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925"/>
  </bookViews>
  <sheets>
    <sheet name="Sheet1" sheetId="1" r:id="rId1"/>
    <sheet name="Sheet3" sheetId="3" r:id="rId2"/>
  </sheets>
  <externalReferences>
    <externalReference r:id="rId3"/>
  </externalReferences>
  <definedNames>
    <definedName name="_xlnm._FilterDatabase" localSheetId="0" hidden="1">Sheet1!$A$1:$R$50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<sst xmlns="http://schemas.openxmlformats.org/spreadsheetml/2006/main" count="361" uniqueCount="114">
  <si>
    <t>序号</t>
  </si>
  <si>
    <t>货品ID</t>
  </si>
  <si>
    <t>活动类型
（单品活动/挂金活动/单品+挂金）</t>
  </si>
  <si>
    <t>货品名称</t>
  </si>
  <si>
    <t>规格</t>
  </si>
  <si>
    <t>产地</t>
  </si>
  <si>
    <t>单位</t>
  </si>
  <si>
    <t>零售价</t>
  </si>
  <si>
    <t>进价</t>
  </si>
  <si>
    <t>活动内容（消费者活动）</t>
  </si>
  <si>
    <t>毛利率</t>
  </si>
  <si>
    <t>活动后毛利率</t>
  </si>
  <si>
    <t>活动时间</t>
  </si>
  <si>
    <t xml:space="preserve">店员晒单奖励 </t>
  </si>
  <si>
    <t>是否保留原毛利段提成</t>
  </si>
  <si>
    <t>晒单群</t>
  </si>
  <si>
    <t>备注</t>
  </si>
  <si>
    <t>晒单活动</t>
  </si>
  <si>
    <t>金银花</t>
  </si>
  <si>
    <t>50g</t>
  </si>
  <si>
    <t>河南</t>
  </si>
  <si>
    <t>听</t>
  </si>
  <si>
    <t>9.1-9.30</t>
  </si>
  <si>
    <t>否</t>
  </si>
  <si>
    <t>钉钉月度晒单群</t>
  </si>
  <si>
    <t>袋</t>
  </si>
  <si>
    <t>40g</t>
  </si>
  <si>
    <t>菊花（贡菊）</t>
  </si>
  <si>
    <t>安徽</t>
  </si>
  <si>
    <t>菊花（杭菊）</t>
  </si>
  <si>
    <t>浙江</t>
  </si>
  <si>
    <t>100g</t>
  </si>
  <si>
    <t>玫瑰花</t>
  </si>
  <si>
    <t>70g</t>
  </si>
  <si>
    <t>甘肃</t>
  </si>
  <si>
    <t>80g</t>
  </si>
  <si>
    <t>西红花</t>
  </si>
  <si>
    <t>2g/瓶</t>
  </si>
  <si>
    <t>伊朗</t>
  </si>
  <si>
    <t>瓶</t>
  </si>
  <si>
    <t>炒决明子</t>
  </si>
  <si>
    <t>200g</t>
  </si>
  <si>
    <t>四川</t>
  </si>
  <si>
    <t>茯苓</t>
  </si>
  <si>
    <t>180g</t>
  </si>
  <si>
    <t>云南</t>
  </si>
  <si>
    <t>黄芪</t>
  </si>
  <si>
    <t>120g片</t>
  </si>
  <si>
    <t>桑椹</t>
  </si>
  <si>
    <t>130g</t>
  </si>
  <si>
    <t>决明子</t>
  </si>
  <si>
    <t>250g</t>
  </si>
  <si>
    <t>山楂</t>
  </si>
  <si>
    <t>河北</t>
  </si>
  <si>
    <t>铁皮石斛</t>
  </si>
  <si>
    <t>45g</t>
  </si>
  <si>
    <t>盒</t>
  </si>
  <si>
    <t>西洋参</t>
  </si>
  <si>
    <t>加拿大</t>
  </si>
  <si>
    <t>天麻片</t>
  </si>
  <si>
    <t>红参</t>
  </si>
  <si>
    <t>60g</t>
  </si>
  <si>
    <t>吉林</t>
  </si>
  <si>
    <t>川贝母</t>
  </si>
  <si>
    <t>30g</t>
  </si>
  <si>
    <t>是</t>
  </si>
  <si>
    <t>冬虫夏草</t>
  </si>
  <si>
    <t>3g</t>
  </si>
  <si>
    <t>西藏</t>
  </si>
  <si>
    <t>5g</t>
  </si>
  <si>
    <t>灵芝孢子</t>
  </si>
  <si>
    <t>破壁3gx12袋</t>
  </si>
  <si>
    <t>成都汇道堂</t>
  </si>
  <si>
    <t>破壁3gx30袋</t>
  </si>
  <si>
    <t>单品活动</t>
  </si>
  <si>
    <t>灵芝孢子（破壁）</t>
  </si>
  <si>
    <t>2gx14袋（桐君阁）</t>
  </si>
  <si>
    <t>浙江龙泉</t>
  </si>
  <si>
    <t>买一得二（原品）</t>
  </si>
  <si>
    <t>单品+晒单</t>
  </si>
  <si>
    <t>燕窝</t>
  </si>
  <si>
    <t>15g</t>
  </si>
  <si>
    <t>特价468元</t>
  </si>
  <si>
    <t>20元/盒</t>
  </si>
  <si>
    <t>购买任意燕窝满800元送陶瓷炖盅一个；购买任意燕窝满2000元送电炖壶一个；任意购买燕窝100克赠即炖燕窝6g1盒。以上赠品不同时享受，赠品厂家配送到店</t>
  </si>
  <si>
    <t>15g*2</t>
  </si>
  <si>
    <t>一件8折，第二件5折</t>
  </si>
  <si>
    <t>50元/盒</t>
  </si>
  <si>
    <t>食用燕窝</t>
  </si>
  <si>
    <t>80元/盒</t>
  </si>
  <si>
    <t>60元/盒</t>
  </si>
  <si>
    <t>100元/盒</t>
  </si>
  <si>
    <t>马来西亚</t>
  </si>
  <si>
    <t>特价4680元</t>
  </si>
  <si>
    <t>200元/盒</t>
  </si>
  <si>
    <t>大片80gx2</t>
  </si>
  <si>
    <t>特价548元</t>
  </si>
  <si>
    <t>40元/盒</t>
  </si>
  <si>
    <t>小片80g*2瓶</t>
  </si>
  <si>
    <t>特价488元</t>
  </si>
  <si>
    <t>2gx10瓶</t>
  </si>
  <si>
    <r>
      <rPr>
        <sz val="20"/>
        <color rgb="FFFF0000"/>
        <rFont val="宋体"/>
        <charset val="134"/>
      </rPr>
      <t xml:space="preserve">8折，  </t>
    </r>
    <r>
      <rPr>
        <sz val="11"/>
        <color rgb="FFFF0000"/>
        <rFont val="宋体"/>
        <charset val="134"/>
      </rPr>
      <t xml:space="preserve">                     购买任意虫草礼盒装，满10g赠即炖燕窝6g装1盒；             购买任意虫草礼盒装，满25g赠虫草10支装1盒；                购买任意虫草礼盒装，满50g赠虫草10支装2盒；以上赠品不同时享受，赠品厂家配送到店</t>
    </r>
  </si>
  <si>
    <t>10g（特级）（木盒）</t>
  </si>
  <si>
    <t>30g（特级）（木盒）</t>
  </si>
  <si>
    <t>50g（特级）（木盒）</t>
  </si>
  <si>
    <t>30g&lt;特选.木盒&gt;</t>
  </si>
  <si>
    <t>50g&lt;特选.木盒&gt;</t>
  </si>
  <si>
    <t>一级10g(木盒）</t>
  </si>
  <si>
    <t>一级10g*2盒（木盒）</t>
  </si>
  <si>
    <t>25g&lt;一级.木盒&gt;</t>
  </si>
  <si>
    <t>30g&lt;一级.木盒&gt;</t>
  </si>
  <si>
    <t>50g&lt;一级.木盒&gt;</t>
  </si>
  <si>
    <t>姜西洋参</t>
  </si>
  <si>
    <t>3g*20袋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</si>
</sst>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%"/>
  </numFmts>
  <fonts count="25">
    <font>
      <sz val="11"/>
      <color theme="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134"/>
    </font>
    <font>
      <sz val="11"/>
      <color rgb="FFFF0000"/>
      <name val="宋体"/>
      <charset val="134"/>
    </font>
    <font>
      <sz val="11"/>
      <color rgb="FF000000"/>
      <name val="宋体"/>
      <charset val="134"/>
    </font>
    <font>
      <sz val="20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6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76" fontId="2" fillId="0" borderId="0" xfId="3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1" fillId="0" borderId="1" xfId="3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176" fontId="1" fillId="2" borderId="1" xfId="3" applyNumberFormat="1" applyFont="1" applyFill="1" applyBorder="1" applyAlignment="1">
      <alignment horizontal="center" vertical="center" wrapText="1"/>
    </xf>
    <xf numFmtId="176" fontId="2" fillId="2" borderId="1" xfId="3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176" fontId="1" fillId="2" borderId="2" xfId="3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76" fontId="2" fillId="0" borderId="1" xfId="3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Desktop\&#20013;&#33647;&#38376;&#24215;&#26368;&#32456;&#25191;&#34892;&#20215;&#26684;&#34920;_20240826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门店最终执行价格表"/>
      <sheetName val="Sheet1"/>
    </sheetNames>
    <sheetDataSet>
      <sheetData sheetId="0"/>
      <sheetData sheetId="1">
        <row r="1">
          <cell r="B1" t="str">
            <v>货品ID</v>
          </cell>
          <cell r="C1" t="str">
            <v>通用名</v>
          </cell>
          <cell r="D1" t="str">
            <v>规格</v>
          </cell>
          <cell r="E1" t="str">
            <v>基本单位</v>
          </cell>
          <cell r="F1" t="str">
            <v>生产厂家</v>
          </cell>
          <cell r="G1" t="str">
            <v>产地</v>
          </cell>
          <cell r="H1" t="str">
            <v>价格类型</v>
          </cell>
          <cell r="I1" t="str">
            <v>价格</v>
          </cell>
        </row>
        <row r="2">
          <cell r="B2">
            <v>28466</v>
          </cell>
          <cell r="C2" t="str">
            <v>冬虫夏草</v>
          </cell>
          <cell r="D2" t="str">
            <v>30g&lt;一级.木盒&gt;(桐君阁)</v>
          </cell>
          <cell r="E2" t="str">
            <v>盒</v>
          </cell>
          <cell r="F2" t="str">
            <v>重庆中药饮片厂有限公司</v>
          </cell>
          <cell r="G2" t="str">
            <v>西藏</v>
          </cell>
          <cell r="H2" t="str">
            <v>公司零售价</v>
          </cell>
          <cell r="I2">
            <v>14860</v>
          </cell>
        </row>
        <row r="3">
          <cell r="B3">
            <v>29829</v>
          </cell>
          <cell r="C3" t="str">
            <v>冬虫夏草</v>
          </cell>
          <cell r="D3" t="str">
            <v>50g&lt;一级.木盒&gt;(桐君阁)</v>
          </cell>
          <cell r="E3" t="str">
            <v>盒</v>
          </cell>
          <cell r="F3" t="str">
            <v>重庆中药饮片厂有限公司</v>
          </cell>
          <cell r="G3" t="str">
            <v>西藏</v>
          </cell>
          <cell r="H3" t="str">
            <v>公司零售价</v>
          </cell>
          <cell r="I3">
            <v>24780</v>
          </cell>
        </row>
        <row r="4">
          <cell r="B4">
            <v>32742</v>
          </cell>
          <cell r="C4" t="str">
            <v>冬虫夏草</v>
          </cell>
          <cell r="D4" t="str">
            <v>50g&lt;特选.木盒&gt;(桐君阁)</v>
          </cell>
          <cell r="E4" t="str">
            <v>盒</v>
          </cell>
          <cell r="F4" t="str">
            <v>重庆中药饮片厂有限公司</v>
          </cell>
          <cell r="G4" t="str">
            <v>西藏</v>
          </cell>
          <cell r="H4" t="str">
            <v>公司零售价</v>
          </cell>
          <cell r="I4">
            <v>34900</v>
          </cell>
        </row>
        <row r="5">
          <cell r="B5">
            <v>48571</v>
          </cell>
          <cell r="C5" t="str">
            <v>冬虫夏草</v>
          </cell>
          <cell r="D5" t="str">
            <v>25g&lt;一级.木盒&gt;(桐君阁牌)</v>
          </cell>
          <cell r="E5" t="str">
            <v>盒</v>
          </cell>
          <cell r="F5" t="str">
            <v>重庆中药饮片厂有限公司</v>
          </cell>
          <cell r="G5" t="str">
            <v>西藏</v>
          </cell>
          <cell r="H5" t="str">
            <v>公司零售价</v>
          </cell>
          <cell r="I5">
            <v>12390</v>
          </cell>
        </row>
        <row r="6">
          <cell r="B6">
            <v>52882</v>
          </cell>
          <cell r="C6" t="str">
            <v>冬虫夏草</v>
          </cell>
          <cell r="D6" t="str">
            <v>30g(特级)(木盒)(桐君阁牌)</v>
          </cell>
          <cell r="E6" t="str">
            <v>盒</v>
          </cell>
          <cell r="F6" t="str">
            <v>重庆中药饮片厂有限公司</v>
          </cell>
          <cell r="G6" t="str">
            <v>西藏</v>
          </cell>
          <cell r="H6" t="str">
            <v>公司零售价</v>
          </cell>
          <cell r="I6">
            <v>16780</v>
          </cell>
        </row>
        <row r="7">
          <cell r="B7">
            <v>54823</v>
          </cell>
          <cell r="C7" t="str">
            <v>冬虫夏草</v>
          </cell>
          <cell r="D7" t="str">
            <v>50g特级/木盒/桐君阁</v>
          </cell>
          <cell r="E7" t="str">
            <v>盒</v>
          </cell>
          <cell r="F7" t="str">
            <v>重庆中药饮片厂有限公司</v>
          </cell>
          <cell r="G7" t="str">
            <v>西藏</v>
          </cell>
          <cell r="H7" t="str">
            <v>公司零售价</v>
          </cell>
          <cell r="I7">
            <v>27900</v>
          </cell>
        </row>
        <row r="8">
          <cell r="B8">
            <v>68854</v>
          </cell>
          <cell r="C8" t="str">
            <v>冬虫夏草</v>
          </cell>
          <cell r="D8" t="str">
            <v>10gx2盒/一级/木盒/桐君阁牌</v>
          </cell>
          <cell r="E8" t="str">
            <v>盒</v>
          </cell>
          <cell r="F8" t="str">
            <v>重庆中药饮片厂有限公司</v>
          </cell>
          <cell r="G8" t="str">
            <v>西藏</v>
          </cell>
          <cell r="H8" t="str">
            <v>公司零售价</v>
          </cell>
          <cell r="I8">
            <v>9960</v>
          </cell>
        </row>
        <row r="9">
          <cell r="B9">
            <v>73493</v>
          </cell>
          <cell r="C9" t="str">
            <v>冬虫夏草</v>
          </cell>
          <cell r="D9" t="str">
            <v>30g&lt;特选.木盒&gt;（桐君阁）</v>
          </cell>
          <cell r="E9" t="str">
            <v>盒</v>
          </cell>
          <cell r="F9" t="str">
            <v>重庆中药饮片厂有限公司</v>
          </cell>
          <cell r="G9" t="str">
            <v>西藏</v>
          </cell>
          <cell r="H9" t="str">
            <v>公司零售价</v>
          </cell>
          <cell r="I9">
            <v>20980</v>
          </cell>
        </row>
        <row r="10">
          <cell r="B10">
            <v>118421</v>
          </cell>
          <cell r="C10" t="str">
            <v>冬虫夏草</v>
          </cell>
          <cell r="D10" t="str">
            <v>特级10g（木盒）桐君阁</v>
          </cell>
          <cell r="E10" t="str">
            <v>盒</v>
          </cell>
          <cell r="F10" t="str">
            <v>重庆中药饮片厂有限公司</v>
          </cell>
          <cell r="G10" t="str">
            <v>西藏</v>
          </cell>
          <cell r="H10" t="str">
            <v>公司零售价</v>
          </cell>
          <cell r="I10">
            <v>5590</v>
          </cell>
        </row>
        <row r="11">
          <cell r="B11">
            <v>118426</v>
          </cell>
          <cell r="C11" t="str">
            <v>冬虫夏草</v>
          </cell>
          <cell r="D11" t="str">
            <v>一级10g（木盒）桐君阁</v>
          </cell>
          <cell r="E11" t="str">
            <v>盒</v>
          </cell>
          <cell r="F11" t="str">
            <v>重庆中药饮片厂有限公司</v>
          </cell>
          <cell r="G11" t="str">
            <v>西藏</v>
          </cell>
          <cell r="H11" t="str">
            <v>公司零售价</v>
          </cell>
          <cell r="I11">
            <v>4980</v>
          </cell>
        </row>
        <row r="12">
          <cell r="B12">
            <v>184751</v>
          </cell>
          <cell r="C12" t="str">
            <v>西洋参</v>
          </cell>
          <cell r="D12" t="str">
            <v>大片80gx2瓶（水晶瓶）（桐君阁牌）</v>
          </cell>
          <cell r="E12" t="str">
            <v>盒</v>
          </cell>
          <cell r="F12" t="str">
            <v>重庆中药饮片厂有限公司</v>
          </cell>
          <cell r="G12" t="str">
            <v>吉林</v>
          </cell>
          <cell r="H12" t="str">
            <v>公司零售价</v>
          </cell>
          <cell r="I12">
            <v>725</v>
          </cell>
        </row>
        <row r="13">
          <cell r="B13">
            <v>184752</v>
          </cell>
          <cell r="C13" t="str">
            <v>西洋参</v>
          </cell>
          <cell r="D13" t="str">
            <v>小片80gx2瓶（水晶瓶）（桐君阁牌）</v>
          </cell>
          <cell r="E13" t="str">
            <v>盒</v>
          </cell>
          <cell r="F13" t="str">
            <v>重庆中药饮片厂有限公司</v>
          </cell>
          <cell r="G13" t="str">
            <v>吉林</v>
          </cell>
          <cell r="H13" t="str">
            <v>公司零售价</v>
          </cell>
          <cell r="I13">
            <v>652</v>
          </cell>
        </row>
        <row r="14">
          <cell r="B14">
            <v>226937</v>
          </cell>
          <cell r="C14" t="str">
            <v>白燕窝（燕盏）</v>
          </cell>
          <cell r="D14" t="str">
            <v>50g</v>
          </cell>
          <cell r="E14" t="str">
            <v>盒</v>
          </cell>
          <cell r="F14" t="str">
            <v>DAMA DINGJI YANWO SDN.BHD.</v>
          </cell>
          <cell r="G14" t="str">
            <v>马来西亚</v>
          </cell>
          <cell r="H14" t="str">
            <v>公司零售价</v>
          </cell>
          <cell r="I14">
            <v>2978</v>
          </cell>
        </row>
        <row r="15">
          <cell r="B15">
            <v>248015</v>
          </cell>
          <cell r="C15" t="str">
            <v>燕窝（白燕盏）</v>
          </cell>
          <cell r="D15" t="str">
            <v>30g</v>
          </cell>
          <cell r="E15" t="str">
            <v>盒</v>
          </cell>
          <cell r="F15" t="str">
            <v>佛山学善食品有限公司</v>
          </cell>
          <cell r="G15" t="str">
            <v>马来西亚</v>
          </cell>
          <cell r="H15" t="str">
            <v>公司零售价</v>
          </cell>
          <cell r="I15">
            <v>1688</v>
          </cell>
        </row>
        <row r="16">
          <cell r="B16">
            <v>248018</v>
          </cell>
          <cell r="C16" t="str">
            <v>冬虫夏草</v>
          </cell>
          <cell r="D16" t="str">
            <v>2gx10瓶/一级</v>
          </cell>
          <cell r="E16" t="str">
            <v>盒</v>
          </cell>
          <cell r="F16" t="str">
            <v>重庆中药饮片厂有限公司</v>
          </cell>
          <cell r="G16" t="str">
            <v>西藏</v>
          </cell>
          <cell r="H16" t="str">
            <v>公司零售价</v>
          </cell>
          <cell r="I16">
            <v>8780</v>
          </cell>
        </row>
        <row r="17">
          <cell r="B17">
            <v>252772</v>
          </cell>
          <cell r="C17" t="str">
            <v>燕窝（白燕盏）</v>
          </cell>
          <cell r="D17" t="str">
            <v>15g</v>
          </cell>
          <cell r="E17" t="str">
            <v>盒</v>
          </cell>
          <cell r="F17" t="str">
            <v>福州市自在十方进出口贸易有限公司</v>
          </cell>
          <cell r="G17" t="str">
            <v>印度尼西亚 </v>
          </cell>
          <cell r="H17" t="str">
            <v>公司零售价</v>
          </cell>
          <cell r="I17">
            <v>688</v>
          </cell>
        </row>
        <row r="18">
          <cell r="B18">
            <v>252773</v>
          </cell>
          <cell r="C18" t="str">
            <v>燕窝（白燕盏）</v>
          </cell>
          <cell r="D18" t="str">
            <v>15gx2盒</v>
          </cell>
          <cell r="E18" t="str">
            <v>盒</v>
          </cell>
          <cell r="F18" t="str">
            <v>福州市自在十方进出口贸易有限公司</v>
          </cell>
          <cell r="G18" t="str">
            <v>印度尼西亚</v>
          </cell>
          <cell r="H18" t="str">
            <v>公司零售价</v>
          </cell>
          <cell r="I18">
            <v>1399</v>
          </cell>
        </row>
        <row r="19">
          <cell r="B19">
            <v>2502267</v>
          </cell>
          <cell r="C19" t="str">
            <v>食用燕窝（白色，屋燕）-燕盏</v>
          </cell>
          <cell r="D19" t="str">
            <v>50g</v>
          </cell>
          <cell r="E19" t="str">
            <v>盒</v>
          </cell>
          <cell r="F19" t="str">
            <v>马来西亚MingFengMarketing(M)Sdn.Bhd（铭丰实业(马)有限公司）</v>
          </cell>
          <cell r="G19" t="str">
            <v/>
          </cell>
          <cell r="H19" t="str">
            <v>公司零售价</v>
          </cell>
          <cell r="I19">
            <v>1980</v>
          </cell>
        </row>
        <row r="20">
          <cell r="B20">
            <v>2502268</v>
          </cell>
          <cell r="C20" t="str">
            <v>食用燕窝（白色，屋燕）-燕盏</v>
          </cell>
          <cell r="D20" t="str">
            <v>30g</v>
          </cell>
          <cell r="E20" t="str">
            <v>盒</v>
          </cell>
          <cell r="F20" t="str">
            <v>马来西亚MingFengMarketing(M)Sdn.Bhd（铭丰实业(马)有限公司）</v>
          </cell>
          <cell r="G20" t="str">
            <v/>
          </cell>
          <cell r="H20" t="str">
            <v>公司零售价</v>
          </cell>
          <cell r="I20">
            <v>1188</v>
          </cell>
        </row>
      </sheetData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50"/>
  <sheetViews>
    <sheetView tabSelected="1" workbookViewId="0">
      <selection activeCell="D31" sqref="D31"/>
    </sheetView>
  </sheetViews>
  <sheetFormatPr defaultColWidth="9" defaultRowHeight="18" customHeight="1"/>
  <cols>
    <col min="1" max="1" width="6" style="2" customWidth="1"/>
    <col min="2" max="2" width="9" style="2"/>
    <col min="3" max="3" width="18" style="2" customWidth="1"/>
    <col min="4" max="4" width="16.5" style="2" customWidth="1"/>
    <col min="5" max="5" width="19.625" style="2" customWidth="1"/>
    <col min="6" max="6" width="12.5" style="2" customWidth="1"/>
    <col min="7" max="7" width="9.5" style="2" customWidth="1"/>
    <col min="8" max="8" width="11.25" style="2" customWidth="1"/>
    <col min="9" max="10" width="10.75" style="2" hidden="1" customWidth="1"/>
    <col min="11" max="11" width="18.875" style="3" customWidth="1"/>
    <col min="12" max="12" width="12.75" style="2" customWidth="1"/>
    <col min="13" max="13" width="14.625" style="4" customWidth="1"/>
    <col min="14" max="14" width="12.875" style="2" customWidth="1"/>
    <col min="15" max="15" width="14.5" style="3" customWidth="1"/>
    <col min="16" max="16" width="14.875" style="3" customWidth="1"/>
    <col min="17" max="17" width="10.375" style="5" customWidth="1"/>
    <col min="18" max="18" width="23.125" style="2" customWidth="1"/>
    <col min="19" max="16384" width="9" style="2"/>
  </cols>
  <sheetData>
    <row r="1" s="1" customFormat="1" ht="61" customHeight="1" spans="1:18">
      <c r="A1" s="6" t="s">
        <v>0</v>
      </c>
      <c r="B1" s="6" t="s">
        <v>1</v>
      </c>
      <c r="C1" s="7" t="s">
        <v>2</v>
      </c>
      <c r="D1" s="8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/>
      <c r="K1" s="16" t="s">
        <v>9</v>
      </c>
      <c r="L1" s="7" t="s">
        <v>10</v>
      </c>
      <c r="M1" s="17" t="s">
        <v>11</v>
      </c>
      <c r="N1" s="8" t="s">
        <v>12</v>
      </c>
      <c r="O1" s="16" t="s">
        <v>13</v>
      </c>
      <c r="P1" s="16" t="s">
        <v>14</v>
      </c>
      <c r="Q1" s="16" t="s">
        <v>15</v>
      </c>
      <c r="R1" s="6" t="s">
        <v>16</v>
      </c>
    </row>
    <row r="2" s="1" customFormat="1" customHeight="1" spans="1:18">
      <c r="A2" s="6">
        <v>1</v>
      </c>
      <c r="B2" s="9">
        <v>237291</v>
      </c>
      <c r="C2" s="9" t="s">
        <v>17</v>
      </c>
      <c r="D2" s="9" t="s">
        <v>18</v>
      </c>
      <c r="E2" s="10" t="s">
        <v>19</v>
      </c>
      <c r="F2" s="9" t="s">
        <v>20</v>
      </c>
      <c r="G2" s="9" t="s">
        <v>21</v>
      </c>
      <c r="H2" s="9">
        <v>49.8</v>
      </c>
      <c r="I2" s="9">
        <v>26.6</v>
      </c>
      <c r="J2" s="9"/>
      <c r="K2" s="16"/>
      <c r="L2" s="17">
        <f t="shared" ref="L2:L34" si="0">(H2-I2)/H2</f>
        <v>0.465863453815261</v>
      </c>
      <c r="M2" s="17">
        <f>(H2-I2)/H2</f>
        <v>0.465863453815261</v>
      </c>
      <c r="N2" s="8" t="s">
        <v>22</v>
      </c>
      <c r="O2" s="16">
        <v>2</v>
      </c>
      <c r="P2" s="16" t="s">
        <v>23</v>
      </c>
      <c r="Q2" s="28" t="s">
        <v>24</v>
      </c>
      <c r="R2" s="6"/>
    </row>
    <row r="3" s="1" customFormat="1" customHeight="1" spans="1:18">
      <c r="A3" s="6">
        <v>2</v>
      </c>
      <c r="B3" s="9">
        <v>239909</v>
      </c>
      <c r="C3" s="9" t="s">
        <v>17</v>
      </c>
      <c r="D3" s="9" t="s">
        <v>18</v>
      </c>
      <c r="E3" s="10" t="s">
        <v>19</v>
      </c>
      <c r="F3" s="9" t="s">
        <v>20</v>
      </c>
      <c r="G3" s="9" t="s">
        <v>25</v>
      </c>
      <c r="H3" s="9">
        <v>49.8</v>
      </c>
      <c r="I3" s="9">
        <v>25.2</v>
      </c>
      <c r="J3" s="9"/>
      <c r="K3" s="16"/>
      <c r="L3" s="17">
        <f t="shared" si="0"/>
        <v>0.493975903614458</v>
      </c>
      <c r="M3" s="17">
        <f t="shared" ref="M3:M28" si="1">(H3-I3)/H3</f>
        <v>0.493975903614458</v>
      </c>
      <c r="N3" s="8" t="s">
        <v>22</v>
      </c>
      <c r="O3" s="16">
        <v>2</v>
      </c>
      <c r="P3" s="16" t="s">
        <v>23</v>
      </c>
      <c r="Q3" s="28"/>
      <c r="R3" s="6"/>
    </row>
    <row r="4" s="1" customFormat="1" customHeight="1" spans="1:18">
      <c r="A4" s="6">
        <v>3</v>
      </c>
      <c r="B4" s="9">
        <v>820259</v>
      </c>
      <c r="C4" s="9" t="s">
        <v>17</v>
      </c>
      <c r="D4" s="9" t="s">
        <v>18</v>
      </c>
      <c r="E4" s="10" t="s">
        <v>26</v>
      </c>
      <c r="F4" s="9" t="s">
        <v>20</v>
      </c>
      <c r="G4" s="9" t="s">
        <v>21</v>
      </c>
      <c r="H4" s="9">
        <v>45.8</v>
      </c>
      <c r="I4" s="9">
        <v>18.3</v>
      </c>
      <c r="J4" s="9"/>
      <c r="K4" s="16"/>
      <c r="L4" s="17">
        <f t="shared" si="0"/>
        <v>0.600436681222707</v>
      </c>
      <c r="M4" s="17">
        <f t="shared" si="1"/>
        <v>0.600436681222707</v>
      </c>
      <c r="N4" s="8" t="s">
        <v>22</v>
      </c>
      <c r="O4" s="16">
        <v>2</v>
      </c>
      <c r="P4" s="16" t="s">
        <v>23</v>
      </c>
      <c r="Q4" s="28"/>
      <c r="R4" s="6"/>
    </row>
    <row r="5" s="1" customFormat="1" customHeight="1" spans="1:18">
      <c r="A5" s="6">
        <v>4</v>
      </c>
      <c r="B5" s="9">
        <v>820282</v>
      </c>
      <c r="C5" s="9" t="s">
        <v>17</v>
      </c>
      <c r="D5" s="9" t="s">
        <v>27</v>
      </c>
      <c r="E5" s="10" t="s">
        <v>26</v>
      </c>
      <c r="F5" s="9" t="s">
        <v>28</v>
      </c>
      <c r="G5" s="9" t="s">
        <v>21</v>
      </c>
      <c r="H5" s="9">
        <v>49.8</v>
      </c>
      <c r="I5" s="9">
        <v>19.9</v>
      </c>
      <c r="J5" s="9"/>
      <c r="K5" s="16"/>
      <c r="L5" s="17">
        <f t="shared" si="0"/>
        <v>0.600401606425703</v>
      </c>
      <c r="M5" s="17">
        <f t="shared" si="1"/>
        <v>0.600401606425703</v>
      </c>
      <c r="N5" s="8" t="s">
        <v>22</v>
      </c>
      <c r="O5" s="16">
        <v>2</v>
      </c>
      <c r="P5" s="16" t="s">
        <v>23</v>
      </c>
      <c r="Q5" s="28"/>
      <c r="R5" s="6"/>
    </row>
    <row r="6" s="1" customFormat="1" customHeight="1" spans="1:18">
      <c r="A6" s="6">
        <v>5</v>
      </c>
      <c r="B6" s="9">
        <v>215596</v>
      </c>
      <c r="C6" s="9" t="s">
        <v>17</v>
      </c>
      <c r="D6" s="9" t="s">
        <v>27</v>
      </c>
      <c r="E6" s="10" t="s">
        <v>19</v>
      </c>
      <c r="F6" s="9" t="s">
        <v>28</v>
      </c>
      <c r="G6" s="9" t="s">
        <v>25</v>
      </c>
      <c r="H6" s="9">
        <v>48.5</v>
      </c>
      <c r="I6" s="9">
        <v>26.6</v>
      </c>
      <c r="J6" s="9"/>
      <c r="K6" s="16"/>
      <c r="L6" s="17">
        <f t="shared" si="0"/>
        <v>0.451546391752577</v>
      </c>
      <c r="M6" s="17">
        <f t="shared" si="1"/>
        <v>0.451546391752577</v>
      </c>
      <c r="N6" s="8" t="s">
        <v>22</v>
      </c>
      <c r="O6" s="16">
        <v>2</v>
      </c>
      <c r="P6" s="16" t="s">
        <v>23</v>
      </c>
      <c r="Q6" s="28"/>
      <c r="R6" s="6"/>
    </row>
    <row r="7" s="1" customFormat="1" customHeight="1" spans="1:18">
      <c r="A7" s="6">
        <v>6</v>
      </c>
      <c r="B7" s="9">
        <v>215601</v>
      </c>
      <c r="C7" s="9" t="s">
        <v>17</v>
      </c>
      <c r="D7" s="9" t="s">
        <v>27</v>
      </c>
      <c r="E7" s="10" t="s">
        <v>19</v>
      </c>
      <c r="F7" s="9" t="s">
        <v>28</v>
      </c>
      <c r="G7" s="9" t="s">
        <v>21</v>
      </c>
      <c r="H7" s="9">
        <v>49.8</v>
      </c>
      <c r="I7" s="9">
        <v>27.9</v>
      </c>
      <c r="J7" s="9"/>
      <c r="K7" s="16"/>
      <c r="L7" s="17">
        <f t="shared" si="0"/>
        <v>0.439759036144578</v>
      </c>
      <c r="M7" s="17">
        <f t="shared" si="1"/>
        <v>0.439759036144578</v>
      </c>
      <c r="N7" s="8" t="s">
        <v>22</v>
      </c>
      <c r="O7" s="16">
        <v>2</v>
      </c>
      <c r="P7" s="16" t="s">
        <v>23</v>
      </c>
      <c r="Q7" s="28"/>
      <c r="R7" s="6"/>
    </row>
    <row r="8" s="1" customFormat="1" customHeight="1" spans="1:18">
      <c r="A8" s="6">
        <v>7</v>
      </c>
      <c r="B8" s="9">
        <v>215611</v>
      </c>
      <c r="C8" s="9" t="s">
        <v>17</v>
      </c>
      <c r="D8" s="9" t="s">
        <v>29</v>
      </c>
      <c r="E8" s="10" t="s">
        <v>19</v>
      </c>
      <c r="F8" s="9" t="s">
        <v>30</v>
      </c>
      <c r="G8" s="9" t="s">
        <v>21</v>
      </c>
      <c r="H8" s="9">
        <v>29.8</v>
      </c>
      <c r="I8" s="9">
        <v>14.4</v>
      </c>
      <c r="J8" s="9"/>
      <c r="K8" s="16"/>
      <c r="L8" s="17">
        <f t="shared" si="0"/>
        <v>0.516778523489933</v>
      </c>
      <c r="M8" s="17">
        <f t="shared" si="1"/>
        <v>0.516778523489933</v>
      </c>
      <c r="N8" s="8" t="s">
        <v>22</v>
      </c>
      <c r="O8" s="16">
        <v>2</v>
      </c>
      <c r="P8" s="16" t="s">
        <v>23</v>
      </c>
      <c r="Q8" s="28"/>
      <c r="R8" s="6"/>
    </row>
    <row r="9" s="1" customFormat="1" customHeight="1" spans="1:18">
      <c r="A9" s="6">
        <v>8</v>
      </c>
      <c r="B9" s="9">
        <v>215608</v>
      </c>
      <c r="C9" s="9" t="s">
        <v>17</v>
      </c>
      <c r="D9" s="9" t="s">
        <v>29</v>
      </c>
      <c r="E9" s="10" t="s">
        <v>31</v>
      </c>
      <c r="F9" s="9" t="s">
        <v>30</v>
      </c>
      <c r="G9" s="9" t="s">
        <v>25</v>
      </c>
      <c r="H9" s="9">
        <v>49.8</v>
      </c>
      <c r="I9" s="9">
        <v>24.8</v>
      </c>
      <c r="J9" s="9"/>
      <c r="K9" s="16"/>
      <c r="L9" s="17">
        <f t="shared" si="0"/>
        <v>0.502008032128514</v>
      </c>
      <c r="M9" s="17">
        <f t="shared" si="1"/>
        <v>0.502008032128514</v>
      </c>
      <c r="N9" s="8" t="s">
        <v>22</v>
      </c>
      <c r="O9" s="16">
        <v>2</v>
      </c>
      <c r="P9" s="16" t="s">
        <v>23</v>
      </c>
      <c r="Q9" s="28"/>
      <c r="R9" s="6"/>
    </row>
    <row r="10" s="1" customFormat="1" customHeight="1" spans="1:18">
      <c r="A10" s="6">
        <v>9</v>
      </c>
      <c r="B10" s="9">
        <v>820261</v>
      </c>
      <c r="C10" s="9" t="s">
        <v>17</v>
      </c>
      <c r="D10" s="9" t="s">
        <v>32</v>
      </c>
      <c r="E10" s="10" t="s">
        <v>33</v>
      </c>
      <c r="F10" s="9" t="s">
        <v>34</v>
      </c>
      <c r="G10" s="9" t="s">
        <v>25</v>
      </c>
      <c r="H10" s="9">
        <v>50</v>
      </c>
      <c r="I10" s="9">
        <v>19.9</v>
      </c>
      <c r="J10" s="9"/>
      <c r="K10" s="16"/>
      <c r="L10" s="17">
        <f t="shared" si="0"/>
        <v>0.602</v>
      </c>
      <c r="M10" s="17">
        <f t="shared" si="1"/>
        <v>0.602</v>
      </c>
      <c r="N10" s="8" t="s">
        <v>22</v>
      </c>
      <c r="O10" s="16">
        <v>2</v>
      </c>
      <c r="P10" s="16" t="s">
        <v>23</v>
      </c>
      <c r="Q10" s="28"/>
      <c r="R10" s="6"/>
    </row>
    <row r="11" s="1" customFormat="1" customHeight="1" spans="1:18">
      <c r="A11" s="6">
        <v>10</v>
      </c>
      <c r="B11" s="9">
        <v>214837</v>
      </c>
      <c r="C11" s="9" t="s">
        <v>17</v>
      </c>
      <c r="D11" s="9" t="s">
        <v>32</v>
      </c>
      <c r="E11" s="10" t="s">
        <v>35</v>
      </c>
      <c r="F11" s="9" t="s">
        <v>34</v>
      </c>
      <c r="G11" s="9" t="s">
        <v>21</v>
      </c>
      <c r="H11" s="9">
        <v>52</v>
      </c>
      <c r="I11" s="9">
        <v>23.4</v>
      </c>
      <c r="J11" s="9"/>
      <c r="K11" s="16"/>
      <c r="L11" s="17">
        <f t="shared" si="0"/>
        <v>0.55</v>
      </c>
      <c r="M11" s="17">
        <f t="shared" si="1"/>
        <v>0.55</v>
      </c>
      <c r="N11" s="8" t="s">
        <v>22</v>
      </c>
      <c r="O11" s="16">
        <v>2</v>
      </c>
      <c r="P11" s="16" t="s">
        <v>23</v>
      </c>
      <c r="Q11" s="28"/>
      <c r="R11" s="6"/>
    </row>
    <row r="12" s="1" customFormat="1" customHeight="1" spans="1:18">
      <c r="A12" s="6">
        <v>11</v>
      </c>
      <c r="B12" s="9">
        <v>225220</v>
      </c>
      <c r="C12" s="9" t="s">
        <v>17</v>
      </c>
      <c r="D12" s="9" t="s">
        <v>36</v>
      </c>
      <c r="E12" s="10" t="s">
        <v>37</v>
      </c>
      <c r="F12" s="9" t="s">
        <v>38</v>
      </c>
      <c r="G12" s="9" t="s">
        <v>39</v>
      </c>
      <c r="H12" s="9">
        <v>132</v>
      </c>
      <c r="I12" s="9">
        <v>59.4</v>
      </c>
      <c r="J12" s="9"/>
      <c r="K12" s="16"/>
      <c r="L12" s="17">
        <f t="shared" si="0"/>
        <v>0.55</v>
      </c>
      <c r="M12" s="17">
        <f t="shared" si="1"/>
        <v>0.55</v>
      </c>
      <c r="N12" s="8" t="s">
        <v>22</v>
      </c>
      <c r="O12" s="16">
        <v>10</v>
      </c>
      <c r="P12" s="16" t="s">
        <v>23</v>
      </c>
      <c r="Q12" s="28"/>
      <c r="R12" s="6"/>
    </row>
    <row r="13" s="1" customFormat="1" customHeight="1" spans="1:18">
      <c r="A13" s="6">
        <v>12</v>
      </c>
      <c r="B13" s="9">
        <v>231832</v>
      </c>
      <c r="C13" s="9" t="s">
        <v>17</v>
      </c>
      <c r="D13" s="9" t="s">
        <v>40</v>
      </c>
      <c r="E13" s="10" t="s">
        <v>41</v>
      </c>
      <c r="F13" s="9" t="s">
        <v>42</v>
      </c>
      <c r="G13" s="9" t="s">
        <v>25</v>
      </c>
      <c r="H13" s="9">
        <v>32</v>
      </c>
      <c r="I13" s="9">
        <v>14.4</v>
      </c>
      <c r="J13" s="9"/>
      <c r="K13" s="16"/>
      <c r="L13" s="17">
        <f t="shared" si="0"/>
        <v>0.55</v>
      </c>
      <c r="M13" s="17">
        <f t="shared" si="1"/>
        <v>0.55</v>
      </c>
      <c r="N13" s="8" t="s">
        <v>22</v>
      </c>
      <c r="O13" s="16">
        <v>2</v>
      </c>
      <c r="P13" s="16" t="s">
        <v>23</v>
      </c>
      <c r="Q13" s="28"/>
      <c r="R13" s="6"/>
    </row>
    <row r="14" s="1" customFormat="1" customHeight="1" spans="1:18">
      <c r="A14" s="6">
        <v>13</v>
      </c>
      <c r="B14" s="9">
        <v>820275</v>
      </c>
      <c r="C14" s="9" t="s">
        <v>17</v>
      </c>
      <c r="D14" s="9" t="s">
        <v>43</v>
      </c>
      <c r="E14" s="10" t="s">
        <v>44</v>
      </c>
      <c r="F14" s="9" t="s">
        <v>45</v>
      </c>
      <c r="G14" s="9" t="s">
        <v>39</v>
      </c>
      <c r="H14" s="9">
        <v>36.8</v>
      </c>
      <c r="I14" s="9">
        <v>16.5</v>
      </c>
      <c r="J14" s="9"/>
      <c r="K14" s="16"/>
      <c r="L14" s="17">
        <f t="shared" si="0"/>
        <v>0.551630434782609</v>
      </c>
      <c r="M14" s="17">
        <f t="shared" si="1"/>
        <v>0.551630434782609</v>
      </c>
      <c r="N14" s="8" t="s">
        <v>22</v>
      </c>
      <c r="O14" s="16">
        <v>2</v>
      </c>
      <c r="P14" s="16" t="s">
        <v>23</v>
      </c>
      <c r="Q14" s="28"/>
      <c r="R14" s="6"/>
    </row>
    <row r="15" s="1" customFormat="1" customHeight="1" spans="1:18">
      <c r="A15" s="6">
        <v>14</v>
      </c>
      <c r="B15" s="9">
        <v>820284</v>
      </c>
      <c r="C15" s="9" t="s">
        <v>17</v>
      </c>
      <c r="D15" s="9" t="s">
        <v>46</v>
      </c>
      <c r="E15" s="10" t="s">
        <v>47</v>
      </c>
      <c r="F15" s="9" t="s">
        <v>34</v>
      </c>
      <c r="G15" s="9" t="s">
        <v>39</v>
      </c>
      <c r="H15" s="9">
        <v>49</v>
      </c>
      <c r="I15" s="9">
        <v>22.5</v>
      </c>
      <c r="J15" s="9"/>
      <c r="K15" s="16"/>
      <c r="L15" s="17">
        <f t="shared" si="0"/>
        <v>0.540816326530612</v>
      </c>
      <c r="M15" s="17">
        <f t="shared" si="1"/>
        <v>0.540816326530612</v>
      </c>
      <c r="N15" s="8" t="s">
        <v>22</v>
      </c>
      <c r="O15" s="16">
        <v>2</v>
      </c>
      <c r="P15" s="16" t="s">
        <v>23</v>
      </c>
      <c r="Q15" s="28"/>
      <c r="R15" s="6"/>
    </row>
    <row r="16" s="1" customFormat="1" customHeight="1" spans="1:18">
      <c r="A16" s="6">
        <v>15</v>
      </c>
      <c r="B16" s="9">
        <v>820265</v>
      </c>
      <c r="C16" s="9" t="s">
        <v>17</v>
      </c>
      <c r="D16" s="9" t="s">
        <v>48</v>
      </c>
      <c r="E16" s="10" t="s">
        <v>49</v>
      </c>
      <c r="F16" s="9" t="s">
        <v>42</v>
      </c>
      <c r="G16" s="9" t="s">
        <v>39</v>
      </c>
      <c r="H16" s="9">
        <v>48.8</v>
      </c>
      <c r="I16" s="9">
        <v>21.5</v>
      </c>
      <c r="J16" s="9"/>
      <c r="K16" s="16"/>
      <c r="L16" s="17">
        <f t="shared" si="0"/>
        <v>0.559426229508197</v>
      </c>
      <c r="M16" s="17">
        <f t="shared" si="1"/>
        <v>0.559426229508197</v>
      </c>
      <c r="N16" s="8" t="s">
        <v>22</v>
      </c>
      <c r="O16" s="16">
        <v>2</v>
      </c>
      <c r="P16" s="16" t="s">
        <v>23</v>
      </c>
      <c r="Q16" s="28"/>
      <c r="R16" s="6"/>
    </row>
    <row r="17" s="1" customFormat="1" customHeight="1" spans="1:18">
      <c r="A17" s="6">
        <v>16</v>
      </c>
      <c r="B17" s="9">
        <v>214831</v>
      </c>
      <c r="C17" s="9" t="s">
        <v>17</v>
      </c>
      <c r="D17" s="9" t="s">
        <v>48</v>
      </c>
      <c r="E17" s="10" t="s">
        <v>44</v>
      </c>
      <c r="F17" s="9" t="s">
        <v>42</v>
      </c>
      <c r="G17" s="9" t="s">
        <v>39</v>
      </c>
      <c r="H17" s="9">
        <v>66</v>
      </c>
      <c r="I17" s="9">
        <v>29.7</v>
      </c>
      <c r="J17" s="9"/>
      <c r="K17" s="16"/>
      <c r="L17" s="17">
        <f t="shared" si="0"/>
        <v>0.55</v>
      </c>
      <c r="M17" s="17">
        <f t="shared" si="1"/>
        <v>0.55</v>
      </c>
      <c r="N17" s="8" t="s">
        <v>22</v>
      </c>
      <c r="O17" s="16">
        <v>2</v>
      </c>
      <c r="P17" s="16" t="s">
        <v>23</v>
      </c>
      <c r="Q17" s="28"/>
      <c r="R17" s="6"/>
    </row>
    <row r="18" s="1" customFormat="1" customHeight="1" spans="1:18">
      <c r="A18" s="6">
        <v>17</v>
      </c>
      <c r="B18" s="9">
        <v>820278</v>
      </c>
      <c r="C18" s="9" t="s">
        <v>17</v>
      </c>
      <c r="D18" s="9" t="s">
        <v>50</v>
      </c>
      <c r="E18" s="10" t="s">
        <v>51</v>
      </c>
      <c r="F18" s="9" t="s">
        <v>42</v>
      </c>
      <c r="G18" s="9" t="s">
        <v>39</v>
      </c>
      <c r="H18" s="9">
        <v>32.8</v>
      </c>
      <c r="I18" s="9">
        <v>14.5</v>
      </c>
      <c r="J18" s="9"/>
      <c r="K18" s="16"/>
      <c r="L18" s="17">
        <f t="shared" si="0"/>
        <v>0.557926829268293</v>
      </c>
      <c r="M18" s="17">
        <f t="shared" si="1"/>
        <v>0.557926829268293</v>
      </c>
      <c r="N18" s="8" t="s">
        <v>22</v>
      </c>
      <c r="O18" s="16">
        <v>2</v>
      </c>
      <c r="P18" s="16" t="s">
        <v>23</v>
      </c>
      <c r="Q18" s="28"/>
      <c r="R18" s="6"/>
    </row>
    <row r="19" s="1" customFormat="1" customHeight="1" spans="1:18">
      <c r="A19" s="6">
        <v>18</v>
      </c>
      <c r="B19" s="9">
        <v>820268</v>
      </c>
      <c r="C19" s="9" t="s">
        <v>17</v>
      </c>
      <c r="D19" s="9" t="s">
        <v>52</v>
      </c>
      <c r="E19" s="10" t="s">
        <v>31</v>
      </c>
      <c r="F19" s="9" t="s">
        <v>53</v>
      </c>
      <c r="G19" s="9" t="s">
        <v>39</v>
      </c>
      <c r="H19" s="9">
        <v>28</v>
      </c>
      <c r="I19" s="9">
        <v>12</v>
      </c>
      <c r="J19" s="9"/>
      <c r="K19" s="16"/>
      <c r="L19" s="17">
        <f t="shared" si="0"/>
        <v>0.571428571428571</v>
      </c>
      <c r="M19" s="17">
        <f t="shared" si="1"/>
        <v>0.571428571428571</v>
      </c>
      <c r="N19" s="8" t="s">
        <v>22</v>
      </c>
      <c r="O19" s="16">
        <v>2</v>
      </c>
      <c r="P19" s="16" t="s">
        <v>23</v>
      </c>
      <c r="Q19" s="28"/>
      <c r="R19" s="6"/>
    </row>
    <row r="20" s="1" customFormat="1" customHeight="1" spans="1:18">
      <c r="A20" s="6">
        <v>19</v>
      </c>
      <c r="B20" s="9">
        <v>810530</v>
      </c>
      <c r="C20" s="9" t="s">
        <v>17</v>
      </c>
      <c r="D20" s="9" t="s">
        <v>54</v>
      </c>
      <c r="E20" s="10" t="s">
        <v>55</v>
      </c>
      <c r="F20" s="9" t="s">
        <v>45</v>
      </c>
      <c r="G20" s="9" t="s">
        <v>56</v>
      </c>
      <c r="H20" s="9">
        <v>398</v>
      </c>
      <c r="I20" s="9">
        <v>199</v>
      </c>
      <c r="J20" s="9"/>
      <c r="K20" s="16"/>
      <c r="L20" s="17">
        <f t="shared" si="0"/>
        <v>0.5</v>
      </c>
      <c r="M20" s="17">
        <f t="shared" si="1"/>
        <v>0.5</v>
      </c>
      <c r="N20" s="8" t="s">
        <v>22</v>
      </c>
      <c r="O20" s="16">
        <v>25</v>
      </c>
      <c r="P20" s="16" t="s">
        <v>23</v>
      </c>
      <c r="Q20" s="28"/>
      <c r="R20" s="6"/>
    </row>
    <row r="21" s="1" customFormat="1" customHeight="1" spans="1:18">
      <c r="A21" s="6">
        <v>20</v>
      </c>
      <c r="B21" s="9">
        <v>810531</v>
      </c>
      <c r="C21" s="9" t="s">
        <v>17</v>
      </c>
      <c r="D21" s="9" t="s">
        <v>57</v>
      </c>
      <c r="E21" s="10" t="s">
        <v>55</v>
      </c>
      <c r="F21" s="9" t="s">
        <v>58</v>
      </c>
      <c r="G21" s="9" t="s">
        <v>56</v>
      </c>
      <c r="H21" s="9">
        <v>228</v>
      </c>
      <c r="I21" s="9">
        <v>114</v>
      </c>
      <c r="J21" s="9"/>
      <c r="K21" s="16"/>
      <c r="L21" s="17">
        <f t="shared" si="0"/>
        <v>0.5</v>
      </c>
      <c r="M21" s="17">
        <f t="shared" si="1"/>
        <v>0.5</v>
      </c>
      <c r="N21" s="8" t="s">
        <v>22</v>
      </c>
      <c r="O21" s="16">
        <v>15</v>
      </c>
      <c r="P21" s="16" t="s">
        <v>23</v>
      </c>
      <c r="Q21" s="28"/>
      <c r="R21" s="6"/>
    </row>
    <row r="22" s="1" customFormat="1" customHeight="1" spans="1:18">
      <c r="A22" s="6">
        <v>21</v>
      </c>
      <c r="B22" s="9">
        <v>810529</v>
      </c>
      <c r="C22" s="9" t="s">
        <v>17</v>
      </c>
      <c r="D22" s="9" t="s">
        <v>59</v>
      </c>
      <c r="E22" s="10" t="s">
        <v>19</v>
      </c>
      <c r="F22" s="9" t="s">
        <v>45</v>
      </c>
      <c r="G22" s="9" t="s">
        <v>56</v>
      </c>
      <c r="H22" s="9">
        <v>158</v>
      </c>
      <c r="I22" s="9">
        <v>79</v>
      </c>
      <c r="J22" s="9"/>
      <c r="K22" s="16"/>
      <c r="L22" s="17">
        <f t="shared" si="0"/>
        <v>0.5</v>
      </c>
      <c r="M22" s="17">
        <f t="shared" si="1"/>
        <v>0.5</v>
      </c>
      <c r="N22" s="8" t="s">
        <v>22</v>
      </c>
      <c r="O22" s="16">
        <v>10</v>
      </c>
      <c r="P22" s="16" t="s">
        <v>23</v>
      </c>
      <c r="Q22" s="28"/>
      <c r="R22" s="6"/>
    </row>
    <row r="23" s="1" customFormat="1" customHeight="1" spans="1:18">
      <c r="A23" s="6">
        <v>22</v>
      </c>
      <c r="B23" s="9">
        <v>810537</v>
      </c>
      <c r="C23" s="9" t="s">
        <v>17</v>
      </c>
      <c r="D23" s="9" t="s">
        <v>60</v>
      </c>
      <c r="E23" s="10" t="s">
        <v>61</v>
      </c>
      <c r="F23" s="9" t="s">
        <v>62</v>
      </c>
      <c r="G23" s="9" t="s">
        <v>56</v>
      </c>
      <c r="H23" s="9">
        <v>198</v>
      </c>
      <c r="I23" s="9">
        <v>99</v>
      </c>
      <c r="J23" s="9"/>
      <c r="K23" s="16"/>
      <c r="L23" s="17">
        <f t="shared" si="0"/>
        <v>0.5</v>
      </c>
      <c r="M23" s="17">
        <f t="shared" si="1"/>
        <v>0.5</v>
      </c>
      <c r="N23" s="8" t="s">
        <v>22</v>
      </c>
      <c r="O23" s="16">
        <v>15</v>
      </c>
      <c r="P23" s="16" t="s">
        <v>23</v>
      </c>
      <c r="Q23" s="28"/>
      <c r="R23" s="6"/>
    </row>
    <row r="24" s="1" customFormat="1" customHeight="1" spans="1:18">
      <c r="A24" s="6">
        <v>23</v>
      </c>
      <c r="B24" s="9">
        <v>810535</v>
      </c>
      <c r="C24" s="9" t="s">
        <v>17</v>
      </c>
      <c r="D24" s="9" t="s">
        <v>63</v>
      </c>
      <c r="E24" s="10" t="s">
        <v>64</v>
      </c>
      <c r="F24" s="9" t="s">
        <v>42</v>
      </c>
      <c r="G24" s="9" t="s">
        <v>56</v>
      </c>
      <c r="H24" s="9">
        <v>488</v>
      </c>
      <c r="I24" s="9">
        <v>244</v>
      </c>
      <c r="J24" s="9"/>
      <c r="K24" s="16"/>
      <c r="L24" s="17">
        <f t="shared" si="0"/>
        <v>0.5</v>
      </c>
      <c r="M24" s="17">
        <f t="shared" si="1"/>
        <v>0.5</v>
      </c>
      <c r="N24" s="8" t="s">
        <v>22</v>
      </c>
      <c r="O24" s="16">
        <v>10</v>
      </c>
      <c r="P24" s="16" t="s">
        <v>65</v>
      </c>
      <c r="Q24" s="28"/>
      <c r="R24" s="6"/>
    </row>
    <row r="25" s="1" customFormat="1" customHeight="1" spans="1:18">
      <c r="A25" s="6">
        <v>24</v>
      </c>
      <c r="B25" s="9">
        <v>810534</v>
      </c>
      <c r="C25" s="9" t="s">
        <v>17</v>
      </c>
      <c r="D25" s="9" t="s">
        <v>66</v>
      </c>
      <c r="E25" s="10" t="s">
        <v>67</v>
      </c>
      <c r="F25" s="9" t="s">
        <v>68</v>
      </c>
      <c r="G25" s="9" t="s">
        <v>56</v>
      </c>
      <c r="H25" s="9">
        <v>1198</v>
      </c>
      <c r="I25" s="9">
        <v>659</v>
      </c>
      <c r="J25" s="9"/>
      <c r="K25" s="16"/>
      <c r="L25" s="17">
        <f t="shared" si="0"/>
        <v>0.44991652754591</v>
      </c>
      <c r="M25" s="17">
        <f t="shared" si="1"/>
        <v>0.44991652754591</v>
      </c>
      <c r="N25" s="8" t="s">
        <v>22</v>
      </c>
      <c r="O25" s="16">
        <v>15</v>
      </c>
      <c r="P25" s="16" t="s">
        <v>65</v>
      </c>
      <c r="Q25" s="28"/>
      <c r="R25" s="6"/>
    </row>
    <row r="26" s="1" customFormat="1" customHeight="1" spans="1:18">
      <c r="A26" s="6">
        <v>25</v>
      </c>
      <c r="B26" s="9">
        <v>810540</v>
      </c>
      <c r="C26" s="9" t="s">
        <v>17</v>
      </c>
      <c r="D26" s="9" t="s">
        <v>66</v>
      </c>
      <c r="E26" s="10" t="s">
        <v>69</v>
      </c>
      <c r="F26" s="9" t="s">
        <v>68</v>
      </c>
      <c r="G26" s="9" t="s">
        <v>56</v>
      </c>
      <c r="H26" s="9">
        <v>1998</v>
      </c>
      <c r="I26" s="9">
        <v>1099</v>
      </c>
      <c r="J26" s="9"/>
      <c r="K26" s="16"/>
      <c r="L26" s="17">
        <f t="shared" si="0"/>
        <v>0.44994994994995</v>
      </c>
      <c r="M26" s="17">
        <f t="shared" si="1"/>
        <v>0.44994994994995</v>
      </c>
      <c r="N26" s="8" t="s">
        <v>22</v>
      </c>
      <c r="O26" s="16">
        <v>20</v>
      </c>
      <c r="P26" s="16" t="s">
        <v>65</v>
      </c>
      <c r="Q26" s="28"/>
      <c r="R26" s="6"/>
    </row>
    <row r="27" s="1" customFormat="1" customHeight="1" spans="1:18">
      <c r="A27" s="6">
        <v>26</v>
      </c>
      <c r="B27" s="9">
        <v>808776</v>
      </c>
      <c r="C27" s="9" t="s">
        <v>17</v>
      </c>
      <c r="D27" s="9" t="s">
        <v>70</v>
      </c>
      <c r="E27" s="10" t="s">
        <v>71</v>
      </c>
      <c r="F27" s="11" t="s">
        <v>72</v>
      </c>
      <c r="G27" s="9" t="s">
        <v>56</v>
      </c>
      <c r="H27" s="9">
        <v>268</v>
      </c>
      <c r="I27" s="9">
        <v>105</v>
      </c>
      <c r="J27" s="9"/>
      <c r="K27" s="16"/>
      <c r="L27" s="17">
        <f t="shared" si="0"/>
        <v>0.608208955223881</v>
      </c>
      <c r="M27" s="17">
        <f t="shared" si="1"/>
        <v>0.608208955223881</v>
      </c>
      <c r="N27" s="8" t="s">
        <v>22</v>
      </c>
      <c r="O27" s="16">
        <v>15</v>
      </c>
      <c r="P27" s="16" t="s">
        <v>23</v>
      </c>
      <c r="Q27" s="28"/>
      <c r="R27" s="6"/>
    </row>
    <row r="28" s="1" customFormat="1" customHeight="1" spans="1:18">
      <c r="A28" s="6">
        <v>27</v>
      </c>
      <c r="B28" s="9">
        <v>808777</v>
      </c>
      <c r="C28" s="9" t="s">
        <v>17</v>
      </c>
      <c r="D28" s="9" t="s">
        <v>70</v>
      </c>
      <c r="E28" s="10" t="s">
        <v>73</v>
      </c>
      <c r="F28" s="9" t="s">
        <v>72</v>
      </c>
      <c r="G28" s="9" t="s">
        <v>56</v>
      </c>
      <c r="H28" s="9">
        <v>688</v>
      </c>
      <c r="I28" s="9">
        <v>268</v>
      </c>
      <c r="J28" s="9"/>
      <c r="K28" s="16"/>
      <c r="L28" s="17">
        <f t="shared" si="0"/>
        <v>0.61046511627907</v>
      </c>
      <c r="M28" s="17">
        <f t="shared" si="1"/>
        <v>0.61046511627907</v>
      </c>
      <c r="N28" s="8" t="s">
        <v>22</v>
      </c>
      <c r="O28" s="16">
        <v>40</v>
      </c>
      <c r="P28" s="16" t="s">
        <v>23</v>
      </c>
      <c r="Q28" s="29"/>
      <c r="R28" s="6"/>
    </row>
    <row r="29" s="1" customFormat="1" customHeight="1" spans="1:18">
      <c r="A29" s="6">
        <v>28</v>
      </c>
      <c r="B29" s="9">
        <v>184704</v>
      </c>
      <c r="C29" s="9" t="s">
        <v>74</v>
      </c>
      <c r="D29" s="9" t="s">
        <v>75</v>
      </c>
      <c r="E29" s="10" t="s">
        <v>76</v>
      </c>
      <c r="F29" s="9" t="s">
        <v>77</v>
      </c>
      <c r="G29" s="9" t="s">
        <v>56</v>
      </c>
      <c r="H29" s="9">
        <v>168</v>
      </c>
      <c r="I29" s="9">
        <v>50</v>
      </c>
      <c r="J29" s="9"/>
      <c r="K29" s="16" t="s">
        <v>78</v>
      </c>
      <c r="L29" s="17">
        <f t="shared" ref="L29:L49" si="2">(H29-I29)/H29</f>
        <v>0.702380952380952</v>
      </c>
      <c r="M29" s="17">
        <f>(H29-100)/H29</f>
        <v>0.404761904761905</v>
      </c>
      <c r="N29" s="8" t="s">
        <v>22</v>
      </c>
      <c r="O29" s="16"/>
      <c r="P29" s="16" t="s">
        <v>65</v>
      </c>
      <c r="Q29" s="28"/>
      <c r="R29" s="6"/>
    </row>
    <row r="30" s="1" customFormat="1" customHeight="1" spans="1:18">
      <c r="A30" s="6">
        <v>29</v>
      </c>
      <c r="B30" s="12">
        <v>252772</v>
      </c>
      <c r="C30" s="13" t="s">
        <v>79</v>
      </c>
      <c r="D30" s="12" t="s">
        <v>80</v>
      </c>
      <c r="E30" s="14" t="s">
        <v>81</v>
      </c>
      <c r="F30" s="14" t="str">
        <f>VLOOKUP(B:B,[1]Sheet1!$B:$G,6,0)</f>
        <v>印度尼西亚 </v>
      </c>
      <c r="G30" s="15" t="s">
        <v>56</v>
      </c>
      <c r="H30" s="15">
        <f>VLOOKUP(B:B,[1]Sheet1!$B:$I,8,0)</f>
        <v>688</v>
      </c>
      <c r="I30" s="14">
        <v>328</v>
      </c>
      <c r="J30" s="14">
        <f>H30*0.8</f>
        <v>550.4</v>
      </c>
      <c r="K30" s="18" t="s">
        <v>82</v>
      </c>
      <c r="L30" s="19">
        <f t="shared" si="2"/>
        <v>0.523255813953488</v>
      </c>
      <c r="M30" s="20">
        <f>(468-328)/468</f>
        <v>0.299145299145299</v>
      </c>
      <c r="N30" s="14" t="s">
        <v>22</v>
      </c>
      <c r="O30" s="12" t="s">
        <v>83</v>
      </c>
      <c r="P30" s="18" t="s">
        <v>23</v>
      </c>
      <c r="Q30" s="30" t="s">
        <v>24</v>
      </c>
      <c r="R30" s="31" t="s">
        <v>84</v>
      </c>
    </row>
    <row r="31" s="1" customFormat="1" customHeight="1" spans="1:18">
      <c r="A31" s="6">
        <v>30</v>
      </c>
      <c r="B31" s="12">
        <v>252773</v>
      </c>
      <c r="C31" s="13" t="s">
        <v>79</v>
      </c>
      <c r="D31" s="12" t="s">
        <v>80</v>
      </c>
      <c r="E31" s="14" t="s">
        <v>85</v>
      </c>
      <c r="F31" s="14" t="str">
        <f>VLOOKUP(B:B,[1]Sheet1!$B:$G,6,0)</f>
        <v>印度尼西亚</v>
      </c>
      <c r="G31" s="15" t="s">
        <v>56</v>
      </c>
      <c r="H31" s="15">
        <f>VLOOKUP(B:B,[1]Sheet1!$B:$I,8,0)</f>
        <v>1399</v>
      </c>
      <c r="I31" s="14">
        <v>619</v>
      </c>
      <c r="J31" s="14">
        <f t="shared" ref="J31:J36" si="3">H31*0.8</f>
        <v>1119.2</v>
      </c>
      <c r="K31" s="21" t="s">
        <v>86</v>
      </c>
      <c r="L31" s="19">
        <f t="shared" si="2"/>
        <v>0.557541100786276</v>
      </c>
      <c r="M31" s="20">
        <f t="shared" ref="M31:M36" si="4">(J31-I31)/J31</f>
        <v>0.446926375982845</v>
      </c>
      <c r="N31" s="14" t="s">
        <v>22</v>
      </c>
      <c r="O31" s="12" t="s">
        <v>87</v>
      </c>
      <c r="P31" s="18" t="s">
        <v>23</v>
      </c>
      <c r="Q31" s="28"/>
      <c r="R31" s="31"/>
    </row>
    <row r="32" s="1" customFormat="1" customHeight="1" spans="1:18">
      <c r="A32" s="6">
        <v>31</v>
      </c>
      <c r="B32" s="12">
        <v>2502268</v>
      </c>
      <c r="C32" s="13" t="s">
        <v>79</v>
      </c>
      <c r="D32" s="12" t="s">
        <v>88</v>
      </c>
      <c r="E32" s="14" t="s">
        <v>64</v>
      </c>
      <c r="F32" s="14" t="str">
        <f>VLOOKUP(B:B,[1]Sheet1!$B:$G,6,0)</f>
        <v/>
      </c>
      <c r="G32" s="15" t="s">
        <v>56</v>
      </c>
      <c r="H32" s="15">
        <f>VLOOKUP(B:B,[1]Sheet1!$B:$I,8,0)</f>
        <v>1188</v>
      </c>
      <c r="I32" s="14">
        <v>540</v>
      </c>
      <c r="J32" s="14">
        <f t="shared" si="3"/>
        <v>950.4</v>
      </c>
      <c r="K32" s="22"/>
      <c r="L32" s="19">
        <f t="shared" si="2"/>
        <v>0.545454545454545</v>
      </c>
      <c r="M32" s="20">
        <f t="shared" si="4"/>
        <v>0.431818181818182</v>
      </c>
      <c r="N32" s="14" t="s">
        <v>22</v>
      </c>
      <c r="O32" s="12" t="s">
        <v>87</v>
      </c>
      <c r="P32" s="18" t="s">
        <v>23</v>
      </c>
      <c r="Q32" s="28"/>
      <c r="R32" s="31"/>
    </row>
    <row r="33" s="1" customFormat="1" customHeight="1" spans="1:18">
      <c r="A33" s="6">
        <v>32</v>
      </c>
      <c r="B33" s="12">
        <v>2502267</v>
      </c>
      <c r="C33" s="13" t="s">
        <v>79</v>
      </c>
      <c r="D33" s="12" t="s">
        <v>88</v>
      </c>
      <c r="E33" s="14" t="s">
        <v>19</v>
      </c>
      <c r="F33" s="14" t="str">
        <f>VLOOKUP(B:B,[1]Sheet1!$B:$G,6,0)</f>
        <v/>
      </c>
      <c r="G33" s="15" t="s">
        <v>56</v>
      </c>
      <c r="H33" s="15">
        <f>VLOOKUP(B:B,[1]Sheet1!$B:$I,8,0)</f>
        <v>1980</v>
      </c>
      <c r="I33" s="14">
        <v>898</v>
      </c>
      <c r="J33" s="14">
        <f t="shared" si="3"/>
        <v>1584</v>
      </c>
      <c r="K33" s="22"/>
      <c r="L33" s="19">
        <f t="shared" si="2"/>
        <v>0.546464646464646</v>
      </c>
      <c r="M33" s="20">
        <f t="shared" si="4"/>
        <v>0.433080808080808</v>
      </c>
      <c r="N33" s="14" t="s">
        <v>22</v>
      </c>
      <c r="O33" s="12" t="s">
        <v>89</v>
      </c>
      <c r="P33" s="18" t="s">
        <v>23</v>
      </c>
      <c r="Q33" s="28"/>
      <c r="R33" s="31"/>
    </row>
    <row r="34" s="1" customFormat="1" customHeight="1" spans="1:18">
      <c r="A34" s="6">
        <v>33</v>
      </c>
      <c r="B34" s="12">
        <v>248015</v>
      </c>
      <c r="C34" s="13" t="s">
        <v>79</v>
      </c>
      <c r="D34" s="12" t="s">
        <v>80</v>
      </c>
      <c r="E34" s="14" t="s">
        <v>64</v>
      </c>
      <c r="F34" s="14" t="str">
        <f>VLOOKUP(B:B,[1]Sheet1!$B:$G,6,0)</f>
        <v>马来西亚</v>
      </c>
      <c r="G34" s="15" t="s">
        <v>56</v>
      </c>
      <c r="H34" s="15">
        <f>VLOOKUP(B:B,[1]Sheet1!$B:$I,8,0)</f>
        <v>1688</v>
      </c>
      <c r="I34" s="14">
        <v>845</v>
      </c>
      <c r="J34" s="14">
        <f t="shared" si="3"/>
        <v>1350.4</v>
      </c>
      <c r="K34" s="22"/>
      <c r="L34" s="19">
        <f t="shared" si="2"/>
        <v>0.499407582938389</v>
      </c>
      <c r="M34" s="20">
        <f t="shared" si="4"/>
        <v>0.374259478672986</v>
      </c>
      <c r="N34" s="14" t="s">
        <v>22</v>
      </c>
      <c r="O34" s="12" t="s">
        <v>90</v>
      </c>
      <c r="P34" s="18" t="s">
        <v>23</v>
      </c>
      <c r="Q34" s="28"/>
      <c r="R34" s="31"/>
    </row>
    <row r="35" s="2" customFormat="1" customHeight="1" spans="1:18">
      <c r="A35" s="6">
        <v>34</v>
      </c>
      <c r="B35" s="12">
        <v>226937</v>
      </c>
      <c r="C35" s="13" t="s">
        <v>79</v>
      </c>
      <c r="D35" s="12" t="s">
        <v>80</v>
      </c>
      <c r="E35" s="14" t="s">
        <v>19</v>
      </c>
      <c r="F35" s="14" t="str">
        <f>VLOOKUP(B:B,[1]Sheet1!$B:$G,6,0)</f>
        <v>马来西亚</v>
      </c>
      <c r="G35" s="15" t="s">
        <v>56</v>
      </c>
      <c r="H35" s="15">
        <f>VLOOKUP(B:B,[1]Sheet1!$B:$I,8,0)</f>
        <v>2978</v>
      </c>
      <c r="I35" s="14">
        <v>1489</v>
      </c>
      <c r="J35" s="14">
        <f t="shared" si="3"/>
        <v>2382.4</v>
      </c>
      <c r="K35" s="22"/>
      <c r="L35" s="23">
        <f t="shared" si="2"/>
        <v>0.5</v>
      </c>
      <c r="M35" s="20">
        <f t="shared" si="4"/>
        <v>0.375</v>
      </c>
      <c r="N35" s="14" t="s">
        <v>22</v>
      </c>
      <c r="O35" s="12" t="s">
        <v>91</v>
      </c>
      <c r="P35" s="18" t="s">
        <v>23</v>
      </c>
      <c r="Q35" s="28"/>
      <c r="R35" s="31"/>
    </row>
    <row r="36" customHeight="1" spans="1:18">
      <c r="A36" s="6">
        <v>35</v>
      </c>
      <c r="B36" s="12">
        <v>218018</v>
      </c>
      <c r="C36" s="13" t="s">
        <v>79</v>
      </c>
      <c r="D36" s="12" t="s">
        <v>80</v>
      </c>
      <c r="E36" s="14" t="s">
        <v>31</v>
      </c>
      <c r="F36" s="14" t="s">
        <v>92</v>
      </c>
      <c r="G36" s="15" t="s">
        <v>56</v>
      </c>
      <c r="H36" s="15">
        <v>5900</v>
      </c>
      <c r="I36" s="14">
        <v>2949</v>
      </c>
      <c r="J36" s="14">
        <f t="shared" si="3"/>
        <v>4720</v>
      </c>
      <c r="K36" s="18" t="s">
        <v>93</v>
      </c>
      <c r="L36" s="19">
        <f t="shared" si="2"/>
        <v>0.500169491525424</v>
      </c>
      <c r="M36" s="20">
        <f t="shared" si="4"/>
        <v>0.37521186440678</v>
      </c>
      <c r="N36" s="14" t="s">
        <v>22</v>
      </c>
      <c r="O36" s="12" t="s">
        <v>94</v>
      </c>
      <c r="P36" s="18" t="s">
        <v>23</v>
      </c>
      <c r="Q36" s="28"/>
      <c r="R36" s="31"/>
    </row>
    <row r="37" customHeight="1" spans="1:18">
      <c r="A37" s="6">
        <v>36</v>
      </c>
      <c r="B37" s="11">
        <v>184751</v>
      </c>
      <c r="C37" s="6" t="s">
        <v>79</v>
      </c>
      <c r="D37" s="9" t="s">
        <v>57</v>
      </c>
      <c r="E37" s="8" t="s">
        <v>95</v>
      </c>
      <c r="F37" s="8" t="str">
        <f>VLOOKUP(B:B,[1]Sheet1!$B:$G,6,0)</f>
        <v>吉林</v>
      </c>
      <c r="G37" s="9" t="s">
        <v>56</v>
      </c>
      <c r="H37" s="9">
        <f>VLOOKUP(B:B,[1]Sheet1!$B:$I,8,0)</f>
        <v>725</v>
      </c>
      <c r="I37" s="8">
        <v>362.5</v>
      </c>
      <c r="J37" s="8"/>
      <c r="K37" s="24" t="s">
        <v>96</v>
      </c>
      <c r="L37" s="17">
        <f t="shared" si="2"/>
        <v>0.5</v>
      </c>
      <c r="M37" s="25">
        <f>(548-362.5)/548</f>
        <v>0.338503649635036</v>
      </c>
      <c r="N37" s="8" t="s">
        <v>22</v>
      </c>
      <c r="O37" s="11" t="s">
        <v>97</v>
      </c>
      <c r="P37" s="24" t="s">
        <v>23</v>
      </c>
      <c r="Q37" s="28"/>
      <c r="R37" s="8"/>
    </row>
    <row r="38" customHeight="1" spans="1:18">
      <c r="A38" s="6">
        <v>37</v>
      </c>
      <c r="B38" s="11">
        <v>184752</v>
      </c>
      <c r="C38" s="6" t="s">
        <v>79</v>
      </c>
      <c r="D38" s="9" t="s">
        <v>57</v>
      </c>
      <c r="E38" s="10" t="s">
        <v>98</v>
      </c>
      <c r="F38" s="8" t="str">
        <f>VLOOKUP(B:B,[1]Sheet1!$B:$G,6,0)</f>
        <v>吉林</v>
      </c>
      <c r="G38" s="9" t="s">
        <v>56</v>
      </c>
      <c r="H38" s="9">
        <f>VLOOKUP(B:B,[1]Sheet1!$B:$I,8,0)</f>
        <v>652</v>
      </c>
      <c r="I38" s="8">
        <v>326</v>
      </c>
      <c r="J38" s="8"/>
      <c r="K38" s="24" t="s">
        <v>99</v>
      </c>
      <c r="L38" s="17">
        <f t="shared" si="2"/>
        <v>0.5</v>
      </c>
      <c r="M38" s="25">
        <f>(488-362.5)/488</f>
        <v>0.257172131147541</v>
      </c>
      <c r="N38" s="8" t="s">
        <v>22</v>
      </c>
      <c r="O38" s="11" t="s">
        <v>97</v>
      </c>
      <c r="P38" s="24" t="s">
        <v>23</v>
      </c>
      <c r="Q38" s="29"/>
      <c r="R38" s="8"/>
    </row>
    <row r="39" customHeight="1" spans="1:18">
      <c r="A39" s="6">
        <v>38</v>
      </c>
      <c r="B39" s="9">
        <v>248018</v>
      </c>
      <c r="C39" s="9" t="s">
        <v>74</v>
      </c>
      <c r="D39" s="9" t="s">
        <v>66</v>
      </c>
      <c r="E39" s="10" t="s">
        <v>100</v>
      </c>
      <c r="F39" s="8" t="str">
        <f>VLOOKUP(B:B,[1]Sheet1!$B:$G,6,0)</f>
        <v>西藏</v>
      </c>
      <c r="G39" s="9" t="s">
        <v>56</v>
      </c>
      <c r="H39" s="9">
        <f>VLOOKUP(B:B,[1]Sheet1!$B:$I,8,0)</f>
        <v>8780</v>
      </c>
      <c r="I39" s="8">
        <v>4829</v>
      </c>
      <c r="J39" s="26">
        <f>H39*0.8</f>
        <v>7024</v>
      </c>
      <c r="K39" s="27" t="s">
        <v>101</v>
      </c>
      <c r="L39" s="17">
        <f t="shared" si="2"/>
        <v>0.45</v>
      </c>
      <c r="M39" s="25">
        <f>(J39-I39)/J39</f>
        <v>0.3125</v>
      </c>
      <c r="N39" s="8" t="s">
        <v>22</v>
      </c>
      <c r="O39" s="24"/>
      <c r="P39" s="24" t="s">
        <v>65</v>
      </c>
      <c r="Q39" s="16"/>
      <c r="R39" s="26"/>
    </row>
    <row r="40" customHeight="1" spans="1:18">
      <c r="A40" s="6">
        <v>39</v>
      </c>
      <c r="B40" s="9">
        <v>118421</v>
      </c>
      <c r="C40" s="9" t="s">
        <v>74</v>
      </c>
      <c r="D40" s="9" t="s">
        <v>66</v>
      </c>
      <c r="E40" s="10" t="s">
        <v>102</v>
      </c>
      <c r="F40" s="8" t="str">
        <f>VLOOKUP(B:B,[1]Sheet1!$B:$G,6,0)</f>
        <v>西藏</v>
      </c>
      <c r="G40" s="9" t="s">
        <v>56</v>
      </c>
      <c r="H40" s="9">
        <f>VLOOKUP(B:B,[1]Sheet1!$B:$I,8,0)</f>
        <v>5590</v>
      </c>
      <c r="I40" s="8">
        <v>3075</v>
      </c>
      <c r="J40" s="26">
        <f t="shared" ref="J40:J49" si="5">H40*0.8</f>
        <v>4472</v>
      </c>
      <c r="K40" s="28"/>
      <c r="L40" s="17">
        <f t="shared" si="2"/>
        <v>0.449910554561717</v>
      </c>
      <c r="M40" s="25">
        <f t="shared" ref="M40:M49" si="6">(J40-I40)/J40</f>
        <v>0.312388193202147</v>
      </c>
      <c r="N40" s="8" t="s">
        <v>22</v>
      </c>
      <c r="O40" s="24"/>
      <c r="P40" s="24" t="s">
        <v>65</v>
      </c>
      <c r="Q40" s="16"/>
      <c r="R40" s="32"/>
    </row>
    <row r="41" customHeight="1" spans="1:18">
      <c r="A41" s="6">
        <v>40</v>
      </c>
      <c r="B41" s="9">
        <v>52882</v>
      </c>
      <c r="C41" s="9" t="s">
        <v>74</v>
      </c>
      <c r="D41" s="9" t="s">
        <v>66</v>
      </c>
      <c r="E41" s="10" t="s">
        <v>103</v>
      </c>
      <c r="F41" s="8" t="str">
        <f>VLOOKUP(B:B,[1]Sheet1!$B:$G,6,0)</f>
        <v>西藏</v>
      </c>
      <c r="G41" s="9" t="s">
        <v>56</v>
      </c>
      <c r="H41" s="9">
        <f>VLOOKUP(B:B,[1]Sheet1!$B:$I,8,0)</f>
        <v>16780</v>
      </c>
      <c r="I41" s="8">
        <v>9229</v>
      </c>
      <c r="J41" s="26">
        <f t="shared" si="5"/>
        <v>13424</v>
      </c>
      <c r="K41" s="28"/>
      <c r="L41" s="17">
        <f t="shared" si="2"/>
        <v>0.45</v>
      </c>
      <c r="M41" s="25">
        <f t="shared" si="6"/>
        <v>0.3125</v>
      </c>
      <c r="N41" s="8" t="s">
        <v>22</v>
      </c>
      <c r="O41" s="24"/>
      <c r="P41" s="24" t="s">
        <v>65</v>
      </c>
      <c r="Q41" s="16"/>
      <c r="R41" s="32"/>
    </row>
    <row r="42" customHeight="1" spans="1:18">
      <c r="A42" s="6">
        <v>41</v>
      </c>
      <c r="B42" s="9">
        <v>54823</v>
      </c>
      <c r="C42" s="9" t="s">
        <v>74</v>
      </c>
      <c r="D42" s="9" t="s">
        <v>66</v>
      </c>
      <c r="E42" s="10" t="s">
        <v>104</v>
      </c>
      <c r="F42" s="8" t="str">
        <f>VLOOKUP(B:B,[1]Sheet1!$B:$G,6,0)</f>
        <v>西藏</v>
      </c>
      <c r="G42" s="9" t="s">
        <v>56</v>
      </c>
      <c r="H42" s="9">
        <f>VLOOKUP(B:B,[1]Sheet1!$B:$I,8,0)</f>
        <v>27900</v>
      </c>
      <c r="I42" s="8">
        <v>15345</v>
      </c>
      <c r="J42" s="26">
        <f t="shared" si="5"/>
        <v>22320</v>
      </c>
      <c r="K42" s="28"/>
      <c r="L42" s="17">
        <f t="shared" si="2"/>
        <v>0.45</v>
      </c>
      <c r="M42" s="25">
        <f t="shared" si="6"/>
        <v>0.3125</v>
      </c>
      <c r="N42" s="8" t="s">
        <v>22</v>
      </c>
      <c r="O42" s="24"/>
      <c r="P42" s="24" t="s">
        <v>65</v>
      </c>
      <c r="Q42" s="16"/>
      <c r="R42" s="32"/>
    </row>
    <row r="43" customHeight="1" spans="1:18">
      <c r="A43" s="6">
        <v>42</v>
      </c>
      <c r="B43" s="9">
        <v>73493</v>
      </c>
      <c r="C43" s="9" t="s">
        <v>74</v>
      </c>
      <c r="D43" s="9" t="s">
        <v>66</v>
      </c>
      <c r="E43" s="10" t="s">
        <v>105</v>
      </c>
      <c r="F43" s="8" t="str">
        <f>VLOOKUP(B:B,[1]Sheet1!$B:$G,6,0)</f>
        <v>西藏</v>
      </c>
      <c r="G43" s="9" t="s">
        <v>56</v>
      </c>
      <c r="H43" s="9">
        <f>VLOOKUP(B:B,[1]Sheet1!$B:$I,8,0)</f>
        <v>20980</v>
      </c>
      <c r="I43" s="8">
        <v>11517</v>
      </c>
      <c r="J43" s="26">
        <f t="shared" si="5"/>
        <v>16784</v>
      </c>
      <c r="K43" s="28"/>
      <c r="L43" s="17">
        <f t="shared" si="2"/>
        <v>0.451048617731173</v>
      </c>
      <c r="M43" s="25">
        <f t="shared" si="6"/>
        <v>0.313810772163966</v>
      </c>
      <c r="N43" s="8" t="s">
        <v>22</v>
      </c>
      <c r="O43" s="24"/>
      <c r="P43" s="24" t="s">
        <v>65</v>
      </c>
      <c r="Q43" s="16"/>
      <c r="R43" s="32"/>
    </row>
    <row r="44" customHeight="1" spans="1:18">
      <c r="A44" s="6">
        <v>43</v>
      </c>
      <c r="B44" s="9">
        <v>32742</v>
      </c>
      <c r="C44" s="9" t="s">
        <v>74</v>
      </c>
      <c r="D44" s="9" t="s">
        <v>66</v>
      </c>
      <c r="E44" s="10" t="s">
        <v>106</v>
      </c>
      <c r="F44" s="8" t="str">
        <f>VLOOKUP(B:B,[1]Sheet1!$B:$G,6,0)</f>
        <v>西藏</v>
      </c>
      <c r="G44" s="9" t="s">
        <v>56</v>
      </c>
      <c r="H44" s="9">
        <f>VLOOKUP(B:B,[1]Sheet1!$B:$I,8,0)</f>
        <v>34900</v>
      </c>
      <c r="I44" s="8">
        <v>19195</v>
      </c>
      <c r="J44" s="26">
        <f t="shared" si="5"/>
        <v>27920</v>
      </c>
      <c r="K44" s="28"/>
      <c r="L44" s="17">
        <f t="shared" si="2"/>
        <v>0.45</v>
      </c>
      <c r="M44" s="25">
        <f t="shared" si="6"/>
        <v>0.3125</v>
      </c>
      <c r="N44" s="8" t="s">
        <v>22</v>
      </c>
      <c r="O44" s="24"/>
      <c r="P44" s="24" t="s">
        <v>65</v>
      </c>
      <c r="Q44" s="16"/>
      <c r="R44" s="32"/>
    </row>
    <row r="45" customHeight="1" spans="1:18">
      <c r="A45" s="6">
        <v>44</v>
      </c>
      <c r="B45" s="9">
        <v>118426</v>
      </c>
      <c r="C45" s="9" t="s">
        <v>74</v>
      </c>
      <c r="D45" s="9" t="s">
        <v>66</v>
      </c>
      <c r="E45" s="10" t="s">
        <v>107</v>
      </c>
      <c r="F45" s="8" t="str">
        <f>VLOOKUP(B:B,[1]Sheet1!$B:$G,6,0)</f>
        <v>西藏</v>
      </c>
      <c r="G45" s="9" t="s">
        <v>56</v>
      </c>
      <c r="H45" s="9">
        <f>VLOOKUP(B:B,[1]Sheet1!$B:$I,8,0)</f>
        <v>4980</v>
      </c>
      <c r="I45" s="8">
        <v>2739</v>
      </c>
      <c r="J45" s="26">
        <f t="shared" si="5"/>
        <v>3984</v>
      </c>
      <c r="K45" s="28"/>
      <c r="L45" s="17">
        <f t="shared" si="2"/>
        <v>0.45</v>
      </c>
      <c r="M45" s="25">
        <f t="shared" si="6"/>
        <v>0.3125</v>
      </c>
      <c r="N45" s="8" t="s">
        <v>22</v>
      </c>
      <c r="O45" s="24"/>
      <c r="P45" s="24" t="s">
        <v>65</v>
      </c>
      <c r="Q45" s="16"/>
      <c r="R45" s="32"/>
    </row>
    <row r="46" customHeight="1" spans="1:18">
      <c r="A46" s="6">
        <v>45</v>
      </c>
      <c r="B46" s="9">
        <v>68854</v>
      </c>
      <c r="C46" s="9" t="s">
        <v>74</v>
      </c>
      <c r="D46" s="9" t="s">
        <v>66</v>
      </c>
      <c r="E46" s="10" t="s">
        <v>108</v>
      </c>
      <c r="F46" s="8" t="str">
        <f>VLOOKUP(B:B,[1]Sheet1!$B:$G,6,0)</f>
        <v>西藏</v>
      </c>
      <c r="G46" s="9" t="s">
        <v>56</v>
      </c>
      <c r="H46" s="9">
        <f>VLOOKUP(B:B,[1]Sheet1!$B:$I,8,0)</f>
        <v>9960</v>
      </c>
      <c r="I46" s="8">
        <v>5478</v>
      </c>
      <c r="J46" s="26">
        <f t="shared" si="5"/>
        <v>7968</v>
      </c>
      <c r="K46" s="28"/>
      <c r="L46" s="17">
        <f t="shared" si="2"/>
        <v>0.45</v>
      </c>
      <c r="M46" s="25">
        <f t="shared" si="6"/>
        <v>0.3125</v>
      </c>
      <c r="N46" s="8" t="s">
        <v>22</v>
      </c>
      <c r="O46" s="24"/>
      <c r="P46" s="24" t="s">
        <v>65</v>
      </c>
      <c r="Q46" s="16"/>
      <c r="R46" s="32"/>
    </row>
    <row r="47" customHeight="1" spans="1:18">
      <c r="A47" s="6">
        <v>46</v>
      </c>
      <c r="B47" s="9">
        <v>48571</v>
      </c>
      <c r="C47" s="9" t="s">
        <v>74</v>
      </c>
      <c r="D47" s="9" t="s">
        <v>66</v>
      </c>
      <c r="E47" s="10" t="s">
        <v>109</v>
      </c>
      <c r="F47" s="8" t="str">
        <f>VLOOKUP(B:B,[1]Sheet1!$B:$G,6,0)</f>
        <v>西藏</v>
      </c>
      <c r="G47" s="9" t="s">
        <v>56</v>
      </c>
      <c r="H47" s="9">
        <f>VLOOKUP(B:B,[1]Sheet1!$B:$I,8,0)</f>
        <v>12390</v>
      </c>
      <c r="I47" s="8">
        <v>6815</v>
      </c>
      <c r="J47" s="26">
        <f t="shared" si="5"/>
        <v>9912</v>
      </c>
      <c r="K47" s="28"/>
      <c r="L47" s="17">
        <f t="shared" si="2"/>
        <v>0.449959644874899</v>
      </c>
      <c r="M47" s="25">
        <f t="shared" si="6"/>
        <v>0.312449556093624</v>
      </c>
      <c r="N47" s="8" t="s">
        <v>22</v>
      </c>
      <c r="O47" s="24"/>
      <c r="P47" s="24" t="s">
        <v>65</v>
      </c>
      <c r="Q47" s="16"/>
      <c r="R47" s="32"/>
    </row>
    <row r="48" customHeight="1" spans="1:18">
      <c r="A48" s="6">
        <v>47</v>
      </c>
      <c r="B48" s="9">
        <v>28466</v>
      </c>
      <c r="C48" s="9" t="s">
        <v>74</v>
      </c>
      <c r="D48" s="9" t="s">
        <v>66</v>
      </c>
      <c r="E48" s="10" t="s">
        <v>110</v>
      </c>
      <c r="F48" s="8" t="str">
        <f>VLOOKUP(B:B,[1]Sheet1!$B:$G,6,0)</f>
        <v>西藏</v>
      </c>
      <c r="G48" s="9" t="s">
        <v>56</v>
      </c>
      <c r="H48" s="9">
        <f>VLOOKUP(B:B,[1]Sheet1!$B:$I,8,0)</f>
        <v>14860</v>
      </c>
      <c r="I48" s="8">
        <v>8173</v>
      </c>
      <c r="J48" s="26">
        <f t="shared" si="5"/>
        <v>11888</v>
      </c>
      <c r="K48" s="28"/>
      <c r="L48" s="17">
        <f t="shared" si="2"/>
        <v>0.45</v>
      </c>
      <c r="M48" s="25">
        <f t="shared" si="6"/>
        <v>0.3125</v>
      </c>
      <c r="N48" s="8" t="s">
        <v>22</v>
      </c>
      <c r="O48" s="24"/>
      <c r="P48" s="24" t="s">
        <v>65</v>
      </c>
      <c r="Q48" s="16"/>
      <c r="R48" s="32"/>
    </row>
    <row r="49" customHeight="1" spans="1:18">
      <c r="A49" s="6">
        <v>48</v>
      </c>
      <c r="B49" s="9">
        <v>29829</v>
      </c>
      <c r="C49" s="9" t="s">
        <v>74</v>
      </c>
      <c r="D49" s="9" t="s">
        <v>66</v>
      </c>
      <c r="E49" s="10" t="s">
        <v>111</v>
      </c>
      <c r="F49" s="8" t="str">
        <f>VLOOKUP(B:B,[1]Sheet1!$B:$G,6,0)</f>
        <v>西藏</v>
      </c>
      <c r="G49" s="9" t="s">
        <v>56</v>
      </c>
      <c r="H49" s="9">
        <f>VLOOKUP(B:B,[1]Sheet1!$B:$I,8,0)</f>
        <v>24780</v>
      </c>
      <c r="I49" s="8">
        <v>13629</v>
      </c>
      <c r="J49" s="26">
        <f t="shared" si="5"/>
        <v>19824</v>
      </c>
      <c r="K49" s="29"/>
      <c r="L49" s="17">
        <f t="shared" si="2"/>
        <v>0.45</v>
      </c>
      <c r="M49" s="25">
        <f t="shared" si="6"/>
        <v>0.3125</v>
      </c>
      <c r="N49" s="8" t="s">
        <v>22</v>
      </c>
      <c r="O49" s="24"/>
      <c r="P49" s="24" t="s">
        <v>65</v>
      </c>
      <c r="Q49" s="16"/>
      <c r="R49" s="33"/>
    </row>
    <row r="50" s="1" customFormat="1" ht="27" customHeight="1" spans="1:18">
      <c r="A50" s="6">
        <v>49</v>
      </c>
      <c r="B50" s="6">
        <v>238568</v>
      </c>
      <c r="C50" s="7" t="s">
        <v>17</v>
      </c>
      <c r="D50" s="7" t="s">
        <v>112</v>
      </c>
      <c r="E50" s="6" t="s">
        <v>113</v>
      </c>
      <c r="F50" s="6"/>
      <c r="G50" s="6" t="s">
        <v>56</v>
      </c>
      <c r="H50" s="6">
        <v>298</v>
      </c>
      <c r="I50" s="6">
        <v>119.2</v>
      </c>
      <c r="J50" s="6"/>
      <c r="K50" s="16"/>
      <c r="L50" s="17">
        <f>(H50-119.2)/H50</f>
        <v>0.6</v>
      </c>
      <c r="M50" s="17">
        <v>0.6</v>
      </c>
      <c r="N50" s="8" t="s">
        <v>22</v>
      </c>
      <c r="O50" s="16" t="s">
        <v>83</v>
      </c>
      <c r="P50" s="16" t="s">
        <v>23</v>
      </c>
      <c r="Q50" s="16" t="s">
        <v>24</v>
      </c>
      <c r="R50" s="6"/>
    </row>
  </sheetData>
  <autoFilter xmlns:etc="http://www.wps.cn/officeDocument/2017/etCustomData" ref="A1:R50" etc:filterBottomFollowUsedRange="0">
    <extLst/>
  </autoFilter>
  <mergeCells count="6">
    <mergeCell ref="K31:K35"/>
    <mergeCell ref="K39:K49"/>
    <mergeCell ref="Q2:Q28"/>
    <mergeCell ref="Q30:Q38"/>
    <mergeCell ref="R30:R36"/>
    <mergeCell ref="R39:R49"/>
  </mergeCells>
  <conditionalFormatting sqref="B50">
    <cfRule type="duplicateValues" dxfId="0" priority="1"/>
  </conditionalFormatting>
  <conditionalFormatting sqref="B1:B29 B51:B1048576">
    <cfRule type="duplicateValues" dxfId="0" priority="4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2024-08-30T10:08:32Z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F86FAEC671A848F2B391F5D9597DF4CC_12</vt:lpwstr>
  </property>
  <property fmtid="{D5CDD505-2E9C-101B-9397-08002B2CF9AE}" pid="4" name="KSOReadingLayout">
    <vt:bool>true</vt:bool>
  </property>
</Properties>
</file>