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L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引流品种毛利扣除及降价品种毛利补回（可以为0）</t>
        </r>
      </text>
    </comment>
  </commentList>
</comments>
</file>

<file path=xl/sharedStrings.xml><?xml version="1.0" encoding="utf-8"?>
<sst xmlns="http://schemas.openxmlformats.org/spreadsheetml/2006/main" count="312" uniqueCount="174">
  <si>
    <t>序号</t>
  </si>
  <si>
    <t>新门店ID</t>
  </si>
  <si>
    <t>门店</t>
  </si>
  <si>
    <t>片区</t>
  </si>
  <si>
    <t>销售额任务</t>
  </si>
  <si>
    <t>毛利额任务</t>
  </si>
  <si>
    <t>笔数任务</t>
  </si>
  <si>
    <t>毛利率任务</t>
  </si>
  <si>
    <t>原总销售</t>
  </si>
  <si>
    <t>引流品种销售</t>
  </si>
  <si>
    <t>9月实际总销售</t>
  </si>
  <si>
    <t>负毛利：引流品种</t>
  </si>
  <si>
    <t>9月毛利（原）</t>
  </si>
  <si>
    <t>9月实际毛利额</t>
  </si>
  <si>
    <t>引流笔数</t>
  </si>
  <si>
    <t>原笔数</t>
  </si>
  <si>
    <t>9月实际笔数</t>
  </si>
  <si>
    <t>9月 实际总销售</t>
  </si>
  <si>
    <t>9月 实际总毛利额</t>
  </si>
  <si>
    <t>9月 实际总笔数</t>
  </si>
  <si>
    <t>9月销售任务完成率</t>
  </si>
  <si>
    <t>9月毛利额任务完成率</t>
  </si>
  <si>
    <t>四川太极兴义镇万兴路药店</t>
  </si>
  <si>
    <t>新津片区</t>
  </si>
  <si>
    <t>四川太极五津西路药店</t>
  </si>
  <si>
    <t>四川太极新津邓双镇岷江店</t>
  </si>
  <si>
    <t>四川太极双流县西航港街道锦华路一段药店</t>
  </si>
  <si>
    <t>四川太极双流区东升街道三强西路药店</t>
  </si>
  <si>
    <t>四川太极新津县五津镇武阳西路药店</t>
  </si>
  <si>
    <t>四川太极新津县五津镇五津西路二药房</t>
  </si>
  <si>
    <t>四川太极西部店</t>
  </si>
  <si>
    <t>西门片区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</si>
  <si>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</si>
  <si>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</si>
  <si>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</si>
  <si>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</si>
  <si>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</si>
  <si>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</si>
  <si>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</si>
  <si>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四川太极武侯区顺和街店</t>
  </si>
  <si>
    <t>四川太极青羊区北东街店</t>
  </si>
  <si>
    <t>四川太极郫县郫筒镇东大街药店</t>
  </si>
  <si>
    <t>四川太极青羊区十二桥药店</t>
  </si>
  <si>
    <t>四川太极金牛区交大路第三药店</t>
  </si>
  <si>
    <t>四川太极金牛区黄苑东街药店</t>
  </si>
  <si>
    <t>四川太极金牛区金沙路药店</t>
  </si>
  <si>
    <t>四川太极郫县郫筒镇一环路东南段药店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</si>
  <si>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</si>
  <si>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</si>
  <si>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</si>
  <si>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</si>
  <si>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</si>
  <si>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</si>
  <si>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</si>
  <si>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</si>
  <si>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</si>
  <si>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四川太极大药房连锁有限公司成都高新区尚锦路药店</t>
  </si>
  <si>
    <t>四川太极金牛区花照壁中横街药店</t>
  </si>
  <si>
    <t>四川太极金牛区沙湾东一路药店</t>
  </si>
  <si>
    <t>四川太极大药房连锁有限公司郫都区红光街道红高东路药店</t>
  </si>
  <si>
    <t>四川太极大药房连锁有限公司青羊区文和路药店</t>
  </si>
  <si>
    <t>四川太极旗舰店</t>
  </si>
  <si>
    <t>旗舰片区</t>
  </si>
  <si>
    <t>四川太极红星店</t>
  </si>
  <si>
    <t>四川太极浆洗街药店</t>
  </si>
  <si>
    <t>四川太极锦江区庆云南街药店</t>
  </si>
  <si>
    <t>四川太极武侯区科华街药店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</si>
  <si>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</si>
  <si>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</si>
  <si>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</si>
  <si>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</si>
  <si>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</si>
  <si>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四川太极大药房连锁有限公司成华区建业路药店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</si>
  <si>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</si>
  <si>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</si>
  <si>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</si>
  <si>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</si>
  <si>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四川太极武侯区长寿路药店</t>
  </si>
  <si>
    <t>四川太极大药房连锁有限公司武侯区高攀西巷药店</t>
  </si>
  <si>
    <t>四川太极大药房连锁有限公司成都高新区肖家河正街药店</t>
  </si>
  <si>
    <t>四川太极温江店</t>
  </si>
  <si>
    <t>南门片区</t>
  </si>
  <si>
    <t>四川太极新园大道药店</t>
  </si>
  <si>
    <t>四川太极新乐中街药店</t>
  </si>
  <si>
    <t>四川太极大药房连锁有限公司成都高新区成汉南路药店</t>
  </si>
  <si>
    <t>四川太极锦江区榕声路店</t>
  </si>
  <si>
    <t>四川太极青羊区大石西路药店</t>
  </si>
  <si>
    <t>四川太极高新区锦城大道药店</t>
  </si>
  <si>
    <t>四川太极成华区万科路药店</t>
  </si>
  <si>
    <t>四川太极锦江区柳翠路药店</t>
  </si>
  <si>
    <t>四川太极高新区大源北街药店</t>
  </si>
  <si>
    <t>四川太极成华区万宇路药店</t>
  </si>
  <si>
    <t>四川太极温江区公平街道江安路药店</t>
  </si>
  <si>
    <t>四川太极成华区金马河路药店</t>
  </si>
  <si>
    <t>四川太极武侯区大华街药店</t>
  </si>
  <si>
    <t>四川太极高新区中和大道药店</t>
  </si>
  <si>
    <t>四川太极高新区新下街药店</t>
  </si>
  <si>
    <t>四川太极青羊区蜀辉路药店</t>
  </si>
  <si>
    <t>四川太极高新区中和公济桥路药店</t>
  </si>
  <si>
    <t>四川太极青羊区蜀鑫路药店</t>
  </si>
  <si>
    <t>四川太极武侯区逸都路药店</t>
  </si>
  <si>
    <t>四川太极青羊区光华西一路药店</t>
  </si>
  <si>
    <t>四川太极大药房连锁有限公司成都高新区天久南巷药店</t>
  </si>
  <si>
    <t>四川太极青羊区光华北五路药店</t>
  </si>
  <si>
    <t>四川太极大药房连锁有限公司成都高新区吉瑞三路二药房</t>
  </si>
  <si>
    <t>四川太极高新区天顺路药店</t>
  </si>
  <si>
    <t>四川太极高新区泰和二街药店</t>
  </si>
  <si>
    <t>四川太极青羊区金祥路药店</t>
  </si>
  <si>
    <t>四川太极青羊区蜀源路药店</t>
  </si>
  <si>
    <t>雅安市太极智慧云医药科技有限公司</t>
  </si>
  <si>
    <t>四川太极大药房连锁有限公司成都高新区泰和二街三药店</t>
  </si>
  <si>
    <t>四川太极大药房连锁有限公司剑南大道药店</t>
  </si>
  <si>
    <t>四川太极双林路药店</t>
  </si>
  <si>
    <t>东门片区</t>
  </si>
  <si>
    <t>四川太极通盈街药店</t>
  </si>
  <si>
    <t>四川太极成华杉板桥南一路店</t>
  </si>
  <si>
    <t>四川太极成华区崔家店路药店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</si>
  <si>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</si>
  <si>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</si>
  <si>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</si>
  <si>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四川太极锦江区水杉街药店</t>
  </si>
  <si>
    <t>四川太极新都区马超东路店</t>
  </si>
  <si>
    <t>四川太极成华区华泰路药店</t>
  </si>
  <si>
    <t>四川太极锦江区观音桥街药店</t>
  </si>
  <si>
    <t>四川太极新都区新繁镇繁江北路药店</t>
  </si>
  <si>
    <t>四川太极成华区华康路药店</t>
  </si>
  <si>
    <t>四川太极锦江区劼人路药店</t>
  </si>
  <si>
    <t>四川太极成华区西林一街药店</t>
  </si>
  <si>
    <t>四川太极新都区新都街道万和北路药店</t>
  </si>
  <si>
    <t>四川太极成华区东昌路一药店</t>
  </si>
  <si>
    <t>四川太极成华区培华东路药店</t>
  </si>
  <si>
    <t>四川太极锦江区静沙南路药店</t>
  </si>
  <si>
    <t>四川太极成华区水碾河路药店</t>
  </si>
  <si>
    <t>四川太极成华区驷马桥三路药店</t>
  </si>
  <si>
    <t>四川太极彭州市致和镇南三环路药店</t>
  </si>
  <si>
    <t>四川太极成华区华泰路二药店</t>
  </si>
  <si>
    <t>四川太极新都区斑竹园街道医贸大道药店</t>
  </si>
  <si>
    <t>四川太极大药房连锁有限公司锦江区大田坎街药店</t>
  </si>
  <si>
    <t>四川太极大药房连锁有限公司新都区大丰街道华美东街药店</t>
  </si>
  <si>
    <t>四川太极崇州中心店</t>
  </si>
  <si>
    <t>崇州片区</t>
  </si>
  <si>
    <t>四川太极怀远店</t>
  </si>
  <si>
    <t>四川太极三江店</t>
  </si>
  <si>
    <t>四川太极金带街药店</t>
  </si>
  <si>
    <t>四川太极大药房连锁有限公司崇州市崇阳镇尚贤坊街药店</t>
  </si>
  <si>
    <t xml:space="preserve">四川太极崇州市崇阳镇永康东路药店 </t>
  </si>
  <si>
    <t>四川太极崇州市崇阳镇蜀州中路药店</t>
  </si>
  <si>
    <t>四川太极邛崃中心药店</t>
  </si>
  <si>
    <t>城郊一片</t>
  </si>
  <si>
    <t>四川太极大邑县晋原镇子龙路店</t>
  </si>
  <si>
    <t>四川太极大邑县晋源镇东壕沟段药店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</si>
  <si>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</si>
  <si>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</si>
  <si>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</si>
  <si>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</si>
  <si>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</si>
  <si>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</si>
  <si>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</si>
  <si>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</si>
  <si>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</si>
  <si>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</si>
  <si>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</si>
  <si>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</si>
  <si>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</si>
  <si>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</si>
  <si>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</si>
  <si>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</si>
  <si>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</si>
  <si>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</si>
  <si>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</si>
  <si>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</si>
  <si>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</si>
  <si>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</si>
  <si>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四川太极大邑县青霞街道元通路南段药店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</si>
</sst>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3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9" fontId="6" fillId="2" borderId="1" xfId="3" applyFont="1" applyFill="1" applyBorder="1" applyAlignment="1">
      <alignment horizontal="center" vertical="center" wrapText="1"/>
    </xf>
    <xf numFmtId="177" fontId="1" fillId="0" borderId="1" xfId="3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&#38376;&#24215;&#31867;&#22411;\2024&#24180;9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销售笔数</v>
          </cell>
          <cell r="H2" t="str">
            <v>平均客单价</v>
          </cell>
          <cell r="I2" t="str">
            <v>收入</v>
          </cell>
          <cell r="J2" t="str">
            <v>毛利</v>
          </cell>
          <cell r="K2" t="str">
            <v>毛利率</v>
          </cell>
          <cell r="L2" t="str">
            <v>9月特药笔数</v>
          </cell>
          <cell r="M2" t="str">
            <v>9月特药销售</v>
          </cell>
          <cell r="N2" t="str">
            <v>9月特药毛利额</v>
          </cell>
          <cell r="O2" t="str">
            <v>9月引流下账笔数</v>
          </cell>
          <cell r="P2" t="str">
            <v>9月引流下账金额</v>
          </cell>
          <cell r="Q2" t="str">
            <v>9月引流下账毛利额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谭勤娟</v>
          </cell>
          <cell r="G3">
            <v>7296</v>
          </cell>
          <cell r="H3">
            <v>391.87</v>
          </cell>
          <cell r="I3">
            <v>2859092.23</v>
          </cell>
          <cell r="J3">
            <v>259009.44</v>
          </cell>
          <cell r="K3" t="str">
            <v>9.05%</v>
          </cell>
          <cell r="L3">
            <v>713</v>
          </cell>
          <cell r="M3">
            <v>2137424.52</v>
          </cell>
          <cell r="N3">
            <v>21249.5800000001</v>
          </cell>
          <cell r="O3">
            <v>10</v>
          </cell>
          <cell r="P3">
            <v>2400</v>
          </cell>
          <cell r="Q3">
            <v>-1603.2</v>
          </cell>
        </row>
        <row r="4">
          <cell r="C4">
            <v>2738</v>
          </cell>
          <cell r="D4" t="str">
            <v>四川太极大药房连锁有限公司成都高新区成汉南路药店</v>
          </cell>
          <cell r="E4" t="str">
            <v>南门片区</v>
          </cell>
          <cell r="F4" t="str">
            <v>陈冰雪</v>
          </cell>
          <cell r="G4">
            <v>3983</v>
          </cell>
          <cell r="H4">
            <v>114</v>
          </cell>
          <cell r="I4">
            <v>454054.38</v>
          </cell>
          <cell r="J4">
            <v>144134.83</v>
          </cell>
          <cell r="K4" t="str">
            <v>31.74%</v>
          </cell>
        </row>
        <row r="4">
          <cell r="O4">
            <v>11</v>
          </cell>
          <cell r="P4">
            <v>2640</v>
          </cell>
          <cell r="Q4">
            <v>-1743.57</v>
          </cell>
        </row>
        <row r="5">
          <cell r="C5">
            <v>2573</v>
          </cell>
          <cell r="D5" t="str">
            <v>四川太极大药房连锁有限公司青羊区十二桥路药店</v>
          </cell>
          <cell r="E5" t="str">
            <v>西门片区</v>
          </cell>
          <cell r="F5" t="str">
            <v>刘琴英</v>
          </cell>
          <cell r="G5">
            <v>3332</v>
          </cell>
          <cell r="H5">
            <v>132.32</v>
          </cell>
          <cell r="I5">
            <v>440904.27</v>
          </cell>
          <cell r="J5">
            <v>99235.03</v>
          </cell>
          <cell r="K5" t="str">
            <v>22.5%</v>
          </cell>
        </row>
        <row r="5">
          <cell r="O5">
            <v>17</v>
          </cell>
          <cell r="P5">
            <v>3360</v>
          </cell>
          <cell r="Q5">
            <v>-2244.48</v>
          </cell>
        </row>
        <row r="6">
          <cell r="C6">
            <v>2834</v>
          </cell>
          <cell r="D6" t="str">
            <v>四川太极大药房连锁有限公司武侯区浆洗街药店</v>
          </cell>
          <cell r="E6" t="str">
            <v>旗舰片区</v>
          </cell>
          <cell r="F6" t="str">
            <v>谭勤娟</v>
          </cell>
          <cell r="G6">
            <v>3849</v>
          </cell>
          <cell r="H6">
            <v>96.49</v>
          </cell>
          <cell r="I6">
            <v>371404.06</v>
          </cell>
          <cell r="J6">
            <v>116352.79</v>
          </cell>
          <cell r="K6" t="str">
            <v>31.32%</v>
          </cell>
          <cell r="L6">
            <v>2</v>
          </cell>
          <cell r="M6">
            <v>2826</v>
          </cell>
          <cell r="N6">
            <v>56.58</v>
          </cell>
          <cell r="O6">
            <v>10</v>
          </cell>
          <cell r="P6">
            <v>2400</v>
          </cell>
          <cell r="Q6">
            <v>-1603.2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  <cell r="F7" t="str">
            <v>谭勤娟</v>
          </cell>
          <cell r="G7">
            <v>3439</v>
          </cell>
          <cell r="H7">
            <v>105.98</v>
          </cell>
          <cell r="I7">
            <v>364466.94</v>
          </cell>
          <cell r="J7">
            <v>89226.13</v>
          </cell>
          <cell r="K7" t="str">
            <v>24.48%</v>
          </cell>
        </row>
        <row r="7">
          <cell r="O7">
            <v>19</v>
          </cell>
          <cell r="P7">
            <v>4560</v>
          </cell>
          <cell r="Q7">
            <v>-3046.08</v>
          </cell>
        </row>
        <row r="8">
          <cell r="C8">
            <v>2791</v>
          </cell>
          <cell r="D8" t="str">
            <v>四川太极大药房连锁有限公司锦江区庆云南街药店</v>
          </cell>
          <cell r="E8" t="str">
            <v>旗舰片区</v>
          </cell>
          <cell r="F8" t="str">
            <v>谭勤娟</v>
          </cell>
          <cell r="G8">
            <v>2806</v>
          </cell>
          <cell r="H8">
            <v>128.47</v>
          </cell>
          <cell r="I8">
            <v>360481.15</v>
          </cell>
          <cell r="J8">
            <v>72944.67</v>
          </cell>
          <cell r="K8" t="str">
            <v>20.23%</v>
          </cell>
          <cell r="L8">
            <v>2</v>
          </cell>
          <cell r="M8">
            <v>1030.82</v>
          </cell>
          <cell r="N8">
            <v>21.15</v>
          </cell>
        </row>
        <row r="9">
          <cell r="C9">
            <v>2559</v>
          </cell>
          <cell r="D9" t="str">
            <v>四川太极大药房连锁有限公司青羊区光华药店</v>
          </cell>
          <cell r="E9" t="str">
            <v>西门片区</v>
          </cell>
          <cell r="F9" t="str">
            <v>刘琴英</v>
          </cell>
          <cell r="G9">
            <v>2455</v>
          </cell>
          <cell r="H9">
            <v>123.41</v>
          </cell>
          <cell r="I9">
            <v>302975.93</v>
          </cell>
          <cell r="J9">
            <v>89105</v>
          </cell>
          <cell r="K9" t="str">
            <v>29.4%</v>
          </cell>
        </row>
        <row r="10">
          <cell r="C10">
            <v>2877</v>
          </cell>
          <cell r="D10" t="str">
            <v>四川太极大药房连锁有限公司新津县五津镇五津西路药店</v>
          </cell>
          <cell r="E10" t="str">
            <v>新津片</v>
          </cell>
          <cell r="F10" t="str">
            <v>王燕丽</v>
          </cell>
          <cell r="G10">
            <v>1846</v>
          </cell>
          <cell r="H10">
            <v>149.42</v>
          </cell>
          <cell r="I10">
            <v>275824.45</v>
          </cell>
          <cell r="J10">
            <v>63414.91</v>
          </cell>
          <cell r="K10" t="str">
            <v>22.99%</v>
          </cell>
        </row>
        <row r="10">
          <cell r="O10">
            <v>20</v>
          </cell>
          <cell r="P10">
            <v>4560</v>
          </cell>
          <cell r="Q10">
            <v>-3046.08</v>
          </cell>
        </row>
        <row r="11">
          <cell r="C11">
            <v>2113</v>
          </cell>
          <cell r="D11" t="str">
            <v>四川太极大药房连锁有限公司高新区锦城大道药店</v>
          </cell>
          <cell r="E11" t="str">
            <v>南门片区</v>
          </cell>
          <cell r="F11" t="str">
            <v>陈冰雪</v>
          </cell>
          <cell r="G11">
            <v>2812</v>
          </cell>
          <cell r="H11">
            <v>94.81</v>
          </cell>
          <cell r="I11">
            <v>266593.23</v>
          </cell>
          <cell r="J11">
            <v>69944.86</v>
          </cell>
          <cell r="K11" t="str">
            <v>26.23%</v>
          </cell>
        </row>
        <row r="11">
          <cell r="O11">
            <v>19</v>
          </cell>
          <cell r="P11">
            <v>4536</v>
          </cell>
          <cell r="Q11">
            <v>-2874.6</v>
          </cell>
        </row>
        <row r="12">
          <cell r="C12">
            <v>2881</v>
          </cell>
          <cell r="D12" t="str">
            <v>四川太极大药房连锁有限公司邛崃市中心药店</v>
          </cell>
          <cell r="E12" t="str">
            <v>城郊一片</v>
          </cell>
          <cell r="F12" t="str">
            <v>郑红艳</v>
          </cell>
          <cell r="G12">
            <v>3148</v>
          </cell>
          <cell r="H12">
            <v>83.97</v>
          </cell>
          <cell r="I12">
            <v>264348.98</v>
          </cell>
          <cell r="J12">
            <v>83402.07</v>
          </cell>
          <cell r="K12" t="str">
            <v>31.54%</v>
          </cell>
        </row>
        <row r="12">
          <cell r="O12">
            <v>22</v>
          </cell>
          <cell r="P12">
            <v>5280</v>
          </cell>
          <cell r="Q12">
            <v>-3463.2</v>
          </cell>
        </row>
        <row r="13">
          <cell r="C13">
            <v>2741</v>
          </cell>
          <cell r="D13" t="str">
            <v>四川太极大药房连锁有限公司锦江区榕声路药店</v>
          </cell>
          <cell r="E13" t="str">
            <v>南门片区</v>
          </cell>
          <cell r="F13" t="str">
            <v>陈冰雪</v>
          </cell>
          <cell r="G13">
            <v>4009</v>
          </cell>
          <cell r="H13">
            <v>62.31</v>
          </cell>
          <cell r="I13">
            <v>249794.65</v>
          </cell>
          <cell r="J13">
            <v>81781.74</v>
          </cell>
          <cell r="K13" t="str">
            <v>32.73%</v>
          </cell>
        </row>
        <row r="13">
          <cell r="O13">
            <v>29</v>
          </cell>
          <cell r="P13">
            <v>5820</v>
          </cell>
          <cell r="Q13">
            <v>-3739.9</v>
          </cell>
        </row>
        <row r="14">
          <cell r="C14">
            <v>111219</v>
          </cell>
          <cell r="D14" t="str">
            <v>四川太极大药房连锁有限公司金牛区花照壁药店</v>
          </cell>
          <cell r="E14" t="str">
            <v>西门片区</v>
          </cell>
          <cell r="F14" t="str">
            <v>刘琴英</v>
          </cell>
          <cell r="G14">
            <v>3378</v>
          </cell>
          <cell r="H14">
            <v>69.71</v>
          </cell>
          <cell r="I14">
            <v>235491.04</v>
          </cell>
          <cell r="J14">
            <v>62083.11</v>
          </cell>
          <cell r="K14" t="str">
            <v>26.36%</v>
          </cell>
        </row>
        <row r="14">
          <cell r="O14">
            <v>72</v>
          </cell>
          <cell r="P14">
            <v>12368</v>
          </cell>
          <cell r="Q14">
            <v>-6679.6</v>
          </cell>
        </row>
        <row r="15">
          <cell r="C15">
            <v>114844</v>
          </cell>
          <cell r="D15" t="str">
            <v>四川太极大药房连锁有限公司成华区培华东路药店</v>
          </cell>
          <cell r="E15" t="str">
            <v>东门片区</v>
          </cell>
          <cell r="F15" t="str">
            <v>毛静静</v>
          </cell>
          <cell r="G15">
            <v>1604</v>
          </cell>
          <cell r="H15">
            <v>138.87</v>
          </cell>
          <cell r="I15">
            <v>222748.91</v>
          </cell>
          <cell r="J15">
            <v>48866.22</v>
          </cell>
          <cell r="K15" t="str">
            <v>21.93%</v>
          </cell>
        </row>
        <row r="16">
          <cell r="C16">
            <v>2527</v>
          </cell>
          <cell r="D16" t="str">
            <v>四川太极大药房连锁有限公司青羊区光华村街药店</v>
          </cell>
          <cell r="E16" t="str">
            <v>西门片区</v>
          </cell>
          <cell r="F16" t="str">
            <v>刘琴英</v>
          </cell>
          <cell r="G16">
            <v>2486</v>
          </cell>
          <cell r="H16">
            <v>92.88</v>
          </cell>
          <cell r="I16">
            <v>230897.81</v>
          </cell>
          <cell r="J16">
            <v>62332.53</v>
          </cell>
          <cell r="K16" t="str">
            <v>26.99%</v>
          </cell>
        </row>
        <row r="16">
          <cell r="O16">
            <v>78</v>
          </cell>
          <cell r="P16">
            <v>15252</v>
          </cell>
          <cell r="Q16">
            <v>-8778.55</v>
          </cell>
        </row>
        <row r="17">
          <cell r="C17">
            <v>2755</v>
          </cell>
          <cell r="D17" t="str">
            <v>四川太极大药房连锁有限公司成华区万科路药店</v>
          </cell>
          <cell r="E17" t="str">
            <v>南门片区</v>
          </cell>
          <cell r="F17" t="str">
            <v>陈冰雪</v>
          </cell>
          <cell r="G17">
            <v>2850</v>
          </cell>
          <cell r="H17">
            <v>76.38</v>
          </cell>
          <cell r="I17">
            <v>217679</v>
          </cell>
          <cell r="J17">
            <v>62190.92</v>
          </cell>
          <cell r="K17" t="str">
            <v>28.57%</v>
          </cell>
        </row>
        <row r="17">
          <cell r="O17">
            <v>56</v>
          </cell>
          <cell r="P17">
            <v>11928</v>
          </cell>
          <cell r="Q17">
            <v>-6853.71</v>
          </cell>
        </row>
        <row r="18">
          <cell r="C18">
            <v>120844</v>
          </cell>
          <cell r="D18" t="str">
            <v>四川太极大药房连锁有限公司彭州市致和镇南三环路药店</v>
          </cell>
          <cell r="E18" t="str">
            <v>东门片区</v>
          </cell>
          <cell r="F18" t="str">
            <v>毛静静</v>
          </cell>
          <cell r="G18">
            <v>2261</v>
          </cell>
          <cell r="H18">
            <v>89.42</v>
          </cell>
          <cell r="I18">
            <v>202184.9</v>
          </cell>
          <cell r="J18">
            <v>58113.67</v>
          </cell>
          <cell r="K18" t="str">
            <v>28.74%</v>
          </cell>
        </row>
        <row r="19">
          <cell r="C19">
            <v>117491</v>
          </cell>
          <cell r="D19" t="str">
            <v>四川太极大药房连锁有限公司金牛区花照壁中横街药店</v>
          </cell>
          <cell r="E19" t="str">
            <v>西门片区</v>
          </cell>
          <cell r="F19" t="str">
            <v>刘琴英</v>
          </cell>
          <cell r="G19">
            <v>1992</v>
          </cell>
          <cell r="H19">
            <v>106.59</v>
          </cell>
          <cell r="I19">
            <v>212329.83</v>
          </cell>
          <cell r="J19">
            <v>42088.85</v>
          </cell>
          <cell r="K19" t="str">
            <v>19.82%</v>
          </cell>
        </row>
        <row r="19">
          <cell r="O19">
            <v>49</v>
          </cell>
          <cell r="P19">
            <v>10800</v>
          </cell>
          <cell r="Q19">
            <v>-6201.03</v>
          </cell>
        </row>
        <row r="20">
          <cell r="C20">
            <v>2526</v>
          </cell>
          <cell r="D20" t="str">
            <v>四川太极大药房连锁有限公司新都区新繁镇繁江北路药店</v>
          </cell>
          <cell r="E20" t="str">
            <v>东门片区</v>
          </cell>
          <cell r="F20" t="str">
            <v>毛静静</v>
          </cell>
          <cell r="G20">
            <v>2255</v>
          </cell>
          <cell r="H20">
            <v>88.14</v>
          </cell>
          <cell r="I20">
            <v>198756.29</v>
          </cell>
          <cell r="J20">
            <v>60872.07</v>
          </cell>
          <cell r="K20" t="str">
            <v>30.62%</v>
          </cell>
        </row>
        <row r="21">
          <cell r="C21">
            <v>2875</v>
          </cell>
          <cell r="D21" t="str">
            <v>四川太极大药房连锁有限公司大邑县晋原街道内蒙古大道桃源药店</v>
          </cell>
          <cell r="E21" t="str">
            <v>城郊一片</v>
          </cell>
          <cell r="F21" t="str">
            <v>郑红艳</v>
          </cell>
          <cell r="G21">
            <v>3945</v>
          </cell>
          <cell r="H21">
            <v>48.12</v>
          </cell>
          <cell r="I21">
            <v>189843.55</v>
          </cell>
          <cell r="J21">
            <v>48047.94</v>
          </cell>
          <cell r="K21" t="str">
            <v>25.3%</v>
          </cell>
        </row>
        <row r="21">
          <cell r="O21">
            <v>16</v>
          </cell>
          <cell r="P21">
            <v>2880</v>
          </cell>
          <cell r="Q21">
            <v>-1923.84</v>
          </cell>
        </row>
        <row r="22">
          <cell r="C22">
            <v>118074</v>
          </cell>
          <cell r="D22" t="str">
            <v>四川太极大药房连锁有限公司成都高新区泰和二街药店</v>
          </cell>
          <cell r="E22" t="str">
            <v>南门片区</v>
          </cell>
          <cell r="F22" t="str">
            <v>陈冰雪</v>
          </cell>
          <cell r="G22">
            <v>2791</v>
          </cell>
          <cell r="H22">
            <v>70.67</v>
          </cell>
          <cell r="I22">
            <v>197227.71</v>
          </cell>
          <cell r="J22">
            <v>59843.19</v>
          </cell>
          <cell r="K22" t="str">
            <v>30.34%</v>
          </cell>
        </row>
        <row r="22">
          <cell r="O22">
            <v>49</v>
          </cell>
          <cell r="P22">
            <v>10452</v>
          </cell>
          <cell r="Q22">
            <v>-6140.46</v>
          </cell>
        </row>
        <row r="23">
          <cell r="C23">
            <v>106066</v>
          </cell>
          <cell r="D23" t="str">
            <v>四川太极大药房连锁有限公司锦江区梨花街药店</v>
          </cell>
          <cell r="E23" t="str">
            <v>旗舰片区</v>
          </cell>
          <cell r="F23" t="str">
            <v>谭勤娟</v>
          </cell>
          <cell r="G23">
            <v>2975</v>
          </cell>
          <cell r="H23">
            <v>61.98</v>
          </cell>
          <cell r="I23">
            <v>184385.82</v>
          </cell>
          <cell r="J23">
            <v>73978.19</v>
          </cell>
          <cell r="K23" t="str">
            <v>40.12%</v>
          </cell>
        </row>
        <row r="24">
          <cell r="C24">
            <v>117184</v>
          </cell>
          <cell r="D24" t="str">
            <v>四川太极大药房连锁有限公司锦江区静沙南路药店</v>
          </cell>
          <cell r="E24" t="str">
            <v>东门片区</v>
          </cell>
          <cell r="F24" t="str">
            <v>毛静静</v>
          </cell>
          <cell r="G24">
            <v>2440</v>
          </cell>
          <cell r="H24">
            <v>73.89</v>
          </cell>
          <cell r="I24">
            <v>180283.66</v>
          </cell>
          <cell r="J24">
            <v>61493.12</v>
          </cell>
          <cell r="K24" t="str">
            <v>34.1%</v>
          </cell>
        </row>
        <row r="25">
          <cell r="C25">
            <v>2483</v>
          </cell>
          <cell r="D25" t="str">
            <v>四川太极大药房连锁有限公司金牛区蓉北商贸大道药店</v>
          </cell>
          <cell r="E25" t="str">
            <v>西门片区</v>
          </cell>
          <cell r="F25" t="str">
            <v>刘琴英</v>
          </cell>
          <cell r="G25">
            <v>1270</v>
          </cell>
          <cell r="H25">
            <v>262.87</v>
          </cell>
          <cell r="I25">
            <v>333850.12</v>
          </cell>
          <cell r="J25">
            <v>47912.71</v>
          </cell>
          <cell r="K25" t="str">
            <v>14.35%</v>
          </cell>
        </row>
        <row r="25">
          <cell r="O25">
            <v>112</v>
          </cell>
          <cell r="P25">
            <v>157393.1</v>
          </cell>
          <cell r="Q25">
            <v>5208.3</v>
          </cell>
        </row>
        <row r="26">
          <cell r="C26">
            <v>2817</v>
          </cell>
          <cell r="D26" t="str">
            <v>四川太极大药房连锁有限公司锦江区通盈街药店</v>
          </cell>
          <cell r="E26" t="str">
            <v>东门片区</v>
          </cell>
          <cell r="F26" t="str">
            <v>毛静静</v>
          </cell>
          <cell r="G26">
            <v>2365</v>
          </cell>
          <cell r="H26">
            <v>79.61</v>
          </cell>
          <cell r="I26">
            <v>188281.16</v>
          </cell>
          <cell r="J26">
            <v>51574.93</v>
          </cell>
          <cell r="K26" t="str">
            <v>27.39%</v>
          </cell>
        </row>
        <row r="26">
          <cell r="O26">
            <v>58</v>
          </cell>
          <cell r="P26">
            <v>12252</v>
          </cell>
          <cell r="Q26">
            <v>-7015.74</v>
          </cell>
        </row>
        <row r="27">
          <cell r="C27">
            <v>108656</v>
          </cell>
          <cell r="D27" t="str">
            <v>四川太极大药房连锁有限公司新津县五津镇五津西路二药房</v>
          </cell>
          <cell r="E27" t="str">
            <v>新津片</v>
          </cell>
          <cell r="F27" t="str">
            <v>王燕丽</v>
          </cell>
          <cell r="G27">
            <v>1356</v>
          </cell>
          <cell r="H27">
            <v>128.63</v>
          </cell>
          <cell r="I27">
            <v>174418.73</v>
          </cell>
          <cell r="J27">
            <v>45608.25</v>
          </cell>
          <cell r="K27" t="str">
            <v>26.14%</v>
          </cell>
        </row>
        <row r="28">
          <cell r="C28">
            <v>107658</v>
          </cell>
          <cell r="D28" t="str">
            <v>四川太极大药房连锁有限公司新都区新都街道万和北路药店</v>
          </cell>
          <cell r="E28" t="str">
            <v>东门片区</v>
          </cell>
          <cell r="F28" t="str">
            <v>毛静静</v>
          </cell>
          <cell r="G28">
            <v>2872</v>
          </cell>
          <cell r="H28">
            <v>67.37</v>
          </cell>
          <cell r="I28">
            <v>193475.84</v>
          </cell>
          <cell r="J28">
            <v>38423.39</v>
          </cell>
          <cell r="K28" t="str">
            <v>19.85%</v>
          </cell>
        </row>
        <row r="28">
          <cell r="O28">
            <v>96</v>
          </cell>
          <cell r="P28">
            <v>19548</v>
          </cell>
          <cell r="Q28">
            <v>-11389.61</v>
          </cell>
        </row>
        <row r="29">
          <cell r="C29">
            <v>2729</v>
          </cell>
          <cell r="D29" t="str">
            <v>四川太极大药房连锁有限公司高新区新园大道药店</v>
          </cell>
          <cell r="E29" t="str">
            <v>南门片区</v>
          </cell>
          <cell r="F29" t="str">
            <v>陈冰雪</v>
          </cell>
          <cell r="G29">
            <v>3171</v>
          </cell>
          <cell r="H29">
            <v>55.49</v>
          </cell>
          <cell r="I29">
            <v>175945.23</v>
          </cell>
          <cell r="J29">
            <v>56332.11</v>
          </cell>
          <cell r="K29" t="str">
            <v>32.01%</v>
          </cell>
        </row>
        <row r="29">
          <cell r="O29">
            <v>16</v>
          </cell>
          <cell r="P29">
            <v>3600</v>
          </cell>
          <cell r="Q29">
            <v>-2350.27</v>
          </cell>
        </row>
        <row r="30">
          <cell r="C30">
            <v>114622</v>
          </cell>
          <cell r="D30" t="str">
            <v>四川太极大药房连锁有限公司成华区东昌路一药店</v>
          </cell>
          <cell r="E30" t="str">
            <v>东门片区</v>
          </cell>
          <cell r="F30" t="str">
            <v>毛静静</v>
          </cell>
          <cell r="G30">
            <v>2886</v>
          </cell>
          <cell r="H30">
            <v>59.57</v>
          </cell>
          <cell r="I30">
            <v>171909.69</v>
          </cell>
          <cell r="J30">
            <v>62439.65</v>
          </cell>
          <cell r="K30" t="str">
            <v>36.32%</v>
          </cell>
        </row>
        <row r="31">
          <cell r="C31">
            <v>2512</v>
          </cell>
          <cell r="D31" t="str">
            <v>四川太极大药房连锁有限公司成华区羊子山西路药店</v>
          </cell>
          <cell r="E31" t="str">
            <v>东门片区</v>
          </cell>
          <cell r="F31" t="str">
            <v>毛静静</v>
          </cell>
          <cell r="G31">
            <v>2578</v>
          </cell>
          <cell r="H31">
            <v>70.79</v>
          </cell>
          <cell r="I31">
            <v>182500.19</v>
          </cell>
          <cell r="J31">
            <v>50017.16</v>
          </cell>
          <cell r="K31" t="str">
            <v>27.4%</v>
          </cell>
        </row>
        <row r="31">
          <cell r="O31">
            <v>57</v>
          </cell>
          <cell r="P31">
            <v>11772</v>
          </cell>
          <cell r="Q31">
            <v>-6695.1</v>
          </cell>
        </row>
        <row r="32">
          <cell r="C32">
            <v>103198</v>
          </cell>
          <cell r="D32" t="str">
            <v>四川太极大药房连锁有限公司青羊区贝森北路药店</v>
          </cell>
          <cell r="E32" t="str">
            <v>西门片区</v>
          </cell>
          <cell r="F32" t="str">
            <v>刘琴英</v>
          </cell>
          <cell r="G32">
            <v>2833</v>
          </cell>
          <cell r="H32">
            <v>60.17</v>
          </cell>
          <cell r="I32">
            <v>170458.65</v>
          </cell>
          <cell r="J32">
            <v>50187.1</v>
          </cell>
          <cell r="K32" t="str">
            <v>29.44%</v>
          </cell>
        </row>
        <row r="33">
          <cell r="C33">
            <v>2757</v>
          </cell>
          <cell r="D33" t="str">
            <v>四川太极大药房连锁有限公司成华区华泰路药店</v>
          </cell>
          <cell r="E33" t="str">
            <v>东门片区</v>
          </cell>
          <cell r="F33" t="str">
            <v>毛静静</v>
          </cell>
          <cell r="G33">
            <v>3123</v>
          </cell>
          <cell r="H33">
            <v>54.42</v>
          </cell>
          <cell r="I33">
            <v>169945.96</v>
          </cell>
          <cell r="J33">
            <v>63463.24</v>
          </cell>
          <cell r="K33" t="str">
            <v>37.34%</v>
          </cell>
        </row>
        <row r="34">
          <cell r="C34">
            <v>105910</v>
          </cell>
          <cell r="D34" t="str">
            <v>四川太极大药房连锁有限公司高新区紫薇东路药店</v>
          </cell>
          <cell r="E34" t="str">
            <v>旗舰片区</v>
          </cell>
          <cell r="F34" t="str">
            <v>谭勤娟</v>
          </cell>
          <cell r="G34">
            <v>2378</v>
          </cell>
          <cell r="H34">
            <v>72.57</v>
          </cell>
          <cell r="I34">
            <v>172569.07</v>
          </cell>
          <cell r="J34">
            <v>52466.32</v>
          </cell>
          <cell r="K34" t="str">
            <v>30.4%</v>
          </cell>
        </row>
        <row r="34">
          <cell r="O34">
            <v>24</v>
          </cell>
          <cell r="P34">
            <v>5280</v>
          </cell>
          <cell r="Q34">
            <v>-3521.72</v>
          </cell>
        </row>
        <row r="35">
          <cell r="C35">
            <v>2797</v>
          </cell>
          <cell r="D35" t="str">
            <v>四川太极大药房连锁有限公司成华区杉板桥南一路药店</v>
          </cell>
          <cell r="E35" t="str">
            <v>东门片区</v>
          </cell>
          <cell r="F35" t="str">
            <v>毛静静</v>
          </cell>
          <cell r="G35">
            <v>2016</v>
          </cell>
          <cell r="H35">
            <v>83.72</v>
          </cell>
          <cell r="I35">
            <v>168788.07</v>
          </cell>
          <cell r="J35">
            <v>49656.69</v>
          </cell>
          <cell r="K35" t="str">
            <v>29.41%</v>
          </cell>
        </row>
        <row r="35">
          <cell r="O35">
            <v>13</v>
          </cell>
          <cell r="P35">
            <v>2640</v>
          </cell>
          <cell r="Q35">
            <v>-1727.61</v>
          </cell>
        </row>
        <row r="36">
          <cell r="C36">
            <v>2820</v>
          </cell>
          <cell r="D36" t="str">
            <v>四川太极大药房连锁有限公司武侯区科华街药店</v>
          </cell>
          <cell r="E36" t="str">
            <v>旗舰片区</v>
          </cell>
          <cell r="F36" t="str">
            <v>谭勤娟</v>
          </cell>
          <cell r="G36">
            <v>1750</v>
          </cell>
          <cell r="H36">
            <v>99.12</v>
          </cell>
          <cell r="I36">
            <v>173451.53</v>
          </cell>
          <cell r="J36">
            <v>51921.08</v>
          </cell>
          <cell r="K36" t="str">
            <v>29.93%</v>
          </cell>
        </row>
        <row r="36">
          <cell r="O36">
            <v>42</v>
          </cell>
          <cell r="P36">
            <v>8904</v>
          </cell>
          <cell r="Q36">
            <v>-5161.51</v>
          </cell>
        </row>
        <row r="37">
          <cell r="C37">
            <v>105267</v>
          </cell>
          <cell r="D37" t="str">
            <v>四川太极大药房连锁有限公司金牛区蜀汉路药店</v>
          </cell>
          <cell r="E37" t="str">
            <v>西门片区</v>
          </cell>
          <cell r="F37" t="str">
            <v>刘琴英</v>
          </cell>
          <cell r="G37">
            <v>2450</v>
          </cell>
          <cell r="H37">
            <v>70.7</v>
          </cell>
          <cell r="I37">
            <v>173220.56</v>
          </cell>
          <cell r="J37">
            <v>51797.66</v>
          </cell>
          <cell r="K37" t="str">
            <v>29.9%</v>
          </cell>
        </row>
        <row r="37">
          <cell r="O37">
            <v>56</v>
          </cell>
          <cell r="P37">
            <v>10920</v>
          </cell>
          <cell r="Q37">
            <v>-6063.06</v>
          </cell>
        </row>
        <row r="38">
          <cell r="C38">
            <v>2520</v>
          </cell>
          <cell r="D38" t="str">
            <v>四川太极大药房连锁有限公司成华区高车一路药店</v>
          </cell>
          <cell r="E38" t="str">
            <v>东门片区</v>
          </cell>
          <cell r="F38" t="str">
            <v>毛静静</v>
          </cell>
          <cell r="G38">
            <v>2495</v>
          </cell>
          <cell r="H38">
            <v>66.4</v>
          </cell>
          <cell r="I38">
            <v>165675.04</v>
          </cell>
          <cell r="J38">
            <v>52887.41</v>
          </cell>
          <cell r="K38" t="str">
            <v>31.92%</v>
          </cell>
        </row>
        <row r="38">
          <cell r="O38">
            <v>23</v>
          </cell>
          <cell r="P38">
            <v>5520</v>
          </cell>
          <cell r="Q38">
            <v>-3687.36</v>
          </cell>
        </row>
        <row r="39">
          <cell r="C39">
            <v>106399</v>
          </cell>
          <cell r="D39" t="str">
            <v>四川太极大药房连锁有限公司青羊区蜀辉路药店</v>
          </cell>
          <cell r="E39" t="str">
            <v>南门片区</v>
          </cell>
          <cell r="F39" t="str">
            <v>陈冰雪</v>
          </cell>
          <cell r="G39">
            <v>2049</v>
          </cell>
          <cell r="H39">
            <v>83.51</v>
          </cell>
          <cell r="I39">
            <v>171110.86</v>
          </cell>
          <cell r="J39">
            <v>38227.81</v>
          </cell>
          <cell r="K39" t="str">
            <v>22.34%</v>
          </cell>
        </row>
        <row r="39">
          <cell r="O39">
            <v>67</v>
          </cell>
          <cell r="P39">
            <v>14790</v>
          </cell>
          <cell r="Q39">
            <v>-8439.09</v>
          </cell>
        </row>
        <row r="40">
          <cell r="C40">
            <v>2735</v>
          </cell>
          <cell r="D40" t="str">
            <v>四川太极大药房连锁有限公司锦江区观音桥街药店</v>
          </cell>
          <cell r="E40" t="str">
            <v>东门片区</v>
          </cell>
          <cell r="F40" t="str">
            <v>毛静静</v>
          </cell>
          <cell r="G40">
            <v>2632</v>
          </cell>
          <cell r="H40">
            <v>63</v>
          </cell>
          <cell r="I40">
            <v>165826.98</v>
          </cell>
          <cell r="J40">
            <v>49935.66</v>
          </cell>
          <cell r="K40" t="str">
            <v>30.11%</v>
          </cell>
        </row>
        <row r="40">
          <cell r="O40">
            <v>52</v>
          </cell>
          <cell r="P40">
            <v>10338</v>
          </cell>
          <cell r="Q40">
            <v>-6399.21</v>
          </cell>
        </row>
        <row r="41">
          <cell r="C41">
            <v>2471</v>
          </cell>
          <cell r="D41" t="str">
            <v>四川太极大药房连锁有限公司青羊区清江东路药店</v>
          </cell>
          <cell r="E41" t="str">
            <v>西门片区</v>
          </cell>
          <cell r="F41" t="str">
            <v>刘琴英</v>
          </cell>
          <cell r="G41">
            <v>1575</v>
          </cell>
          <cell r="H41">
            <v>100</v>
          </cell>
          <cell r="I41">
            <v>157495.33</v>
          </cell>
          <cell r="J41">
            <v>44653.16</v>
          </cell>
          <cell r="K41" t="str">
            <v>28.35%</v>
          </cell>
        </row>
        <row r="41">
          <cell r="O41">
            <v>18</v>
          </cell>
          <cell r="P41">
            <v>4080</v>
          </cell>
          <cell r="Q41">
            <v>-2725.44</v>
          </cell>
        </row>
        <row r="42">
          <cell r="C42">
            <v>2443</v>
          </cell>
          <cell r="D42" t="str">
            <v>四川太极大药房连锁有限公司金牛区枣子巷药店</v>
          </cell>
          <cell r="E42" t="str">
            <v>西门片区</v>
          </cell>
          <cell r="F42" t="str">
            <v>刘琴英</v>
          </cell>
          <cell r="G42">
            <v>1962</v>
          </cell>
          <cell r="H42">
            <v>82.23</v>
          </cell>
          <cell r="I42">
            <v>161330.75</v>
          </cell>
          <cell r="J42">
            <v>41562.11</v>
          </cell>
          <cell r="K42" t="str">
            <v>25.76%</v>
          </cell>
        </row>
        <row r="42">
          <cell r="O42">
            <v>44</v>
          </cell>
          <cell r="P42">
            <v>11532</v>
          </cell>
          <cell r="Q42">
            <v>-7003.86</v>
          </cell>
        </row>
        <row r="43">
          <cell r="C43">
            <v>2893</v>
          </cell>
          <cell r="D43" t="str">
            <v>四川太极大药房连锁有限公司都江堰市灌口镇蒲阳路药店</v>
          </cell>
          <cell r="E43" t="str">
            <v>城郊一片</v>
          </cell>
          <cell r="F43" t="str">
            <v>郑红艳</v>
          </cell>
          <cell r="G43">
            <v>3526</v>
          </cell>
          <cell r="H43">
            <v>43.64</v>
          </cell>
          <cell r="I43">
            <v>153868.42</v>
          </cell>
          <cell r="J43">
            <v>36350.4</v>
          </cell>
          <cell r="K43" t="str">
            <v>23.62%</v>
          </cell>
        </row>
        <row r="43">
          <cell r="O43">
            <v>21</v>
          </cell>
          <cell r="P43">
            <v>5040</v>
          </cell>
          <cell r="Q43">
            <v>-3366.72</v>
          </cell>
        </row>
        <row r="44">
          <cell r="C44">
            <v>2802</v>
          </cell>
          <cell r="D44" t="str">
            <v>四川太极大药房连锁有限公司青羊区金丝街药店</v>
          </cell>
          <cell r="E44" t="str">
            <v>西门片区</v>
          </cell>
          <cell r="F44" t="str">
            <v>刘琴英</v>
          </cell>
          <cell r="G44">
            <v>2514</v>
          </cell>
          <cell r="H44">
            <v>58.78</v>
          </cell>
          <cell r="I44">
            <v>147784.94</v>
          </cell>
          <cell r="J44">
            <v>56715.98</v>
          </cell>
          <cell r="K44" t="str">
            <v>38.37%</v>
          </cell>
        </row>
        <row r="45">
          <cell r="C45">
            <v>2876</v>
          </cell>
          <cell r="D45" t="str">
            <v>四川太极大药房连锁有限公司新津县邓双镇飞雪路药店</v>
          </cell>
          <cell r="E45" t="str">
            <v>新津片</v>
          </cell>
          <cell r="F45" t="str">
            <v>王燕丽</v>
          </cell>
          <cell r="G45">
            <v>2108</v>
          </cell>
          <cell r="H45">
            <v>69.8</v>
          </cell>
          <cell r="I45">
            <v>147144.91</v>
          </cell>
          <cell r="J45">
            <v>53644.85</v>
          </cell>
          <cell r="K45" t="str">
            <v>36.45%</v>
          </cell>
        </row>
        <row r="46">
          <cell r="C46">
            <v>2904</v>
          </cell>
          <cell r="D46" t="str">
            <v>四川太极大药房连锁有限公司都江堰幸福镇景中路药店</v>
          </cell>
          <cell r="E46" t="str">
            <v>城郊一片</v>
          </cell>
          <cell r="F46" t="str">
            <v>郑红艳</v>
          </cell>
          <cell r="G46">
            <v>2109</v>
          </cell>
          <cell r="H46">
            <v>71.78</v>
          </cell>
          <cell r="I46">
            <v>151379.44</v>
          </cell>
          <cell r="J46">
            <v>41969.19</v>
          </cell>
          <cell r="K46" t="str">
            <v>27.72%</v>
          </cell>
        </row>
        <row r="46">
          <cell r="O46">
            <v>21</v>
          </cell>
          <cell r="P46">
            <v>5040</v>
          </cell>
          <cell r="Q46">
            <v>-3314.85</v>
          </cell>
        </row>
        <row r="47">
          <cell r="C47">
            <v>2466</v>
          </cell>
          <cell r="D47" t="str">
            <v>四川太极大药房连锁有限公司金牛区交大路第三药店</v>
          </cell>
          <cell r="E47" t="str">
            <v>西门片区</v>
          </cell>
          <cell r="F47" t="str">
            <v>刘琴英</v>
          </cell>
          <cell r="G47">
            <v>1983</v>
          </cell>
          <cell r="H47">
            <v>78.88</v>
          </cell>
          <cell r="I47">
            <v>156417.1</v>
          </cell>
          <cell r="J47">
            <v>37548.1</v>
          </cell>
          <cell r="K47" t="str">
            <v>24%</v>
          </cell>
        </row>
        <row r="47">
          <cell r="O47">
            <v>53</v>
          </cell>
          <cell r="P47">
            <v>11052</v>
          </cell>
          <cell r="Q47">
            <v>-6214.14</v>
          </cell>
        </row>
        <row r="48">
          <cell r="C48">
            <v>114286</v>
          </cell>
          <cell r="D48" t="str">
            <v>四川太极大药房连锁有限公司青羊区光华北五路药店</v>
          </cell>
          <cell r="E48" t="str">
            <v>南门片区</v>
          </cell>
          <cell r="F48" t="str">
            <v>陈冰雪</v>
          </cell>
          <cell r="G48">
            <v>2068</v>
          </cell>
          <cell r="H48">
            <v>75.13</v>
          </cell>
          <cell r="I48">
            <v>155367.36</v>
          </cell>
          <cell r="J48">
            <v>38574.49</v>
          </cell>
          <cell r="K48" t="str">
            <v>24.82%</v>
          </cell>
        </row>
        <row r="48">
          <cell r="O48">
            <v>55</v>
          </cell>
          <cell r="P48">
            <v>10758</v>
          </cell>
          <cell r="Q48">
            <v>-6053.95</v>
          </cell>
        </row>
        <row r="49">
          <cell r="C49">
            <v>2451</v>
          </cell>
          <cell r="D49" t="str">
            <v>四川太极大药房连锁有限公司高新区土龙路药店</v>
          </cell>
          <cell r="E49" t="str">
            <v>西门片区</v>
          </cell>
          <cell r="F49" t="str">
            <v>刘琴英</v>
          </cell>
          <cell r="G49">
            <v>2043</v>
          </cell>
          <cell r="H49">
            <v>76.01</v>
          </cell>
          <cell r="I49">
            <v>155282.28</v>
          </cell>
          <cell r="J49">
            <v>40161.24</v>
          </cell>
          <cell r="K49" t="str">
            <v>25.86%</v>
          </cell>
        </row>
        <row r="49">
          <cell r="O49">
            <v>60</v>
          </cell>
          <cell r="P49">
            <v>12492</v>
          </cell>
          <cell r="Q49">
            <v>-7110.99</v>
          </cell>
        </row>
        <row r="50">
          <cell r="C50">
            <v>2914</v>
          </cell>
          <cell r="D50" t="str">
            <v>四川太极大药房连锁有限公司崇州市怀远镇新正东街药店</v>
          </cell>
          <cell r="E50" t="str">
            <v>崇州片区</v>
          </cell>
          <cell r="F50" t="str">
            <v>胡建梅</v>
          </cell>
          <cell r="G50">
            <v>1971</v>
          </cell>
          <cell r="H50">
            <v>71.45</v>
          </cell>
          <cell r="I50">
            <v>140824.67</v>
          </cell>
          <cell r="J50">
            <v>50936.76</v>
          </cell>
          <cell r="K50" t="str">
            <v>36.17%</v>
          </cell>
        </row>
        <row r="51">
          <cell r="C51">
            <v>2722</v>
          </cell>
          <cell r="D51" t="str">
            <v>四川太极大药房连锁有限公司高新区大源三期药店</v>
          </cell>
          <cell r="E51" t="str">
            <v>南门片区</v>
          </cell>
          <cell r="F51" t="str">
            <v>陈冰雪</v>
          </cell>
          <cell r="G51">
            <v>2141</v>
          </cell>
          <cell r="H51">
            <v>68.91</v>
          </cell>
          <cell r="I51">
            <v>147531.94</v>
          </cell>
          <cell r="J51">
            <v>40070.56</v>
          </cell>
          <cell r="K51" t="str">
            <v>27.16%</v>
          </cell>
        </row>
        <row r="51">
          <cell r="O51">
            <v>34</v>
          </cell>
          <cell r="P51">
            <v>7680</v>
          </cell>
          <cell r="Q51">
            <v>-5130.24</v>
          </cell>
        </row>
        <row r="52">
          <cell r="C52">
            <v>116919</v>
          </cell>
          <cell r="D52" t="str">
            <v>四川太极大药房连锁有限公司武侯区科华北路药店</v>
          </cell>
          <cell r="E52" t="str">
            <v>旗舰片区</v>
          </cell>
          <cell r="F52" t="str">
            <v>谭勤娟</v>
          </cell>
          <cell r="G52">
            <v>2156</v>
          </cell>
          <cell r="H52">
            <v>65.4</v>
          </cell>
          <cell r="I52">
            <v>140998.84</v>
          </cell>
          <cell r="J52">
            <v>49750.74</v>
          </cell>
          <cell r="K52" t="str">
            <v>35.28%</v>
          </cell>
        </row>
        <row r="52">
          <cell r="O52">
            <v>17</v>
          </cell>
          <cell r="P52">
            <v>4080</v>
          </cell>
          <cell r="Q52">
            <v>-2725.44</v>
          </cell>
        </row>
        <row r="53">
          <cell r="C53">
            <v>138202</v>
          </cell>
          <cell r="D53" t="str">
            <v>雅安市太极智慧云医药科技有限公司</v>
          </cell>
          <cell r="E53" t="str">
            <v>南门片区</v>
          </cell>
          <cell r="F53" t="str">
            <v>陈冰雪</v>
          </cell>
          <cell r="G53">
            <v>1600</v>
          </cell>
          <cell r="H53">
            <v>85.48</v>
          </cell>
          <cell r="I53">
            <v>136771.85</v>
          </cell>
          <cell r="J53">
            <v>52195.09</v>
          </cell>
          <cell r="K53" t="str">
            <v>38.16%</v>
          </cell>
        </row>
        <row r="54">
          <cell r="C54">
            <v>103639</v>
          </cell>
          <cell r="D54" t="str">
            <v>四川太极大药房连锁有限公司成华区金马河路药店</v>
          </cell>
          <cell r="E54" t="str">
            <v>南门片区</v>
          </cell>
          <cell r="F54" t="str">
            <v>陈冰雪</v>
          </cell>
          <cell r="G54">
            <v>2180</v>
          </cell>
          <cell r="H54">
            <v>62.31</v>
          </cell>
          <cell r="I54">
            <v>135834</v>
          </cell>
          <cell r="J54">
            <v>43584.23</v>
          </cell>
          <cell r="K54" t="str">
            <v>32.08%</v>
          </cell>
        </row>
        <row r="55">
          <cell r="C55">
            <v>104428</v>
          </cell>
          <cell r="D55" t="str">
            <v>四川太极大药房连锁有限公司崇州市崇阳镇永康东路药店 </v>
          </cell>
          <cell r="E55" t="str">
            <v>崇州片区</v>
          </cell>
          <cell r="F55" t="str">
            <v>胡建梅</v>
          </cell>
          <cell r="G55">
            <v>2238</v>
          </cell>
          <cell r="H55">
            <v>61.86</v>
          </cell>
          <cell r="I55">
            <v>138439.63</v>
          </cell>
          <cell r="J55">
            <v>43342.12</v>
          </cell>
          <cell r="K55" t="str">
            <v>31.3%</v>
          </cell>
        </row>
        <row r="55">
          <cell r="O55">
            <v>18</v>
          </cell>
          <cell r="P55">
            <v>4320</v>
          </cell>
          <cell r="Q55">
            <v>-2885.76</v>
          </cell>
        </row>
        <row r="56">
          <cell r="C56">
            <v>2730</v>
          </cell>
          <cell r="D56" t="str">
            <v>四川太极大药房连锁有限公司锦江区水杉街药店</v>
          </cell>
          <cell r="E56" t="str">
            <v>东门片区</v>
          </cell>
          <cell r="F56" t="str">
            <v>毛静静</v>
          </cell>
          <cell r="G56">
            <v>2087</v>
          </cell>
          <cell r="H56">
            <v>64.24</v>
          </cell>
          <cell r="I56">
            <v>134077.22</v>
          </cell>
          <cell r="J56">
            <v>48917.4</v>
          </cell>
          <cell r="K56" t="str">
            <v>36.48%</v>
          </cell>
        </row>
        <row r="57">
          <cell r="C57">
            <v>119263</v>
          </cell>
          <cell r="D57" t="str">
            <v>四川太极大药房连锁有限公司青羊区蜀源路药店</v>
          </cell>
          <cell r="E57" t="str">
            <v>南门片区</v>
          </cell>
          <cell r="F57" t="str">
            <v>陈冰雪</v>
          </cell>
          <cell r="G57">
            <v>1385</v>
          </cell>
          <cell r="H57">
            <v>94.97</v>
          </cell>
          <cell r="I57">
            <v>131538.65</v>
          </cell>
          <cell r="J57">
            <v>45081.48</v>
          </cell>
          <cell r="K57" t="str">
            <v>34.27%</v>
          </cell>
        </row>
        <row r="58">
          <cell r="C58">
            <v>2479</v>
          </cell>
          <cell r="D58" t="str">
            <v>四川太极大药房连锁有限公司武侯区顺和街药店</v>
          </cell>
          <cell r="E58" t="str">
            <v>西门片区</v>
          </cell>
          <cell r="F58" t="str">
            <v>刘琴英</v>
          </cell>
          <cell r="G58">
            <v>1926</v>
          </cell>
          <cell r="H58">
            <v>67.76</v>
          </cell>
          <cell r="I58">
            <v>130512.91</v>
          </cell>
          <cell r="J58">
            <v>45816.76</v>
          </cell>
          <cell r="K58" t="str">
            <v>35.1%</v>
          </cell>
        </row>
        <row r="59">
          <cell r="C59">
            <v>2751</v>
          </cell>
          <cell r="D59" t="str">
            <v>四川太极大药房连锁有限公司高新区新乐中街药店</v>
          </cell>
          <cell r="E59" t="str">
            <v>南门片区</v>
          </cell>
          <cell r="F59" t="str">
            <v>陈冰雪</v>
          </cell>
          <cell r="G59">
            <v>1956</v>
          </cell>
          <cell r="H59">
            <v>71.98</v>
          </cell>
          <cell r="I59">
            <v>140788.12</v>
          </cell>
          <cell r="J59">
            <v>37846.69</v>
          </cell>
          <cell r="K59" t="str">
            <v>26.88%</v>
          </cell>
        </row>
        <row r="59">
          <cell r="O59">
            <v>49</v>
          </cell>
          <cell r="P59">
            <v>10908</v>
          </cell>
          <cell r="Q59">
            <v>-6300.3</v>
          </cell>
        </row>
        <row r="60">
          <cell r="C60">
            <v>2826</v>
          </cell>
          <cell r="D60" t="str">
            <v>四川太极大药房连锁有限公司青羊区北东街药店</v>
          </cell>
          <cell r="E60" t="str">
            <v>西门片区</v>
          </cell>
          <cell r="F60" t="str">
            <v>刘琴英</v>
          </cell>
          <cell r="G60">
            <v>1943</v>
          </cell>
          <cell r="H60">
            <v>67.47</v>
          </cell>
          <cell r="I60">
            <v>131103.78</v>
          </cell>
          <cell r="J60">
            <v>46295.09</v>
          </cell>
          <cell r="K60" t="str">
            <v>35.31%</v>
          </cell>
          <cell r="L60">
            <v>2</v>
          </cell>
          <cell r="M60">
            <v>3378</v>
          </cell>
          <cell r="N60">
            <v>118.72</v>
          </cell>
        </row>
        <row r="61">
          <cell r="C61">
            <v>2804</v>
          </cell>
          <cell r="D61" t="str">
            <v>四川太极大药房连锁有限公司郫县郫筒镇一环路东南段药店</v>
          </cell>
          <cell r="E61" t="str">
            <v>西门片区</v>
          </cell>
          <cell r="F61" t="str">
            <v>刘琴英</v>
          </cell>
          <cell r="G61">
            <v>1694</v>
          </cell>
          <cell r="H61">
            <v>75.11</v>
          </cell>
          <cell r="I61">
            <v>127241.89</v>
          </cell>
          <cell r="J61">
            <v>36999.27</v>
          </cell>
          <cell r="K61" t="str">
            <v>29.07%</v>
          </cell>
        </row>
        <row r="62">
          <cell r="C62">
            <v>111400</v>
          </cell>
          <cell r="D62" t="str">
            <v>四川太极大药房连锁有限公司邛崃市文君街道杏林路药店</v>
          </cell>
          <cell r="E62" t="str">
            <v>城郊一片</v>
          </cell>
          <cell r="F62" t="str">
            <v>郑红艳</v>
          </cell>
          <cell r="G62">
            <v>1432</v>
          </cell>
          <cell r="H62">
            <v>88.76</v>
          </cell>
          <cell r="I62">
            <v>127103.79</v>
          </cell>
          <cell r="J62">
            <v>35191.79</v>
          </cell>
          <cell r="K62" t="str">
            <v>27.68%</v>
          </cell>
        </row>
        <row r="63">
          <cell r="C63">
            <v>102934</v>
          </cell>
          <cell r="D63" t="str">
            <v>四川太极大药房连锁有限公司金牛区银河北街药店</v>
          </cell>
          <cell r="E63" t="str">
            <v>西门片区</v>
          </cell>
          <cell r="F63" t="str">
            <v>刘琴英</v>
          </cell>
          <cell r="G63">
            <v>1800</v>
          </cell>
          <cell r="H63">
            <v>72.58</v>
          </cell>
          <cell r="I63">
            <v>130648.73</v>
          </cell>
          <cell r="J63">
            <v>37933.53</v>
          </cell>
          <cell r="K63" t="str">
            <v>29.03%</v>
          </cell>
        </row>
        <row r="63">
          <cell r="O63">
            <v>22</v>
          </cell>
          <cell r="P63">
            <v>5040</v>
          </cell>
          <cell r="Q63">
            <v>-3366.72</v>
          </cell>
        </row>
        <row r="64">
          <cell r="C64">
            <v>2497</v>
          </cell>
          <cell r="D64" t="str">
            <v>四川太极大药房连锁有限公司新都区新都街道兴乐北路药店</v>
          </cell>
          <cell r="E64" t="str">
            <v>东门片区</v>
          </cell>
          <cell r="F64" t="str">
            <v>毛静静</v>
          </cell>
          <cell r="G64">
            <v>1421</v>
          </cell>
          <cell r="H64">
            <v>88.16</v>
          </cell>
          <cell r="I64">
            <v>125271.27</v>
          </cell>
          <cell r="J64">
            <v>35324.15</v>
          </cell>
          <cell r="K64" t="str">
            <v>28.19%</v>
          </cell>
        </row>
        <row r="65">
          <cell r="C65">
            <v>101453</v>
          </cell>
          <cell r="D65" t="str">
            <v>四川太极大药房连锁有限公司温江区公平街道江安路药店</v>
          </cell>
          <cell r="E65" t="str">
            <v>南门片区</v>
          </cell>
          <cell r="F65" t="str">
            <v>陈冰雪</v>
          </cell>
          <cell r="G65">
            <v>2000</v>
          </cell>
          <cell r="H65">
            <v>62.01</v>
          </cell>
          <cell r="I65">
            <v>124022.68</v>
          </cell>
          <cell r="J65">
            <v>42091.32</v>
          </cell>
          <cell r="K65" t="str">
            <v>33.93%</v>
          </cell>
        </row>
        <row r="66">
          <cell r="C66">
            <v>2854</v>
          </cell>
          <cell r="D66" t="str">
            <v>四川太极大药房连锁有限公司大邑县晋原镇通达东路五段药店</v>
          </cell>
          <cell r="E66" t="str">
            <v>城郊一片</v>
          </cell>
          <cell r="F66" t="str">
            <v>郑红艳</v>
          </cell>
          <cell r="G66">
            <v>1976</v>
          </cell>
          <cell r="H66">
            <v>62.57</v>
          </cell>
          <cell r="I66">
            <v>123633.12</v>
          </cell>
          <cell r="J66">
            <v>39553.48</v>
          </cell>
          <cell r="K66" t="str">
            <v>31.99%</v>
          </cell>
        </row>
        <row r="67">
          <cell r="C67">
            <v>297863</v>
          </cell>
          <cell r="D67" t="str">
            <v>四川太极大药房连锁有限公司锦江区大田坎街药店</v>
          </cell>
          <cell r="E67" t="str">
            <v>东门片区</v>
          </cell>
          <cell r="F67" t="str">
            <v>毛静静</v>
          </cell>
          <cell r="G67">
            <v>1854</v>
          </cell>
          <cell r="H67">
            <v>68.64</v>
          </cell>
          <cell r="I67">
            <v>127261.56</v>
          </cell>
          <cell r="J67">
            <v>40303.19</v>
          </cell>
          <cell r="K67" t="str">
            <v>31.66%</v>
          </cell>
        </row>
        <row r="67">
          <cell r="O67">
            <v>24</v>
          </cell>
          <cell r="P67">
            <v>5280</v>
          </cell>
          <cell r="Q67">
            <v>-3507.13</v>
          </cell>
        </row>
        <row r="68">
          <cell r="C68">
            <v>2808</v>
          </cell>
          <cell r="D68" t="str">
            <v>四川太极大药房连锁有限公司成华区崔家店路药店</v>
          </cell>
          <cell r="E68" t="str">
            <v>东门片区</v>
          </cell>
          <cell r="F68" t="str">
            <v>毛静静</v>
          </cell>
          <cell r="G68">
            <v>1969</v>
          </cell>
          <cell r="H68">
            <v>67.65</v>
          </cell>
          <cell r="I68">
            <v>133196.88</v>
          </cell>
          <cell r="J68">
            <v>27970.96</v>
          </cell>
          <cell r="K68" t="str">
            <v>20.99%</v>
          </cell>
        </row>
        <row r="68">
          <cell r="O68">
            <v>63</v>
          </cell>
          <cell r="P68">
            <v>12732</v>
          </cell>
          <cell r="Q68">
            <v>-7330.35</v>
          </cell>
        </row>
        <row r="69">
          <cell r="C69">
            <v>2819</v>
          </cell>
          <cell r="D69" t="str">
            <v>四川太极大药房连锁有限公司成华区华油路药店</v>
          </cell>
          <cell r="E69" t="str">
            <v>东门片区</v>
          </cell>
          <cell r="F69" t="str">
            <v>毛静静</v>
          </cell>
          <cell r="G69">
            <v>1986</v>
          </cell>
          <cell r="H69">
            <v>73.41</v>
          </cell>
          <cell r="I69">
            <v>145799.94</v>
          </cell>
          <cell r="J69">
            <v>28481.79</v>
          </cell>
          <cell r="K69" t="str">
            <v>19.53%</v>
          </cell>
        </row>
        <row r="69">
          <cell r="O69">
            <v>128</v>
          </cell>
          <cell r="P69">
            <v>25392</v>
          </cell>
          <cell r="Q69">
            <v>-13609.44</v>
          </cell>
        </row>
        <row r="70">
          <cell r="C70">
            <v>2778</v>
          </cell>
          <cell r="D70" t="str">
            <v>四川太极大药房连锁有限公司郫县郫筒镇东大街药店</v>
          </cell>
          <cell r="E70" t="str">
            <v>西门片区</v>
          </cell>
          <cell r="F70" t="str">
            <v>刘琴英</v>
          </cell>
          <cell r="G70">
            <v>1853</v>
          </cell>
          <cell r="H70">
            <v>63.96</v>
          </cell>
          <cell r="I70">
            <v>118527.03</v>
          </cell>
          <cell r="J70">
            <v>41801.22</v>
          </cell>
          <cell r="K70" t="str">
            <v>35.26%</v>
          </cell>
        </row>
        <row r="71">
          <cell r="C71">
            <v>116482</v>
          </cell>
          <cell r="D71" t="str">
            <v>四川太极大药房连锁有限公司锦江区宏济中路药店</v>
          </cell>
          <cell r="E71" t="str">
            <v>旗舰片区</v>
          </cell>
          <cell r="F71" t="str">
            <v>谭勤娟</v>
          </cell>
          <cell r="G71">
            <v>1969</v>
          </cell>
          <cell r="H71">
            <v>62.11</v>
          </cell>
          <cell r="I71">
            <v>122296.74</v>
          </cell>
          <cell r="J71">
            <v>41624.99</v>
          </cell>
          <cell r="K71" t="str">
            <v>34.03%</v>
          </cell>
        </row>
        <row r="71">
          <cell r="O71">
            <v>24</v>
          </cell>
          <cell r="P71">
            <v>5520</v>
          </cell>
          <cell r="Q71">
            <v>-3594.3</v>
          </cell>
        </row>
        <row r="72">
          <cell r="C72">
            <v>102565</v>
          </cell>
          <cell r="D72" t="str">
            <v>四川太极大药房连锁有限公司武侯区佳灵路药店</v>
          </cell>
          <cell r="E72" t="str">
            <v>西门片区</v>
          </cell>
          <cell r="F72" t="str">
            <v>刘琴英</v>
          </cell>
          <cell r="G72">
            <v>2785</v>
          </cell>
          <cell r="H72">
            <v>43.89</v>
          </cell>
          <cell r="I72">
            <v>122236.6</v>
          </cell>
          <cell r="J72">
            <v>36721.77</v>
          </cell>
          <cell r="K72" t="str">
            <v>30.04%</v>
          </cell>
        </row>
        <row r="72">
          <cell r="O72">
            <v>38</v>
          </cell>
          <cell r="P72">
            <v>8022</v>
          </cell>
          <cell r="Q72">
            <v>-4727.49</v>
          </cell>
        </row>
        <row r="73">
          <cell r="C73">
            <v>113833</v>
          </cell>
          <cell r="D73" t="str">
            <v>四川太极大药房连锁有限公司青羊区光华西一路药店</v>
          </cell>
          <cell r="E73" t="str">
            <v>南门片区</v>
          </cell>
          <cell r="F73" t="str">
            <v>陈冰雪</v>
          </cell>
          <cell r="G73">
            <v>1700</v>
          </cell>
          <cell r="H73">
            <v>67.09</v>
          </cell>
          <cell r="I73">
            <v>114059.69</v>
          </cell>
          <cell r="J73">
            <v>43561.83</v>
          </cell>
          <cell r="K73" t="str">
            <v>38.19%</v>
          </cell>
        </row>
        <row r="74">
          <cell r="C74">
            <v>2852</v>
          </cell>
          <cell r="D74" t="str">
            <v>四川太极大药房连锁有限公司大邑县晋原镇子龙街药店</v>
          </cell>
          <cell r="E74" t="str">
            <v>城郊一片</v>
          </cell>
          <cell r="F74" t="str">
            <v>郑红艳</v>
          </cell>
          <cell r="G74">
            <v>1335</v>
          </cell>
          <cell r="H74">
            <v>80.23</v>
          </cell>
          <cell r="I74">
            <v>107101.4</v>
          </cell>
          <cell r="J74">
            <v>33487.5</v>
          </cell>
          <cell r="K74" t="str">
            <v>31.26%</v>
          </cell>
        </row>
        <row r="75">
          <cell r="C75">
            <v>108277</v>
          </cell>
          <cell r="D75" t="str">
            <v>四川太极大药房连锁有限公司金牛区银沙路药店</v>
          </cell>
          <cell r="E75" t="str">
            <v>西门片区</v>
          </cell>
          <cell r="F75" t="str">
            <v>刘琴英</v>
          </cell>
          <cell r="G75">
            <v>1933</v>
          </cell>
          <cell r="H75">
            <v>56.93</v>
          </cell>
          <cell r="I75">
            <v>110052.18</v>
          </cell>
          <cell r="J75">
            <v>31873.02</v>
          </cell>
          <cell r="K75" t="str">
            <v>28.96%</v>
          </cell>
        </row>
        <row r="75">
          <cell r="O75">
            <v>20</v>
          </cell>
          <cell r="P75">
            <v>4080</v>
          </cell>
          <cell r="Q75">
            <v>-2717.48</v>
          </cell>
        </row>
        <row r="76">
          <cell r="C76">
            <v>2304</v>
          </cell>
          <cell r="D76" t="str">
            <v>四川太极大药房连锁有限公司成都高新区天久南巷药店</v>
          </cell>
          <cell r="E76" t="str">
            <v>南门片区</v>
          </cell>
          <cell r="F76" t="str">
            <v>陈冰雪</v>
          </cell>
          <cell r="G76">
            <v>1687</v>
          </cell>
          <cell r="H76">
            <v>76.12</v>
          </cell>
          <cell r="I76">
            <v>128411.83</v>
          </cell>
          <cell r="J76">
            <v>18345.09</v>
          </cell>
          <cell r="K76" t="str">
            <v>14.28%</v>
          </cell>
        </row>
        <row r="76">
          <cell r="O76">
            <v>104</v>
          </cell>
          <cell r="P76">
            <v>22488</v>
          </cell>
          <cell r="Q76">
            <v>-13060.15</v>
          </cell>
        </row>
        <row r="77">
          <cell r="C77">
            <v>102935</v>
          </cell>
          <cell r="D77" t="str">
            <v>四川太极大药房连锁有限公司青羊区童子街药店</v>
          </cell>
          <cell r="E77" t="str">
            <v>旗舰片区</v>
          </cell>
          <cell r="F77" t="str">
            <v>谭勤娟</v>
          </cell>
          <cell r="G77">
            <v>1479</v>
          </cell>
          <cell r="H77">
            <v>70.14</v>
          </cell>
          <cell r="I77">
            <v>103735.41</v>
          </cell>
          <cell r="J77">
            <v>39574.34</v>
          </cell>
          <cell r="K77" t="str">
            <v>38.14%</v>
          </cell>
        </row>
        <row r="78">
          <cell r="C78">
            <v>106865</v>
          </cell>
          <cell r="D78" t="str">
            <v>四川太极大药房连锁有限公司武侯区丝竹路药店</v>
          </cell>
          <cell r="E78" t="str">
            <v>旗舰片区</v>
          </cell>
          <cell r="F78" t="str">
            <v>谭勤娟</v>
          </cell>
          <cell r="G78">
            <v>1315</v>
          </cell>
          <cell r="H78">
            <v>83.77</v>
          </cell>
          <cell r="I78">
            <v>110151.07</v>
          </cell>
          <cell r="J78">
            <v>30908.17</v>
          </cell>
          <cell r="K78" t="str">
            <v>28.05%</v>
          </cell>
          <cell r="L78">
            <v>2</v>
          </cell>
          <cell r="M78">
            <v>241.28</v>
          </cell>
          <cell r="N78">
            <v>4.88</v>
          </cell>
          <cell r="O78">
            <v>30</v>
          </cell>
          <cell r="P78">
            <v>6720</v>
          </cell>
          <cell r="Q78">
            <v>-4481.03</v>
          </cell>
        </row>
        <row r="79">
          <cell r="C79">
            <v>113299</v>
          </cell>
          <cell r="D79" t="str">
            <v>四川太极大药房连锁有限公司武侯区倪家桥路药店</v>
          </cell>
          <cell r="E79" t="str">
            <v>旗舰片区</v>
          </cell>
          <cell r="F79" t="str">
            <v>谭勤娟</v>
          </cell>
          <cell r="G79">
            <v>1730</v>
          </cell>
          <cell r="H79">
            <v>62.76</v>
          </cell>
          <cell r="I79">
            <v>108573.78</v>
          </cell>
          <cell r="J79">
            <v>35344.74</v>
          </cell>
          <cell r="K79" t="str">
            <v>32.55%</v>
          </cell>
        </row>
        <row r="79">
          <cell r="O79">
            <v>27</v>
          </cell>
          <cell r="P79">
            <v>6480</v>
          </cell>
          <cell r="Q79">
            <v>-4268.79</v>
          </cell>
        </row>
        <row r="80">
          <cell r="C80">
            <v>103199</v>
          </cell>
          <cell r="D80" t="str">
            <v>四川太极大药房连锁有限公司成华区西林一街药店</v>
          </cell>
          <cell r="E80" t="str">
            <v>东门片区</v>
          </cell>
          <cell r="F80" t="str">
            <v>毛静静</v>
          </cell>
          <cell r="G80">
            <v>1459</v>
          </cell>
          <cell r="H80">
            <v>69.29</v>
          </cell>
          <cell r="I80">
            <v>101093.94</v>
          </cell>
          <cell r="J80">
            <v>33659.06</v>
          </cell>
          <cell r="K80" t="str">
            <v>33.29%</v>
          </cell>
        </row>
        <row r="81">
          <cell r="C81">
            <v>122906</v>
          </cell>
          <cell r="D81" t="str">
            <v>四川太极大药房连锁有限公司新都区斑竹园街道医贸大道药店</v>
          </cell>
          <cell r="E81" t="str">
            <v>东门片区</v>
          </cell>
          <cell r="F81" t="str">
            <v>毛静静</v>
          </cell>
          <cell r="G81">
            <v>1739</v>
          </cell>
          <cell r="H81">
            <v>57.95</v>
          </cell>
          <cell r="I81">
            <v>100775.59</v>
          </cell>
          <cell r="J81">
            <v>35242.94</v>
          </cell>
          <cell r="K81" t="str">
            <v>34.97%</v>
          </cell>
        </row>
        <row r="82">
          <cell r="C82">
            <v>2901</v>
          </cell>
          <cell r="D82" t="str">
            <v>四川太极大药房连锁有限公司都江堰市奎光塔街道奎光路药店</v>
          </cell>
          <cell r="E82" t="str">
            <v>城郊一片</v>
          </cell>
          <cell r="F82" t="str">
            <v>郑红艳</v>
          </cell>
          <cell r="G82">
            <v>1630</v>
          </cell>
          <cell r="H82">
            <v>61.75</v>
          </cell>
          <cell r="I82">
            <v>100653.99</v>
          </cell>
          <cell r="J82">
            <v>34836.25</v>
          </cell>
          <cell r="K82" t="str">
            <v>34.6%</v>
          </cell>
        </row>
        <row r="83">
          <cell r="C83">
            <v>105751</v>
          </cell>
          <cell r="D83" t="str">
            <v>四川太极大药房连锁有限公司高新区新下街药店</v>
          </cell>
          <cell r="E83" t="str">
            <v>南门片区</v>
          </cell>
          <cell r="F83" t="str">
            <v>陈冰雪</v>
          </cell>
          <cell r="G83">
            <v>1692</v>
          </cell>
          <cell r="H83">
            <v>68.84</v>
          </cell>
          <cell r="I83">
            <v>116470.56</v>
          </cell>
          <cell r="J83">
            <v>26018.24</v>
          </cell>
          <cell r="K83" t="str">
            <v>22.33%</v>
          </cell>
        </row>
        <row r="83">
          <cell r="O83">
            <v>77</v>
          </cell>
          <cell r="P83">
            <v>16152</v>
          </cell>
          <cell r="Q83">
            <v>-9418.80999999999</v>
          </cell>
        </row>
        <row r="84">
          <cell r="C84">
            <v>2717</v>
          </cell>
          <cell r="D84" t="str">
            <v>四川太极大药房连锁有限公司成华区万宇路药店</v>
          </cell>
          <cell r="E84" t="str">
            <v>南门片区</v>
          </cell>
          <cell r="F84" t="str">
            <v>陈冰雪</v>
          </cell>
          <cell r="G84">
            <v>1586</v>
          </cell>
          <cell r="H84">
            <v>65.65</v>
          </cell>
          <cell r="I84">
            <v>104116.7</v>
          </cell>
          <cell r="J84">
            <v>31749.25</v>
          </cell>
          <cell r="K84" t="str">
            <v>30.49%</v>
          </cell>
        </row>
        <row r="84">
          <cell r="O84">
            <v>16</v>
          </cell>
          <cell r="P84">
            <v>3840</v>
          </cell>
          <cell r="Q84">
            <v>-2565.12</v>
          </cell>
        </row>
        <row r="85">
          <cell r="C85">
            <v>2865</v>
          </cell>
          <cell r="D85" t="str">
            <v>四川太极大药房连锁有限公司邛崃市临邛镇洪川小区药店</v>
          </cell>
          <cell r="E85" t="str">
            <v>城郊一片</v>
          </cell>
          <cell r="F85" t="str">
            <v>郑红艳</v>
          </cell>
          <cell r="G85">
            <v>1681</v>
          </cell>
          <cell r="H85">
            <v>58.31</v>
          </cell>
          <cell r="I85">
            <v>98015.5</v>
          </cell>
          <cell r="J85">
            <v>35892.49</v>
          </cell>
          <cell r="K85" t="str">
            <v>36.61%</v>
          </cell>
        </row>
        <row r="86">
          <cell r="C86">
            <v>2910</v>
          </cell>
          <cell r="D86" t="str">
            <v>四川太极大药房连锁有限公司崇州市崇阳镇金带街药店</v>
          </cell>
          <cell r="E86" t="str">
            <v>崇州片区</v>
          </cell>
          <cell r="F86" t="str">
            <v>胡建梅</v>
          </cell>
          <cell r="G86">
            <v>1579</v>
          </cell>
          <cell r="H86">
            <v>61.19</v>
          </cell>
          <cell r="I86">
            <v>96626.13</v>
          </cell>
          <cell r="J86">
            <v>34380.91</v>
          </cell>
          <cell r="K86" t="str">
            <v>35.58%</v>
          </cell>
        </row>
        <row r="87">
          <cell r="C87">
            <v>107728</v>
          </cell>
          <cell r="D87" t="str">
            <v>四川太极大药房连锁有限公司大邑县晋原镇北街药店</v>
          </cell>
          <cell r="E87" t="str">
            <v>城郊一片</v>
          </cell>
          <cell r="F87" t="str">
            <v>郑红艳</v>
          </cell>
          <cell r="G87">
            <v>1257</v>
          </cell>
          <cell r="H87">
            <v>75.72</v>
          </cell>
          <cell r="I87">
            <v>95178.43</v>
          </cell>
          <cell r="J87">
            <v>31021.46</v>
          </cell>
          <cell r="K87" t="str">
            <v>32.59%</v>
          </cell>
        </row>
        <row r="88">
          <cell r="C88">
            <v>113008</v>
          </cell>
          <cell r="D88" t="str">
            <v>四川太极大药房连锁有限公司成都高新区尚锦路药店</v>
          </cell>
          <cell r="E88" t="str">
            <v>西门片区</v>
          </cell>
          <cell r="F88" t="str">
            <v>刘琴英</v>
          </cell>
          <cell r="G88">
            <v>1469</v>
          </cell>
          <cell r="H88">
            <v>66.03</v>
          </cell>
          <cell r="I88">
            <v>96991.27</v>
          </cell>
          <cell r="J88">
            <v>24012.95</v>
          </cell>
          <cell r="K88" t="str">
            <v>24.75%</v>
          </cell>
        </row>
        <row r="88">
          <cell r="O88">
            <v>13</v>
          </cell>
          <cell r="P88">
            <v>3120</v>
          </cell>
          <cell r="Q88">
            <v>-2084.16</v>
          </cell>
        </row>
        <row r="89">
          <cell r="C89">
            <v>106569</v>
          </cell>
          <cell r="D89" t="str">
            <v>四川太极大药房连锁有限公司武侯区大悦路药店</v>
          </cell>
          <cell r="E89" t="str">
            <v>西门片区</v>
          </cell>
          <cell r="F89" t="str">
            <v>刘琴英</v>
          </cell>
          <cell r="G89">
            <v>1214</v>
          </cell>
          <cell r="H89">
            <v>79.06</v>
          </cell>
          <cell r="I89">
            <v>95973.44</v>
          </cell>
          <cell r="J89">
            <v>24415.82</v>
          </cell>
          <cell r="K89" t="str">
            <v>25.44%</v>
          </cell>
        </row>
        <row r="89">
          <cell r="O89">
            <v>10</v>
          </cell>
          <cell r="P89">
            <v>2400</v>
          </cell>
          <cell r="Q89">
            <v>-1603.2</v>
          </cell>
        </row>
        <row r="90">
          <cell r="C90">
            <v>2888</v>
          </cell>
          <cell r="D90" t="str">
            <v>四川太极大药房连锁有限公司都江堰市蒲阳镇问道西路药店</v>
          </cell>
          <cell r="E90" t="str">
            <v>城郊一片</v>
          </cell>
          <cell r="F90" t="str">
            <v>郑红艳</v>
          </cell>
          <cell r="G90">
            <v>1517</v>
          </cell>
          <cell r="H90">
            <v>60.6</v>
          </cell>
          <cell r="I90">
            <v>91928.89</v>
          </cell>
          <cell r="J90">
            <v>32007.52</v>
          </cell>
          <cell r="K90" t="str">
            <v>34.81%</v>
          </cell>
        </row>
        <row r="91">
          <cell r="C91">
            <v>2422</v>
          </cell>
          <cell r="D91" t="str">
            <v>四川太极大药房连锁有限公司金牛区金沙路药店</v>
          </cell>
          <cell r="E91" t="str">
            <v>西门片区</v>
          </cell>
          <cell r="F91" t="str">
            <v>刘琴英</v>
          </cell>
          <cell r="G91">
            <v>1450</v>
          </cell>
          <cell r="H91">
            <v>67.8</v>
          </cell>
          <cell r="I91">
            <v>98312.9</v>
          </cell>
          <cell r="J91">
            <v>27949.67</v>
          </cell>
          <cell r="K91" t="str">
            <v>28.42%</v>
          </cell>
        </row>
        <row r="91">
          <cell r="O91">
            <v>28</v>
          </cell>
          <cell r="P91">
            <v>7236</v>
          </cell>
          <cell r="Q91">
            <v>-4289.58</v>
          </cell>
        </row>
        <row r="92">
          <cell r="C92">
            <v>2714</v>
          </cell>
          <cell r="D92" t="str">
            <v>四川太极大药房连锁有限公司成华区华康路药店</v>
          </cell>
          <cell r="E92" t="str">
            <v>东门片区</v>
          </cell>
          <cell r="F92" t="str">
            <v>毛静静</v>
          </cell>
          <cell r="G92">
            <v>1505</v>
          </cell>
          <cell r="H92">
            <v>62.82</v>
          </cell>
          <cell r="I92">
            <v>94543.94</v>
          </cell>
          <cell r="J92">
            <v>30772.48</v>
          </cell>
          <cell r="K92" t="str">
            <v>32.54%</v>
          </cell>
        </row>
        <row r="92">
          <cell r="O92">
            <v>16</v>
          </cell>
          <cell r="P92">
            <v>3840</v>
          </cell>
          <cell r="Q92">
            <v>-2565.12</v>
          </cell>
        </row>
        <row r="93">
          <cell r="C93">
            <v>2153</v>
          </cell>
          <cell r="D93" t="str">
            <v>四川太极大药房连锁有限公司成都高新区吉瑞三路二药房</v>
          </cell>
          <cell r="E93" t="str">
            <v>南门片区</v>
          </cell>
          <cell r="F93" t="str">
            <v>陈冰雪</v>
          </cell>
          <cell r="G93">
            <v>1715</v>
          </cell>
          <cell r="H93">
            <v>55.06</v>
          </cell>
          <cell r="I93">
            <v>94425.87</v>
          </cell>
          <cell r="J93">
            <v>27378.09</v>
          </cell>
          <cell r="K93" t="str">
            <v>28.99%</v>
          </cell>
        </row>
        <row r="93">
          <cell r="O93">
            <v>16</v>
          </cell>
          <cell r="P93">
            <v>3840</v>
          </cell>
          <cell r="Q93">
            <v>-2501.28</v>
          </cell>
        </row>
        <row r="94">
          <cell r="C94">
            <v>2874</v>
          </cell>
          <cell r="D94" t="str">
            <v>四川太极大药房连锁有限公司大邑县晋原镇东街药店</v>
          </cell>
          <cell r="E94" t="str">
            <v>城郊一片</v>
          </cell>
          <cell r="F94" t="str">
            <v>郑红艳</v>
          </cell>
          <cell r="G94">
            <v>1420</v>
          </cell>
          <cell r="H94">
            <v>63.68</v>
          </cell>
          <cell r="I94">
            <v>90428.61</v>
          </cell>
          <cell r="J94">
            <v>29413.86</v>
          </cell>
          <cell r="K94" t="str">
            <v>32.52%</v>
          </cell>
        </row>
        <row r="95">
          <cell r="C95">
            <v>2813</v>
          </cell>
          <cell r="D95" t="str">
            <v>四川太极大药房连锁有限公司青羊区红星路药店</v>
          </cell>
          <cell r="E95" t="str">
            <v>旗舰片区</v>
          </cell>
          <cell r="F95" t="str">
            <v>谭勤娟</v>
          </cell>
          <cell r="G95">
            <v>1314</v>
          </cell>
          <cell r="H95">
            <v>67.43</v>
          </cell>
          <cell r="I95">
            <v>88605.66</v>
          </cell>
          <cell r="J95">
            <v>30957.94</v>
          </cell>
          <cell r="K95" t="str">
            <v>34.93%</v>
          </cell>
        </row>
        <row r="96">
          <cell r="C96">
            <v>2851</v>
          </cell>
          <cell r="D96" t="str">
            <v>四川太极大药房连锁有限公司大邑县安仁镇千禧街药店</v>
          </cell>
          <cell r="E96" t="str">
            <v>城郊一片</v>
          </cell>
          <cell r="F96" t="str">
            <v>郑红艳</v>
          </cell>
          <cell r="G96">
            <v>1920</v>
          </cell>
          <cell r="H96">
            <v>45.49</v>
          </cell>
          <cell r="I96">
            <v>87342.58</v>
          </cell>
          <cell r="J96">
            <v>26099.56</v>
          </cell>
          <cell r="K96" t="str">
            <v>29.88%</v>
          </cell>
        </row>
        <row r="97">
          <cell r="C97">
            <v>2771</v>
          </cell>
          <cell r="D97" t="str">
            <v>四川太极大药房连锁有限公司锦江区柳翠路药店</v>
          </cell>
          <cell r="E97" t="str">
            <v>南门片区</v>
          </cell>
          <cell r="F97" t="str">
            <v>陈冰雪</v>
          </cell>
          <cell r="G97">
            <v>1456</v>
          </cell>
          <cell r="H97">
            <v>62.16</v>
          </cell>
          <cell r="I97">
            <v>90511.35</v>
          </cell>
          <cell r="J97">
            <v>26433.32</v>
          </cell>
          <cell r="K97" t="str">
            <v>29.2%</v>
          </cell>
        </row>
        <row r="97">
          <cell r="O97">
            <v>14</v>
          </cell>
          <cell r="P97">
            <v>3360</v>
          </cell>
          <cell r="Q97">
            <v>-2204.58</v>
          </cell>
        </row>
        <row r="98">
          <cell r="C98">
            <v>2886</v>
          </cell>
          <cell r="D98" t="str">
            <v>四川太极大药房连锁有限公司都江堰市幸福镇翔凤路药店</v>
          </cell>
          <cell r="E98" t="str">
            <v>城郊一片</v>
          </cell>
          <cell r="F98" t="str">
            <v>郑红艳</v>
          </cell>
          <cell r="G98">
            <v>1334</v>
          </cell>
          <cell r="H98">
            <v>65.16</v>
          </cell>
          <cell r="I98">
            <v>86926.65</v>
          </cell>
          <cell r="J98">
            <v>30367.31</v>
          </cell>
          <cell r="K98" t="str">
            <v>34.93%</v>
          </cell>
        </row>
        <row r="99">
          <cell r="C99">
            <v>2873</v>
          </cell>
          <cell r="D99" t="str">
            <v>四川太极大药房连锁有限公司大邑县沙渠镇利民街药店</v>
          </cell>
          <cell r="E99" t="str">
            <v>城郊一片</v>
          </cell>
          <cell r="F99" t="str">
            <v>郑红艳</v>
          </cell>
          <cell r="G99">
            <v>1258</v>
          </cell>
          <cell r="H99">
            <v>68.77</v>
          </cell>
          <cell r="I99">
            <v>86509.61</v>
          </cell>
          <cell r="J99">
            <v>27167.56</v>
          </cell>
          <cell r="K99" t="str">
            <v>31.4%</v>
          </cell>
        </row>
        <row r="100">
          <cell r="C100">
            <v>2414</v>
          </cell>
          <cell r="D100" t="str">
            <v>四川太极大药房连锁有限公司青羊区大石西路药店</v>
          </cell>
          <cell r="E100" t="str">
            <v>南门片区</v>
          </cell>
          <cell r="F100" t="str">
            <v>陈冰雪</v>
          </cell>
          <cell r="G100">
            <v>1334</v>
          </cell>
          <cell r="H100">
            <v>64.28</v>
          </cell>
          <cell r="I100">
            <v>85753.85</v>
          </cell>
          <cell r="J100">
            <v>32056.42</v>
          </cell>
          <cell r="K100" t="str">
            <v>37.38%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南门片区</v>
          </cell>
          <cell r="F101" t="str">
            <v>陈冰雪</v>
          </cell>
          <cell r="G101">
            <v>1427</v>
          </cell>
          <cell r="H101">
            <v>59.56</v>
          </cell>
          <cell r="I101">
            <v>84998.27</v>
          </cell>
          <cell r="J101">
            <v>31261.93</v>
          </cell>
          <cell r="K101" t="str">
            <v>36.77%</v>
          </cell>
        </row>
        <row r="102">
          <cell r="C102">
            <v>122198</v>
          </cell>
          <cell r="D102" t="str">
            <v>四川太极大药房连锁有限公司成华区华泰路二药店</v>
          </cell>
          <cell r="E102" t="str">
            <v>东门片区</v>
          </cell>
          <cell r="F102" t="str">
            <v>毛静静</v>
          </cell>
          <cell r="G102">
            <v>1174</v>
          </cell>
          <cell r="H102">
            <v>72.38</v>
          </cell>
          <cell r="I102">
            <v>84979.31</v>
          </cell>
          <cell r="J102">
            <v>26018.44</v>
          </cell>
          <cell r="K102" t="str">
            <v>30.61%</v>
          </cell>
        </row>
        <row r="103">
          <cell r="C103">
            <v>106485</v>
          </cell>
          <cell r="D103" t="str">
            <v>四川太极大药房连锁有限公司成都高新区元华二巷药店</v>
          </cell>
          <cell r="E103" t="str">
            <v>旗舰片区</v>
          </cell>
          <cell r="F103" t="str">
            <v>谭勤娟</v>
          </cell>
          <cell r="G103">
            <v>1253</v>
          </cell>
          <cell r="H103">
            <v>70.05</v>
          </cell>
          <cell r="I103">
            <v>87772.29</v>
          </cell>
          <cell r="J103">
            <v>26032.72</v>
          </cell>
          <cell r="K103" t="str">
            <v>29.65%</v>
          </cell>
        </row>
        <row r="103">
          <cell r="O103">
            <v>17</v>
          </cell>
          <cell r="P103">
            <v>3600</v>
          </cell>
          <cell r="Q103">
            <v>-2404.8</v>
          </cell>
        </row>
        <row r="104">
          <cell r="C104">
            <v>2883</v>
          </cell>
          <cell r="D104" t="str">
            <v>四川太极大药房连锁有限公司都江堰市聚源镇联建房药店</v>
          </cell>
          <cell r="E104" t="str">
            <v>城郊一片</v>
          </cell>
          <cell r="F104" t="str">
            <v>郑红艳</v>
          </cell>
          <cell r="G104">
            <v>1074</v>
          </cell>
          <cell r="H104">
            <v>78.07</v>
          </cell>
          <cell r="I104">
            <v>83842.59</v>
          </cell>
          <cell r="J104">
            <v>29298.4</v>
          </cell>
          <cell r="K104" t="str">
            <v>34.94%</v>
          </cell>
        </row>
        <row r="105">
          <cell r="C105">
            <v>2715</v>
          </cell>
          <cell r="D105" t="str">
            <v>四川太极大药房连锁有限公司双流县西航港街道锦华路一段药店</v>
          </cell>
          <cell r="E105" t="str">
            <v>新津片</v>
          </cell>
          <cell r="F105" t="str">
            <v>王燕丽</v>
          </cell>
          <cell r="G105">
            <v>1390</v>
          </cell>
          <cell r="H105">
            <v>58.75</v>
          </cell>
          <cell r="I105">
            <v>81664.72</v>
          </cell>
          <cell r="J105">
            <v>28829.75</v>
          </cell>
          <cell r="K105" t="str">
            <v>35.3%</v>
          </cell>
        </row>
        <row r="106">
          <cell r="C106">
            <v>104533</v>
          </cell>
          <cell r="D106" t="str">
            <v>四川太极大药房连锁有限公司大邑县晋原镇潘家街药店</v>
          </cell>
          <cell r="E106" t="str">
            <v>城郊一片</v>
          </cell>
          <cell r="F106" t="str">
            <v>郑红艳</v>
          </cell>
          <cell r="G106">
            <v>1360</v>
          </cell>
          <cell r="H106">
            <v>59.28</v>
          </cell>
          <cell r="I106">
            <v>80621.08</v>
          </cell>
          <cell r="J106">
            <v>26092.08</v>
          </cell>
          <cell r="K106" t="str">
            <v>32.36%</v>
          </cell>
        </row>
        <row r="107">
          <cell r="C107">
            <v>113025</v>
          </cell>
          <cell r="D107" t="str">
            <v>四川太极大药房连锁有限公司青羊区蜀鑫路药店</v>
          </cell>
          <cell r="E107" t="str">
            <v>南门片区</v>
          </cell>
          <cell r="F107" t="str">
            <v>陈冰雪</v>
          </cell>
          <cell r="G107">
            <v>1386</v>
          </cell>
          <cell r="H107">
            <v>58.07</v>
          </cell>
          <cell r="I107">
            <v>80481.08</v>
          </cell>
          <cell r="J107">
            <v>25910.83</v>
          </cell>
          <cell r="K107" t="str">
            <v>32.19%</v>
          </cell>
        </row>
        <row r="108">
          <cell r="C108">
            <v>2713</v>
          </cell>
          <cell r="D108" t="str">
            <v>四川太极大药房连锁有限公司双流区东升街道三强西路药店</v>
          </cell>
          <cell r="E108" t="str">
            <v>新津片</v>
          </cell>
          <cell r="F108" t="str">
            <v>王燕丽</v>
          </cell>
          <cell r="G108">
            <v>1546</v>
          </cell>
          <cell r="H108">
            <v>51.41</v>
          </cell>
          <cell r="I108">
            <v>79483.58</v>
          </cell>
          <cell r="J108">
            <v>28167.75</v>
          </cell>
          <cell r="K108" t="str">
            <v>35.43%</v>
          </cell>
        </row>
        <row r="109">
          <cell r="C109">
            <v>112415</v>
          </cell>
          <cell r="D109" t="str">
            <v>四川太极大药房连锁有限公司金牛区五福桥东路药店</v>
          </cell>
          <cell r="E109" t="str">
            <v>西门片区</v>
          </cell>
          <cell r="F109" t="str">
            <v>刘琴英</v>
          </cell>
          <cell r="G109">
            <v>1345</v>
          </cell>
          <cell r="H109">
            <v>58.99</v>
          </cell>
          <cell r="I109">
            <v>79340.71</v>
          </cell>
          <cell r="J109">
            <v>24464.98</v>
          </cell>
          <cell r="K109" t="str">
            <v>30.83%</v>
          </cell>
        </row>
        <row r="110">
          <cell r="C110">
            <v>2907</v>
          </cell>
          <cell r="D110" t="str">
            <v>四川太极大药房连锁有限公司温江区柳城镇凤溪大道药店</v>
          </cell>
          <cell r="E110" t="str">
            <v>南门片区</v>
          </cell>
          <cell r="F110" t="str">
            <v>陈冰雪</v>
          </cell>
          <cell r="G110">
            <v>1032</v>
          </cell>
          <cell r="H110">
            <v>76.31</v>
          </cell>
          <cell r="I110">
            <v>78756.31</v>
          </cell>
          <cell r="J110">
            <v>29396.35</v>
          </cell>
          <cell r="K110" t="str">
            <v>37.32%</v>
          </cell>
        </row>
        <row r="111">
          <cell r="C111">
            <v>2916</v>
          </cell>
          <cell r="D111" t="str">
            <v>四川太极大药房连锁有限公司崇州市崇阳镇尚贤坊街药店</v>
          </cell>
          <cell r="E111" t="str">
            <v>崇州片区</v>
          </cell>
          <cell r="F111" t="str">
            <v>胡建梅</v>
          </cell>
          <cell r="G111">
            <v>1125</v>
          </cell>
          <cell r="H111">
            <v>72.41</v>
          </cell>
          <cell r="I111">
            <v>81456.1</v>
          </cell>
          <cell r="J111">
            <v>25827.93</v>
          </cell>
          <cell r="K111" t="str">
            <v>31.7%</v>
          </cell>
        </row>
        <row r="111">
          <cell r="O111">
            <v>15</v>
          </cell>
          <cell r="P111">
            <v>3600</v>
          </cell>
          <cell r="Q111">
            <v>-2365.15</v>
          </cell>
        </row>
        <row r="112">
          <cell r="C112">
            <v>104429</v>
          </cell>
          <cell r="D112" t="str">
            <v>四川太极大药房连锁有限公司武侯区大华街药店</v>
          </cell>
          <cell r="E112" t="str">
            <v>南门片区</v>
          </cell>
          <cell r="F112" t="str">
            <v>陈冰雪</v>
          </cell>
          <cell r="G112">
            <v>1139</v>
          </cell>
          <cell r="H112">
            <v>68.23</v>
          </cell>
          <cell r="I112">
            <v>77708.92</v>
          </cell>
          <cell r="J112">
            <v>24574.68</v>
          </cell>
          <cell r="K112" t="str">
            <v>31.62%</v>
          </cell>
        </row>
        <row r="113">
          <cell r="C113">
            <v>119262</v>
          </cell>
          <cell r="D113" t="str">
            <v>四川太极大药房连锁有限公司成华区驷马桥三路药店</v>
          </cell>
          <cell r="E113" t="str">
            <v>东门片区</v>
          </cell>
          <cell r="F113" t="str">
            <v>毛静静</v>
          </cell>
          <cell r="G113">
            <v>1398</v>
          </cell>
          <cell r="H113">
            <v>54.74</v>
          </cell>
          <cell r="I113">
            <v>76526.19</v>
          </cell>
          <cell r="J113">
            <v>28248.3</v>
          </cell>
          <cell r="K113" t="str">
            <v>36.91%</v>
          </cell>
        </row>
        <row r="114">
          <cell r="C114">
            <v>2816</v>
          </cell>
          <cell r="D114" t="str">
            <v>四川太极大药房连锁有限公司成华区双林路药店</v>
          </cell>
          <cell r="E114" t="str">
            <v>东门片区</v>
          </cell>
          <cell r="F114" t="str">
            <v>毛静静</v>
          </cell>
          <cell r="G114">
            <v>1187</v>
          </cell>
          <cell r="H114">
            <v>64.37</v>
          </cell>
          <cell r="I114">
            <v>76401.63</v>
          </cell>
          <cell r="J114">
            <v>25852.05</v>
          </cell>
          <cell r="K114" t="str">
            <v>33.83%</v>
          </cell>
        </row>
        <row r="115">
          <cell r="C115">
            <v>119622</v>
          </cell>
          <cell r="D115" t="str">
            <v>四川太极大药房连锁有限公司武侯区高攀西巷药店</v>
          </cell>
          <cell r="E115" t="str">
            <v>旗舰片区</v>
          </cell>
          <cell r="F115" t="str">
            <v>谭勤娟</v>
          </cell>
          <cell r="G115">
            <v>1177</v>
          </cell>
          <cell r="H115">
            <v>63.08</v>
          </cell>
          <cell r="I115">
            <v>74248.17</v>
          </cell>
          <cell r="J115">
            <v>28028</v>
          </cell>
          <cell r="K115" t="str">
            <v>37.74%</v>
          </cell>
        </row>
        <row r="116">
          <cell r="C116">
            <v>110378</v>
          </cell>
          <cell r="D116" t="str">
            <v>四川太极大药房连锁有限公司都江堰市永丰街道宝莲路药店</v>
          </cell>
          <cell r="E116" t="str">
            <v>城郊一片</v>
          </cell>
          <cell r="F116" t="str">
            <v>郑红艳</v>
          </cell>
          <cell r="G116">
            <v>917</v>
          </cell>
          <cell r="H116">
            <v>80.78</v>
          </cell>
          <cell r="I116">
            <v>74072.33</v>
          </cell>
          <cell r="J116">
            <v>20600</v>
          </cell>
          <cell r="K116" t="str">
            <v>27.81%</v>
          </cell>
        </row>
        <row r="117">
          <cell r="C117">
            <v>115971</v>
          </cell>
          <cell r="D117" t="str">
            <v>四川太极大药房连锁有限公司成都高新区天顺路药店</v>
          </cell>
          <cell r="E117" t="str">
            <v>南门片区</v>
          </cell>
          <cell r="F117" t="str">
            <v>陈冰雪</v>
          </cell>
          <cell r="G117">
            <v>1154</v>
          </cell>
          <cell r="H117">
            <v>68.53</v>
          </cell>
          <cell r="I117">
            <v>79086.32</v>
          </cell>
          <cell r="J117">
            <v>23133.91</v>
          </cell>
          <cell r="K117" t="str">
            <v>29.25%</v>
          </cell>
        </row>
        <row r="117">
          <cell r="O117">
            <v>24</v>
          </cell>
          <cell r="P117">
            <v>5280</v>
          </cell>
          <cell r="Q117">
            <v>-3516.47</v>
          </cell>
        </row>
        <row r="118">
          <cell r="C118">
            <v>117310</v>
          </cell>
          <cell r="D118" t="str">
            <v>四川太极大药房连锁有限公司武侯区长寿路药店</v>
          </cell>
          <cell r="E118" t="str">
            <v>旗舰片区</v>
          </cell>
          <cell r="F118" t="str">
            <v>谭勤娟</v>
          </cell>
          <cell r="G118">
            <v>1033</v>
          </cell>
          <cell r="H118">
            <v>78.92</v>
          </cell>
          <cell r="I118">
            <v>81523.43</v>
          </cell>
          <cell r="J118">
            <v>20459.14</v>
          </cell>
          <cell r="K118" t="str">
            <v>25.09%</v>
          </cell>
        </row>
        <row r="118">
          <cell r="O118">
            <v>43</v>
          </cell>
          <cell r="P118">
            <v>8220</v>
          </cell>
          <cell r="Q118">
            <v>-4581.39</v>
          </cell>
        </row>
        <row r="119">
          <cell r="C119">
            <v>102479</v>
          </cell>
          <cell r="D119" t="str">
            <v>四川太极大药房连锁有限公司锦江区劼人路药店</v>
          </cell>
          <cell r="E119" t="str">
            <v>东门片区</v>
          </cell>
          <cell r="F119" t="str">
            <v>毛静静</v>
          </cell>
          <cell r="G119">
            <v>1521</v>
          </cell>
          <cell r="H119">
            <v>52.58</v>
          </cell>
          <cell r="I119">
            <v>79981.11</v>
          </cell>
          <cell r="J119">
            <v>22563.61</v>
          </cell>
          <cell r="K119" t="str">
            <v>28.21%</v>
          </cell>
        </row>
        <row r="119">
          <cell r="O119">
            <v>29</v>
          </cell>
          <cell r="P119">
            <v>6960</v>
          </cell>
          <cell r="Q119">
            <v>-4541.6</v>
          </cell>
        </row>
        <row r="120">
          <cell r="C120">
            <v>118151</v>
          </cell>
          <cell r="D120" t="str">
            <v>四川太极大药房连锁有限公司金牛区沙湾东一路药店</v>
          </cell>
          <cell r="E120" t="str">
            <v>西门片区</v>
          </cell>
          <cell r="F120" t="str">
            <v>刘琴英</v>
          </cell>
          <cell r="G120">
            <v>1287</v>
          </cell>
          <cell r="H120">
            <v>60.99</v>
          </cell>
          <cell r="I120">
            <v>78491.72</v>
          </cell>
          <cell r="J120">
            <v>21193.6</v>
          </cell>
          <cell r="K120" t="str">
            <v>27%</v>
          </cell>
        </row>
        <row r="120">
          <cell r="O120">
            <v>24</v>
          </cell>
          <cell r="P120">
            <v>5760</v>
          </cell>
          <cell r="Q120">
            <v>-3847.68</v>
          </cell>
        </row>
        <row r="121">
          <cell r="C121">
            <v>104838</v>
          </cell>
          <cell r="D121" t="str">
            <v>四川太极大药房连锁有限公司崇州市崇阳镇蜀州中路药店</v>
          </cell>
          <cell r="E121" t="str">
            <v>崇州片区</v>
          </cell>
          <cell r="F121" t="str">
            <v>胡建梅</v>
          </cell>
          <cell r="G121">
            <v>1076</v>
          </cell>
          <cell r="H121">
            <v>67.47</v>
          </cell>
          <cell r="I121">
            <v>72602.09</v>
          </cell>
          <cell r="J121">
            <v>19519.32</v>
          </cell>
          <cell r="K121" t="str">
            <v>26.88%</v>
          </cell>
        </row>
        <row r="122">
          <cell r="C122">
            <v>2837</v>
          </cell>
          <cell r="D122" t="str">
            <v>四川太极大药房连锁有限公司邛崃市羊安镇永康大道药店</v>
          </cell>
          <cell r="E122" t="str">
            <v>城郊一片</v>
          </cell>
          <cell r="F122" t="str">
            <v>郑红艳</v>
          </cell>
          <cell r="G122">
            <v>1081</v>
          </cell>
          <cell r="H122">
            <v>64.7</v>
          </cell>
          <cell r="I122">
            <v>69938.29</v>
          </cell>
          <cell r="J122">
            <v>23582.45</v>
          </cell>
          <cell r="K122" t="str">
            <v>33.71%</v>
          </cell>
        </row>
        <row r="123">
          <cell r="C123">
            <v>2326</v>
          </cell>
          <cell r="D123" t="str">
            <v>四川太极大药房连锁有限公司成华区建业路药店</v>
          </cell>
          <cell r="E123" t="str">
            <v>旗舰片区</v>
          </cell>
          <cell r="F123" t="str">
            <v>谭勤娟</v>
          </cell>
          <cell r="G123">
            <v>1057</v>
          </cell>
          <cell r="H123">
            <v>65.16</v>
          </cell>
          <cell r="I123">
            <v>68869.6</v>
          </cell>
          <cell r="J123">
            <v>24495.75</v>
          </cell>
          <cell r="K123" t="str">
            <v>35.56%</v>
          </cell>
        </row>
        <row r="124">
          <cell r="C124">
            <v>102564</v>
          </cell>
          <cell r="D124" t="str">
            <v>四川太极大药房连锁有限公司邛崃市文君街道办翠荫街药店</v>
          </cell>
          <cell r="E124" t="str">
            <v>城郊一片</v>
          </cell>
          <cell r="F124" t="str">
            <v>郑红艳</v>
          </cell>
          <cell r="G124">
            <v>992</v>
          </cell>
          <cell r="H124">
            <v>68.94</v>
          </cell>
          <cell r="I124">
            <v>68392.29</v>
          </cell>
          <cell r="J124">
            <v>26047.57</v>
          </cell>
          <cell r="K124" t="str">
            <v>38.08%</v>
          </cell>
        </row>
        <row r="125">
          <cell r="C125">
            <v>2409</v>
          </cell>
          <cell r="D125" t="str">
            <v>四川太极大药房连锁有限公司金牛区黄苑东街药店</v>
          </cell>
          <cell r="E125" t="str">
            <v>西门片区</v>
          </cell>
          <cell r="F125" t="str">
            <v>刘琴英</v>
          </cell>
          <cell r="G125">
            <v>1129</v>
          </cell>
          <cell r="H125">
            <v>63.86</v>
          </cell>
          <cell r="I125">
            <v>72099.72</v>
          </cell>
          <cell r="J125">
            <v>23901.25</v>
          </cell>
          <cell r="K125" t="str">
            <v>33.15%</v>
          </cell>
        </row>
        <row r="125">
          <cell r="O125">
            <v>19</v>
          </cell>
          <cell r="P125">
            <v>4560</v>
          </cell>
          <cell r="Q125">
            <v>-2974.26</v>
          </cell>
        </row>
        <row r="126">
          <cell r="C126">
            <v>2844</v>
          </cell>
          <cell r="D126" t="str">
            <v>四川太极大药房连锁有限公司大邑县新场镇文昌街药店</v>
          </cell>
          <cell r="E126" t="str">
            <v>城郊一片</v>
          </cell>
          <cell r="F126" t="str">
            <v>郑红艳</v>
          </cell>
          <cell r="G126">
            <v>1043</v>
          </cell>
          <cell r="H126">
            <v>63.51</v>
          </cell>
          <cell r="I126">
            <v>66243.44</v>
          </cell>
          <cell r="J126">
            <v>20180.3</v>
          </cell>
          <cell r="K126" t="str">
            <v>30.46%</v>
          </cell>
        </row>
        <row r="127">
          <cell r="C127">
            <v>102567</v>
          </cell>
          <cell r="D127" t="str">
            <v>四川太极大药房连锁有限公司新津县五津镇武阳西路药店</v>
          </cell>
          <cell r="E127" t="str">
            <v>新津片</v>
          </cell>
          <cell r="F127" t="str">
            <v>王燕丽</v>
          </cell>
          <cell r="G127">
            <v>895</v>
          </cell>
          <cell r="H127">
            <v>85.29</v>
          </cell>
          <cell r="I127">
            <v>76332.49</v>
          </cell>
          <cell r="J127">
            <v>13659.51</v>
          </cell>
          <cell r="K127" t="str">
            <v>17.89%</v>
          </cell>
        </row>
        <row r="127">
          <cell r="O127">
            <v>52</v>
          </cell>
          <cell r="P127">
            <v>10812</v>
          </cell>
          <cell r="Q127">
            <v>-5997.96</v>
          </cell>
        </row>
        <row r="128">
          <cell r="C128">
            <v>118758</v>
          </cell>
          <cell r="D128" t="str">
            <v>四川太极大药房连锁有限公司成华区水碾河路药店</v>
          </cell>
          <cell r="E128" t="str">
            <v>东门片区</v>
          </cell>
          <cell r="F128" t="str">
            <v>毛静静</v>
          </cell>
          <cell r="G128">
            <v>1194</v>
          </cell>
          <cell r="H128">
            <v>54.62</v>
          </cell>
          <cell r="I128">
            <v>65216.88</v>
          </cell>
          <cell r="J128">
            <v>20627.88</v>
          </cell>
          <cell r="K128" t="str">
            <v>31.62%</v>
          </cell>
        </row>
        <row r="129">
          <cell r="C129">
            <v>1950</v>
          </cell>
          <cell r="D129" t="str">
            <v>四川太极大药房连锁有限公司成都高新区泰和二街三药店</v>
          </cell>
          <cell r="E129" t="str">
            <v>南门片区</v>
          </cell>
          <cell r="F129" t="str">
            <v>陈冰雪</v>
          </cell>
          <cell r="G129">
            <v>1045</v>
          </cell>
          <cell r="H129">
            <v>59.79</v>
          </cell>
          <cell r="I129">
            <v>62480.12</v>
          </cell>
          <cell r="J129">
            <v>21495.94</v>
          </cell>
          <cell r="K129" t="str">
            <v>34.4%</v>
          </cell>
        </row>
        <row r="130">
          <cell r="C130">
            <v>123007</v>
          </cell>
          <cell r="D130" t="str">
            <v>四川太极大药房连锁有限公司大邑县青霞街道元通路南段药店</v>
          </cell>
          <cell r="E130" t="str">
            <v>城郊一片</v>
          </cell>
          <cell r="F130" t="str">
            <v>郑红艳</v>
          </cell>
          <cell r="G130">
            <v>1049</v>
          </cell>
          <cell r="H130">
            <v>59</v>
          </cell>
          <cell r="I130">
            <v>61887.8</v>
          </cell>
          <cell r="J130">
            <v>20283.56</v>
          </cell>
          <cell r="K130" t="str">
            <v>32.77%</v>
          </cell>
        </row>
        <row r="131">
          <cell r="C131">
            <v>117923</v>
          </cell>
          <cell r="D131" t="str">
            <v>四川太极大药房连锁有限公司大邑县晋原街道观音阁街西段药店</v>
          </cell>
          <cell r="E131" t="str">
            <v>城郊一片</v>
          </cell>
          <cell r="F131" t="str">
            <v>郑红艳</v>
          </cell>
          <cell r="G131">
            <v>959</v>
          </cell>
          <cell r="H131">
            <v>62.93</v>
          </cell>
          <cell r="I131">
            <v>60346.27</v>
          </cell>
          <cell r="J131">
            <v>21718.06</v>
          </cell>
          <cell r="K131" t="str">
            <v>35.98%</v>
          </cell>
        </row>
        <row r="132">
          <cell r="C132">
            <v>2894</v>
          </cell>
          <cell r="D132" t="str">
            <v>四川太极大药房连锁有限公司崇州市三江镇崇新路药店</v>
          </cell>
          <cell r="E132" t="str">
            <v>崇州片区</v>
          </cell>
          <cell r="F132" t="str">
            <v>胡建梅</v>
          </cell>
          <cell r="G132">
            <v>760</v>
          </cell>
          <cell r="H132">
            <v>78.14</v>
          </cell>
          <cell r="I132">
            <v>59389.01</v>
          </cell>
          <cell r="J132">
            <v>22346.11</v>
          </cell>
          <cell r="K132" t="str">
            <v>37.62%</v>
          </cell>
        </row>
        <row r="133">
          <cell r="C133">
            <v>104430</v>
          </cell>
          <cell r="D133" t="str">
            <v>四川太极大药房连锁有限公司高新区中和大道药店</v>
          </cell>
          <cell r="E133" t="str">
            <v>南门片区</v>
          </cell>
          <cell r="F133" t="str">
            <v>陈冰雪</v>
          </cell>
          <cell r="G133">
            <v>1184</v>
          </cell>
          <cell r="H133">
            <v>64.98</v>
          </cell>
          <cell r="I133">
            <v>76939.52</v>
          </cell>
          <cell r="J133">
            <v>11446.17</v>
          </cell>
          <cell r="K133" t="str">
            <v>14.87%</v>
          </cell>
        </row>
        <row r="133">
          <cell r="O133">
            <v>87</v>
          </cell>
          <cell r="P133">
            <v>18612</v>
          </cell>
          <cell r="Q133">
            <v>-10657.51</v>
          </cell>
        </row>
        <row r="134">
          <cell r="C134">
            <v>2853</v>
          </cell>
          <cell r="D134" t="str">
            <v>四川太极大药房连锁有限公司大邑县晋原镇东壕沟北段药店</v>
          </cell>
          <cell r="E134" t="str">
            <v>城郊一片</v>
          </cell>
          <cell r="F134" t="str">
            <v>郑红艳</v>
          </cell>
          <cell r="G134">
            <v>872</v>
          </cell>
          <cell r="H134">
            <v>66.14</v>
          </cell>
          <cell r="I134">
            <v>57675.24</v>
          </cell>
          <cell r="J134">
            <v>19524.5</v>
          </cell>
          <cell r="K134" t="str">
            <v>33.85%</v>
          </cell>
        </row>
        <row r="135">
          <cell r="C135">
            <v>106568</v>
          </cell>
          <cell r="D135" t="str">
            <v>四川太极大药房连锁有限公司高新区中和公济桥路药店</v>
          </cell>
          <cell r="E135" t="str">
            <v>南门片区</v>
          </cell>
          <cell r="F135" t="str">
            <v>陈冰雪</v>
          </cell>
          <cell r="G135">
            <v>1199</v>
          </cell>
          <cell r="H135">
            <v>53.07</v>
          </cell>
          <cell r="I135">
            <v>63628.53</v>
          </cell>
          <cell r="J135">
            <v>19452.96</v>
          </cell>
          <cell r="K135" t="str">
            <v>30.57%</v>
          </cell>
        </row>
        <row r="135">
          <cell r="O135">
            <v>39</v>
          </cell>
          <cell r="P135">
            <v>7452</v>
          </cell>
          <cell r="Q135">
            <v>-3809.34</v>
          </cell>
        </row>
        <row r="136">
          <cell r="C136">
            <v>117637</v>
          </cell>
          <cell r="D136" t="str">
            <v>四川太极大药房连锁有限公司大邑县晋原街道金巷西街药店</v>
          </cell>
          <cell r="E136" t="str">
            <v>城郊一片</v>
          </cell>
          <cell r="F136" t="str">
            <v>郑红艳</v>
          </cell>
          <cell r="G136">
            <v>1008</v>
          </cell>
          <cell r="H136">
            <v>51.49</v>
          </cell>
          <cell r="I136">
            <v>51900.65</v>
          </cell>
          <cell r="J136">
            <v>18150.07</v>
          </cell>
          <cell r="K136" t="str">
            <v>34.97%</v>
          </cell>
        </row>
        <row r="137">
          <cell r="C137">
            <v>2905</v>
          </cell>
          <cell r="D137" t="str">
            <v>四川太极大药房连锁有限公司崇州市崇阳镇文化西街药店</v>
          </cell>
          <cell r="E137" t="str">
            <v>崇州片区</v>
          </cell>
          <cell r="F137" t="str">
            <v>胡建梅</v>
          </cell>
          <cell r="G137">
            <v>894</v>
          </cell>
          <cell r="H137">
            <v>56.97</v>
          </cell>
          <cell r="I137">
            <v>50927.53</v>
          </cell>
          <cell r="J137">
            <v>17866.24</v>
          </cell>
          <cell r="K137" t="str">
            <v>35.08%</v>
          </cell>
        </row>
        <row r="138">
          <cell r="C138">
            <v>2839</v>
          </cell>
          <cell r="D138" t="str">
            <v>四川太极大药房连锁有限公司新津县兴义镇万兴路药店</v>
          </cell>
          <cell r="E138" t="str">
            <v>新津片</v>
          </cell>
          <cell r="F138" t="str">
            <v>王燕丽</v>
          </cell>
          <cell r="G138">
            <v>765</v>
          </cell>
          <cell r="H138">
            <v>68.32</v>
          </cell>
          <cell r="I138">
            <v>52265.2</v>
          </cell>
          <cell r="J138">
            <v>16180.5</v>
          </cell>
          <cell r="K138" t="str">
            <v>30.95%</v>
          </cell>
        </row>
        <row r="138">
          <cell r="O138">
            <v>13</v>
          </cell>
          <cell r="P138">
            <v>2880</v>
          </cell>
          <cell r="Q138">
            <v>-1922.76</v>
          </cell>
        </row>
        <row r="139">
          <cell r="C139">
            <v>298747</v>
          </cell>
          <cell r="D139" t="str">
            <v>四川太极大药房连锁有限公司青羊区文和路药店</v>
          </cell>
          <cell r="E139" t="str">
            <v>西门片区</v>
          </cell>
          <cell r="F139" t="str">
            <v>刘琴英</v>
          </cell>
          <cell r="G139">
            <v>861</v>
          </cell>
          <cell r="H139">
            <v>54.99</v>
          </cell>
          <cell r="I139">
            <v>47348</v>
          </cell>
          <cell r="J139">
            <v>16768.98</v>
          </cell>
          <cell r="K139" t="str">
            <v>35.41%</v>
          </cell>
        </row>
        <row r="140">
          <cell r="C140">
            <v>2274</v>
          </cell>
          <cell r="D140" t="str">
            <v>四川太极大药房连锁有限公司成都高新区肖家河正街药店</v>
          </cell>
          <cell r="E140" t="str">
            <v>旗舰片区</v>
          </cell>
          <cell r="F140" t="str">
            <v>谭勤娟</v>
          </cell>
          <cell r="G140">
            <v>740</v>
          </cell>
          <cell r="H140">
            <v>63.96</v>
          </cell>
          <cell r="I140">
            <v>47328.32</v>
          </cell>
          <cell r="J140">
            <v>14514.8</v>
          </cell>
          <cell r="K140" t="str">
            <v>30.66%</v>
          </cell>
        </row>
        <row r="141">
          <cell r="C141">
            <v>302867</v>
          </cell>
          <cell r="D141" t="str">
            <v>四川太极大药房连锁有限公司新都区大丰街道华美东街药店</v>
          </cell>
          <cell r="E141" t="str">
            <v>东门片区</v>
          </cell>
          <cell r="F141" t="str">
            <v>毛静静</v>
          </cell>
          <cell r="G141">
            <v>1006</v>
          </cell>
          <cell r="H141">
            <v>44.27</v>
          </cell>
          <cell r="I141">
            <v>44539.88</v>
          </cell>
          <cell r="J141">
            <v>13913.81</v>
          </cell>
          <cell r="K141" t="str">
            <v>31.23%</v>
          </cell>
        </row>
        <row r="142">
          <cell r="C142">
            <v>301263</v>
          </cell>
          <cell r="D142" t="str">
            <v>四川太极大药房连锁有限公司剑南大道药店</v>
          </cell>
          <cell r="E142" t="str">
            <v>南门片区</v>
          </cell>
          <cell r="F142" t="str">
            <v>陈冰雪</v>
          </cell>
          <cell r="G142">
            <v>947</v>
          </cell>
          <cell r="H142">
            <v>45.43</v>
          </cell>
          <cell r="I142">
            <v>43019.69</v>
          </cell>
          <cell r="J142">
            <v>16597.86</v>
          </cell>
          <cell r="K142" t="str">
            <v>38.58%</v>
          </cell>
        </row>
        <row r="143">
          <cell r="C143">
            <v>128640</v>
          </cell>
          <cell r="D143" t="str">
            <v>四川太极大药房连锁有限公司郫都区红光街道红高东路药店</v>
          </cell>
          <cell r="E143" t="str">
            <v>西门片区</v>
          </cell>
          <cell r="F143" t="str">
            <v>刘琴英</v>
          </cell>
          <cell r="G143">
            <v>931</v>
          </cell>
          <cell r="H143">
            <v>41.82</v>
          </cell>
          <cell r="I143">
            <v>38930.51</v>
          </cell>
          <cell r="J143">
            <v>14337.85</v>
          </cell>
          <cell r="K143" t="str">
            <v>36.82%</v>
          </cell>
        </row>
        <row r="144">
          <cell r="C144">
            <v>2413</v>
          </cell>
          <cell r="D144" t="str">
            <v>四川太极大药房连锁有限公司武侯区聚萃街药店</v>
          </cell>
          <cell r="E144" t="str">
            <v>西门片区</v>
          </cell>
          <cell r="F144" t="str">
            <v>刘琴英</v>
          </cell>
          <cell r="G144">
            <v>675</v>
          </cell>
          <cell r="H144">
            <v>61.3</v>
          </cell>
          <cell r="I144">
            <v>41377.54</v>
          </cell>
          <cell r="J144">
            <v>9180.78</v>
          </cell>
          <cell r="K144" t="str">
            <v>22.18%</v>
          </cell>
        </row>
        <row r="144">
          <cell r="O144">
            <v>10</v>
          </cell>
          <cell r="P144">
            <v>2940</v>
          </cell>
          <cell r="Q144">
            <v>-1575.3</v>
          </cell>
        </row>
        <row r="145">
          <cell r="C145">
            <v>122686</v>
          </cell>
          <cell r="D145" t="str">
            <v>四川太极大药房连锁有限公司大邑县晋原街道蜀望路药店</v>
          </cell>
          <cell r="E145" t="str">
            <v>城郊一片</v>
          </cell>
          <cell r="F145" t="str">
            <v>郑红艳</v>
          </cell>
          <cell r="G145">
            <v>591</v>
          </cell>
          <cell r="H145">
            <v>61.04</v>
          </cell>
          <cell r="I145">
            <v>36073.24</v>
          </cell>
          <cell r="J145">
            <v>11903.56</v>
          </cell>
          <cell r="K145" t="str">
            <v>32.99%</v>
          </cell>
        </row>
        <row r="146">
          <cell r="C146">
            <v>113298</v>
          </cell>
          <cell r="D146" t="str">
            <v>四川太极大药房连锁有限公司武侯区逸都路药店</v>
          </cell>
          <cell r="E146" t="str">
            <v>南门片区</v>
          </cell>
          <cell r="F146" t="str">
            <v>陈冰雪</v>
          </cell>
          <cell r="G146">
            <v>647</v>
          </cell>
          <cell r="H146">
            <v>47.96</v>
          </cell>
          <cell r="I146">
            <v>31033.18</v>
          </cell>
          <cell r="J146">
            <v>8190.12</v>
          </cell>
          <cell r="K146" t="str">
            <v>26.39%</v>
          </cell>
        </row>
        <row r="146">
          <cell r="O146">
            <v>8</v>
          </cell>
          <cell r="P146">
            <v>1920</v>
          </cell>
          <cell r="Q146">
            <v>-1282.56</v>
          </cell>
        </row>
        <row r="147">
          <cell r="C147">
            <v>2408</v>
          </cell>
          <cell r="D147" t="str">
            <v>四川太极大药房连锁有限公司金牛区沙河源药店</v>
          </cell>
          <cell r="E147" t="str">
            <v>西门片区</v>
          </cell>
          <cell r="F147" t="str">
            <v>刘琴英</v>
          </cell>
          <cell r="G147">
            <v>260</v>
          </cell>
          <cell r="H147">
            <v>50.63</v>
          </cell>
          <cell r="I147">
            <v>13162.5</v>
          </cell>
          <cell r="J147">
            <v>4339.94</v>
          </cell>
          <cell r="K147" t="str">
            <v>32.97%</v>
          </cell>
        </row>
        <row r="148">
          <cell r="D148" t="str">
            <v>合计</v>
          </cell>
        </row>
        <row r="148">
          <cell r="G148">
            <v>262879</v>
          </cell>
          <cell r="H148">
            <v>82.6980589929206</v>
          </cell>
          <cell r="I148">
            <v>21739583.05</v>
          </cell>
          <cell r="J148">
            <v>5811434.43</v>
          </cell>
          <cell r="K148">
            <v>0.2673204180887</v>
          </cell>
          <cell r="L148">
            <v>721</v>
          </cell>
          <cell r="M148">
            <v>2144900.62</v>
          </cell>
          <cell r="N148">
            <v>21450.9100000001</v>
          </cell>
          <cell r="O148">
            <v>2533</v>
          </cell>
          <cell r="P148">
            <v>677313.1</v>
          </cell>
          <cell r="Q148">
            <v>-307386.68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6"/>
  <sheetViews>
    <sheetView tabSelected="1" topLeftCell="D1" workbookViewId="0">
      <selection activeCell="O6" sqref="O6"/>
    </sheetView>
  </sheetViews>
  <sheetFormatPr defaultColWidth="9" defaultRowHeight="22" customHeight="1"/>
  <cols>
    <col min="1" max="1" width="6.375" style="1" customWidth="1"/>
    <col min="2" max="2" width="9" style="1"/>
    <col min="3" max="3" width="39.5" style="2" customWidth="1"/>
    <col min="4" max="4" width="11.125" style="2" customWidth="1"/>
    <col min="5" max="8" width="12.625" style="2" customWidth="1"/>
    <col min="9" max="9" width="11.5" style="1"/>
    <col min="10" max="10" width="9.375" style="1"/>
    <col min="11" max="11" width="11.5" style="1"/>
    <col min="12" max="14" width="10.375" style="1"/>
    <col min="15" max="17" width="9" style="1"/>
    <col min="18" max="18" width="11.5" style="1"/>
    <col min="19" max="19" width="10.375" style="1"/>
    <col min="20" max="20" width="9" style="1"/>
    <col min="21" max="22" width="12.625" style="1"/>
    <col min="23" max="16384" width="9" style="1"/>
  </cols>
  <sheetData>
    <row r="1" s="1" customFormat="1" ht="33" customHeight="1" spans="1:22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12" t="s">
        <v>8</v>
      </c>
      <c r="J1" s="13" t="s">
        <v>9</v>
      </c>
      <c r="K1" s="14" t="s">
        <v>10</v>
      </c>
      <c r="L1" s="14" t="s">
        <v>11</v>
      </c>
      <c r="M1" s="14" t="s">
        <v>12</v>
      </c>
      <c r="N1" s="15" t="s">
        <v>13</v>
      </c>
      <c r="O1" s="15" t="s">
        <v>14</v>
      </c>
      <c r="P1" s="15" t="s">
        <v>15</v>
      </c>
      <c r="Q1" s="14" t="s">
        <v>16</v>
      </c>
      <c r="R1" s="17" t="s">
        <v>17</v>
      </c>
      <c r="S1" s="18" t="s">
        <v>18</v>
      </c>
      <c r="T1" s="17" t="s">
        <v>19</v>
      </c>
      <c r="U1" s="19" t="s">
        <v>20</v>
      </c>
      <c r="V1" s="18" t="s">
        <v>21</v>
      </c>
    </row>
    <row r="2" s="1" customFormat="1" customHeight="1" spans="1:22">
      <c r="A2" s="3">
        <v>1</v>
      </c>
      <c r="B2" s="3">
        <v>2839</v>
      </c>
      <c r="C2" s="3" t="s">
        <v>22</v>
      </c>
      <c r="D2" s="3" t="s">
        <v>23</v>
      </c>
      <c r="E2" s="6">
        <v>90840</v>
      </c>
      <c r="F2" s="6">
        <v>34620</v>
      </c>
      <c r="G2" s="7">
        <v>1470</v>
      </c>
      <c r="H2" s="8">
        <v>0.38110964332893</v>
      </c>
      <c r="I2" s="16">
        <f>VLOOKUP(B:B,[1]门店类型!$C:$I,7,0)</f>
        <v>52265.2</v>
      </c>
      <c r="J2" s="16">
        <f>VLOOKUP(B:B,[1]门店类型!$C:$P,14,0)</f>
        <v>2880</v>
      </c>
      <c r="K2" s="16">
        <f t="shared" ref="K2:K65" si="0">I2-J2</f>
        <v>49385.2</v>
      </c>
      <c r="L2" s="16">
        <f>VLOOKUP(B:B,[1]门店类型!$C:$Q,15,0)</f>
        <v>-1922.76</v>
      </c>
      <c r="M2" s="16">
        <f>VLOOKUP(B:B,[1]门店类型!$C:$J,8,0)</f>
        <v>16180.5</v>
      </c>
      <c r="N2" s="16">
        <f t="shared" ref="N2:N65" si="1">M2-L2</f>
        <v>18103.26</v>
      </c>
      <c r="O2" s="16">
        <f>VLOOKUP(B:B,[1]门店类型!$C:$O,13,0)</f>
        <v>13</v>
      </c>
      <c r="P2" s="16">
        <f>VLOOKUP(B:B,[1]门店类型!$C:$G,5,0)</f>
        <v>765</v>
      </c>
      <c r="Q2" s="16">
        <f t="shared" ref="Q2:Q65" si="2">P2-O2</f>
        <v>752</v>
      </c>
      <c r="R2" s="16">
        <f t="shared" ref="R2:R65" si="3">K2</f>
        <v>49385.2</v>
      </c>
      <c r="S2" s="16">
        <f t="shared" ref="S2:S65" si="4">N2</f>
        <v>18103.26</v>
      </c>
      <c r="T2" s="16">
        <f t="shared" ref="T2:T65" si="5">Q2</f>
        <v>752</v>
      </c>
      <c r="U2" s="20">
        <f t="shared" ref="U2:U65" si="6">R2/E2</f>
        <v>0.543650374284456</v>
      </c>
      <c r="V2" s="20">
        <f t="shared" ref="V2:V65" si="7">S2/F2</f>
        <v>0.522913344887348</v>
      </c>
    </row>
    <row r="3" s="1" customFormat="1" customHeight="1" spans="1:22">
      <c r="A3" s="3">
        <v>2</v>
      </c>
      <c r="B3" s="3">
        <v>2877</v>
      </c>
      <c r="C3" s="3" t="s">
        <v>24</v>
      </c>
      <c r="D3" s="3" t="s">
        <v>23</v>
      </c>
      <c r="E3" s="6">
        <v>382620</v>
      </c>
      <c r="F3" s="6">
        <v>99990</v>
      </c>
      <c r="G3" s="7">
        <v>2550</v>
      </c>
      <c r="H3" s="8">
        <v>0.261329778892896</v>
      </c>
      <c r="I3" s="16">
        <f>VLOOKUP(B:B,[1]门店类型!$C:$I,7,0)</f>
        <v>275824.45</v>
      </c>
      <c r="J3" s="16">
        <f>VLOOKUP(B:B,[1]门店类型!$C:$P,14,0)</f>
        <v>4560</v>
      </c>
      <c r="K3" s="16">
        <f t="shared" si="0"/>
        <v>271264.45</v>
      </c>
      <c r="L3" s="16">
        <f>VLOOKUP(B:B,[1]门店类型!$C:$Q,15,0)</f>
        <v>-3046.08</v>
      </c>
      <c r="M3" s="16">
        <f>VLOOKUP(B:B,[1]门店类型!$C:$J,8,0)</f>
        <v>63414.91</v>
      </c>
      <c r="N3" s="16">
        <f t="shared" si="1"/>
        <v>66460.99</v>
      </c>
      <c r="O3" s="16">
        <f>VLOOKUP(B:B,[1]门店类型!$C:$O,13,0)</f>
        <v>20</v>
      </c>
      <c r="P3" s="16">
        <f>VLOOKUP(B:B,[1]门店类型!$C:$G,5,0)</f>
        <v>1846</v>
      </c>
      <c r="Q3" s="16">
        <f t="shared" si="2"/>
        <v>1826</v>
      </c>
      <c r="R3" s="16">
        <f t="shared" si="3"/>
        <v>271264.45</v>
      </c>
      <c r="S3" s="16">
        <f t="shared" si="4"/>
        <v>66460.99</v>
      </c>
      <c r="T3" s="16">
        <f t="shared" si="5"/>
        <v>1826</v>
      </c>
      <c r="U3" s="20">
        <f t="shared" si="6"/>
        <v>0.708965683968428</v>
      </c>
      <c r="V3" s="20">
        <f t="shared" si="7"/>
        <v>0.664676367636764</v>
      </c>
    </row>
    <row r="4" s="1" customFormat="1" customHeight="1" spans="1:22">
      <c r="A4" s="3">
        <v>3</v>
      </c>
      <c r="B4" s="3">
        <v>2876</v>
      </c>
      <c r="C4" s="3" t="s">
        <v>25</v>
      </c>
      <c r="D4" s="3" t="s">
        <v>23</v>
      </c>
      <c r="E4" s="6">
        <v>229110</v>
      </c>
      <c r="F4" s="6">
        <v>84840</v>
      </c>
      <c r="G4" s="7">
        <v>3150</v>
      </c>
      <c r="H4" s="8">
        <v>0.370302474793767</v>
      </c>
      <c r="I4" s="16">
        <f>VLOOKUP(B:B,[1]门店类型!$C:$I,7,0)</f>
        <v>147144.91</v>
      </c>
      <c r="J4" s="16">
        <f>VLOOKUP(B:B,[1]门店类型!$C:$P,14,0)</f>
        <v>0</v>
      </c>
      <c r="K4" s="16">
        <f t="shared" si="0"/>
        <v>147144.91</v>
      </c>
      <c r="L4" s="16">
        <f>VLOOKUP(B:B,[1]门店类型!$C:$Q,15,0)</f>
        <v>0</v>
      </c>
      <c r="M4" s="16">
        <f>VLOOKUP(B:B,[1]门店类型!$C:$J,8,0)</f>
        <v>53644.85</v>
      </c>
      <c r="N4" s="16">
        <f t="shared" si="1"/>
        <v>53644.85</v>
      </c>
      <c r="O4" s="16">
        <f>VLOOKUP(B:B,[1]门店类型!$C:$O,13,0)</f>
        <v>0</v>
      </c>
      <c r="P4" s="16">
        <f>VLOOKUP(B:B,[1]门店类型!$C:$G,5,0)</f>
        <v>2108</v>
      </c>
      <c r="Q4" s="16">
        <f t="shared" si="2"/>
        <v>2108</v>
      </c>
      <c r="R4" s="16">
        <f t="shared" si="3"/>
        <v>147144.91</v>
      </c>
      <c r="S4" s="16">
        <f t="shared" si="4"/>
        <v>53644.85</v>
      </c>
      <c r="T4" s="16">
        <f t="shared" si="5"/>
        <v>2108</v>
      </c>
      <c r="U4" s="20">
        <f t="shared" si="6"/>
        <v>0.642245689843307</v>
      </c>
      <c r="V4" s="20">
        <f t="shared" si="7"/>
        <v>0.632306105610561</v>
      </c>
    </row>
    <row r="5" s="1" customFormat="1" customHeight="1" spans="1:22">
      <c r="A5" s="3">
        <v>4</v>
      </c>
      <c r="B5" s="3">
        <v>2715</v>
      </c>
      <c r="C5" s="3" t="s">
        <v>26</v>
      </c>
      <c r="D5" s="3" t="s">
        <v>23</v>
      </c>
      <c r="E5" s="6">
        <v>130950</v>
      </c>
      <c r="F5" s="6">
        <v>45840</v>
      </c>
      <c r="G5" s="7">
        <v>2250</v>
      </c>
      <c r="H5" s="8">
        <v>0.350057273768614</v>
      </c>
      <c r="I5" s="16">
        <f>VLOOKUP(B:B,[1]门店类型!$C:$I,7,0)</f>
        <v>81664.72</v>
      </c>
      <c r="J5" s="16">
        <f>VLOOKUP(B:B,[1]门店类型!$C:$P,14,0)</f>
        <v>0</v>
      </c>
      <c r="K5" s="16">
        <f t="shared" si="0"/>
        <v>81664.72</v>
      </c>
      <c r="L5" s="16">
        <f>VLOOKUP(B:B,[1]门店类型!$C:$Q,15,0)</f>
        <v>0</v>
      </c>
      <c r="M5" s="16">
        <f>VLOOKUP(B:B,[1]门店类型!$C:$J,8,0)</f>
        <v>28829.75</v>
      </c>
      <c r="N5" s="16">
        <f t="shared" si="1"/>
        <v>28829.75</v>
      </c>
      <c r="O5" s="16">
        <f>VLOOKUP(B:B,[1]门店类型!$C:$O,13,0)</f>
        <v>0</v>
      </c>
      <c r="P5" s="16">
        <f>VLOOKUP(B:B,[1]门店类型!$C:$G,5,0)</f>
        <v>1390</v>
      </c>
      <c r="Q5" s="16">
        <f t="shared" si="2"/>
        <v>1390</v>
      </c>
      <c r="R5" s="16">
        <f t="shared" si="3"/>
        <v>81664.72</v>
      </c>
      <c r="S5" s="16">
        <f t="shared" si="4"/>
        <v>28829.75</v>
      </c>
      <c r="T5" s="16">
        <f t="shared" si="5"/>
        <v>1390</v>
      </c>
      <c r="U5" s="20">
        <f t="shared" si="6"/>
        <v>0.623632836960672</v>
      </c>
      <c r="V5" s="20">
        <f t="shared" si="7"/>
        <v>0.628921247818499</v>
      </c>
    </row>
    <row r="6" s="1" customFormat="1" customHeight="1" spans="1:22">
      <c r="A6" s="3">
        <v>5</v>
      </c>
      <c r="B6" s="3">
        <v>2713</v>
      </c>
      <c r="C6" s="3" t="s">
        <v>27</v>
      </c>
      <c r="D6" s="3" t="s">
        <v>23</v>
      </c>
      <c r="E6" s="6">
        <v>131760</v>
      </c>
      <c r="F6" s="6">
        <v>47310</v>
      </c>
      <c r="G6" s="7">
        <v>2160</v>
      </c>
      <c r="H6" s="8">
        <v>0.359061930783242</v>
      </c>
      <c r="I6" s="16">
        <f>VLOOKUP(B:B,[1]门店类型!$C:$I,7,0)</f>
        <v>79483.58</v>
      </c>
      <c r="J6" s="16">
        <f>VLOOKUP(B:B,[1]门店类型!$C:$P,14,0)</f>
        <v>0</v>
      </c>
      <c r="K6" s="16">
        <f t="shared" si="0"/>
        <v>79483.58</v>
      </c>
      <c r="L6" s="16">
        <f>VLOOKUP(B:B,[1]门店类型!$C:$Q,15,0)</f>
        <v>0</v>
      </c>
      <c r="M6" s="16">
        <f>VLOOKUP(B:B,[1]门店类型!$C:$J,8,0)</f>
        <v>28167.75</v>
      </c>
      <c r="N6" s="16">
        <f t="shared" si="1"/>
        <v>28167.75</v>
      </c>
      <c r="O6" s="16">
        <f>VLOOKUP(B:B,[1]门店类型!$C:$O,13,0)</f>
        <v>0</v>
      </c>
      <c r="P6" s="16">
        <f>VLOOKUP(B:B,[1]门店类型!$C:$G,5,0)</f>
        <v>1546</v>
      </c>
      <c r="Q6" s="16">
        <f t="shared" si="2"/>
        <v>1546</v>
      </c>
      <c r="R6" s="16">
        <f t="shared" si="3"/>
        <v>79483.58</v>
      </c>
      <c r="S6" s="16">
        <f t="shared" si="4"/>
        <v>28167.75</v>
      </c>
      <c r="T6" s="16">
        <f t="shared" si="5"/>
        <v>1546</v>
      </c>
      <c r="U6" s="20">
        <f t="shared" si="6"/>
        <v>0.603245142683667</v>
      </c>
      <c r="V6" s="20">
        <f t="shared" si="7"/>
        <v>0.595386810399493</v>
      </c>
    </row>
    <row r="7" s="1" customFormat="1" customHeight="1" spans="1:22">
      <c r="A7" s="3">
        <v>6</v>
      </c>
      <c r="B7" s="3">
        <v>102567</v>
      </c>
      <c r="C7" s="3" t="s">
        <v>28</v>
      </c>
      <c r="D7" s="3" t="s">
        <v>23</v>
      </c>
      <c r="E7" s="6">
        <v>103290</v>
      </c>
      <c r="F7" s="6">
        <v>36870</v>
      </c>
      <c r="G7" s="7">
        <v>1650</v>
      </c>
      <c r="H7" s="8">
        <v>0.356956142898635</v>
      </c>
      <c r="I7" s="16">
        <f>VLOOKUP(B:B,[1]门店类型!$C:$I,7,0)</f>
        <v>76332.49</v>
      </c>
      <c r="J7" s="16">
        <f>VLOOKUP(B:B,[1]门店类型!$C:$P,14,0)</f>
        <v>10812</v>
      </c>
      <c r="K7" s="16">
        <f t="shared" si="0"/>
        <v>65520.49</v>
      </c>
      <c r="L7" s="16">
        <f>VLOOKUP(B:B,[1]门店类型!$C:$Q,15,0)</f>
        <v>-5997.96</v>
      </c>
      <c r="M7" s="16">
        <f>VLOOKUP(B:B,[1]门店类型!$C:$J,8,0)</f>
        <v>13659.51</v>
      </c>
      <c r="N7" s="16">
        <f t="shared" si="1"/>
        <v>19657.47</v>
      </c>
      <c r="O7" s="16">
        <f>VLOOKUP(B:B,[1]门店类型!$C:$O,13,0)</f>
        <v>52</v>
      </c>
      <c r="P7" s="16">
        <f>VLOOKUP(B:B,[1]门店类型!$C:$G,5,0)</f>
        <v>895</v>
      </c>
      <c r="Q7" s="16">
        <f t="shared" si="2"/>
        <v>843</v>
      </c>
      <c r="R7" s="16">
        <f t="shared" si="3"/>
        <v>65520.49</v>
      </c>
      <c r="S7" s="16">
        <f t="shared" si="4"/>
        <v>19657.47</v>
      </c>
      <c r="T7" s="16">
        <f t="shared" si="5"/>
        <v>843</v>
      </c>
      <c r="U7" s="20">
        <f t="shared" si="6"/>
        <v>0.634335269629199</v>
      </c>
      <c r="V7" s="20">
        <f t="shared" si="7"/>
        <v>0.533156224572823</v>
      </c>
    </row>
    <row r="8" s="1" customFormat="1" customHeight="1" spans="1:22">
      <c r="A8" s="3">
        <v>7</v>
      </c>
      <c r="B8" s="3">
        <v>108656</v>
      </c>
      <c r="C8" s="3" t="s">
        <v>29</v>
      </c>
      <c r="D8" s="3" t="s">
        <v>23</v>
      </c>
      <c r="E8" s="6">
        <v>291060</v>
      </c>
      <c r="F8" s="6">
        <v>72780</v>
      </c>
      <c r="G8" s="7">
        <v>2100</v>
      </c>
      <c r="H8" s="8">
        <v>0.250051535765821</v>
      </c>
      <c r="I8" s="16">
        <f>VLOOKUP(B:B,[1]门店类型!$C:$I,7,0)</f>
        <v>174418.73</v>
      </c>
      <c r="J8" s="16">
        <f>VLOOKUP(B:B,[1]门店类型!$C:$P,14,0)</f>
        <v>0</v>
      </c>
      <c r="K8" s="16">
        <f t="shared" si="0"/>
        <v>174418.73</v>
      </c>
      <c r="L8" s="16">
        <f>VLOOKUP(B:B,[1]门店类型!$C:$Q,15,0)</f>
        <v>0</v>
      </c>
      <c r="M8" s="16">
        <f>VLOOKUP(B:B,[1]门店类型!$C:$J,8,0)</f>
        <v>45608.25</v>
      </c>
      <c r="N8" s="16">
        <f t="shared" si="1"/>
        <v>45608.25</v>
      </c>
      <c r="O8" s="16">
        <f>VLOOKUP(B:B,[1]门店类型!$C:$O,13,0)</f>
        <v>0</v>
      </c>
      <c r="P8" s="16">
        <f>VLOOKUP(B:B,[1]门店类型!$C:$G,5,0)</f>
        <v>1356</v>
      </c>
      <c r="Q8" s="16">
        <f t="shared" si="2"/>
        <v>1356</v>
      </c>
      <c r="R8" s="16">
        <f t="shared" si="3"/>
        <v>174418.73</v>
      </c>
      <c r="S8" s="16">
        <f t="shared" si="4"/>
        <v>45608.25</v>
      </c>
      <c r="T8" s="16">
        <f t="shared" si="5"/>
        <v>1356</v>
      </c>
      <c r="U8" s="20">
        <f t="shared" si="6"/>
        <v>0.599253521610664</v>
      </c>
      <c r="V8" s="20">
        <f t="shared" si="7"/>
        <v>0.626659109645507</v>
      </c>
    </row>
    <row r="9" s="1" customFormat="1" customHeight="1" spans="1:22">
      <c r="A9" s="3">
        <v>8</v>
      </c>
      <c r="B9" s="3">
        <v>2483</v>
      </c>
      <c r="C9" s="3" t="s">
        <v>30</v>
      </c>
      <c r="D9" s="3" t="s">
        <v>31</v>
      </c>
      <c r="E9" s="6">
        <v>210000</v>
      </c>
      <c r="F9" s="6">
        <v>51990</v>
      </c>
      <c r="G9" s="7">
        <v>1800</v>
      </c>
      <c r="H9" s="8">
        <v>0.247571428571429</v>
      </c>
      <c r="I9" s="16">
        <f>VLOOKUP(B:B,[1]门店类型!$C:$I,7,0)</f>
        <v>333850.12</v>
      </c>
      <c r="J9" s="16">
        <f>VLOOKUP(B:B,[1]门店类型!$C:$P,14,0)</f>
        <v>157393.1</v>
      </c>
      <c r="K9" s="16">
        <f t="shared" si="0"/>
        <v>176457.02</v>
      </c>
      <c r="L9" s="16">
        <f>VLOOKUP(B:B,[1]门店类型!$C:$Q,15,0)</f>
        <v>5208.3</v>
      </c>
      <c r="M9" s="16">
        <f>VLOOKUP(B:B,[1]门店类型!$C:$J,8,0)</f>
        <v>47912.71</v>
      </c>
      <c r="N9" s="16">
        <f t="shared" si="1"/>
        <v>42704.41</v>
      </c>
      <c r="O9" s="16">
        <f>VLOOKUP(B:B,[1]门店类型!$C:$O,13,0)</f>
        <v>112</v>
      </c>
      <c r="P9" s="16">
        <f>VLOOKUP(B:B,[1]门店类型!$C:$G,5,0)</f>
        <v>1270</v>
      </c>
      <c r="Q9" s="16">
        <f t="shared" si="2"/>
        <v>1158</v>
      </c>
      <c r="R9" s="16">
        <f t="shared" si="3"/>
        <v>176457.02</v>
      </c>
      <c r="S9" s="16">
        <f t="shared" si="4"/>
        <v>42704.41</v>
      </c>
      <c r="T9" s="16">
        <f t="shared" si="5"/>
        <v>1158</v>
      </c>
      <c r="U9" s="20">
        <f t="shared" si="6"/>
        <v>0.840271523809524</v>
      </c>
      <c r="V9" s="20">
        <f t="shared" si="7"/>
        <v>0.821396614733603</v>
      </c>
    </row>
    <row r="10" s="1" customFormat="1" customHeight="1" spans="1:22">
      <c r="A10" s="3">
        <v>9</v>
      </c>
      <c r="B10" s="3">
        <v>2408</v>
      </c>
      <c r="C10" s="3" t="s">
        <v>32</v>
      </c>
      <c r="D10" s="3" t="s">
        <v>31</v>
      </c>
      <c r="E10" s="6">
        <v>66000</v>
      </c>
      <c r="F10" s="6">
        <v>15750</v>
      </c>
      <c r="G10" s="7">
        <v>750</v>
      </c>
      <c r="H10" s="8">
        <v>0.238636363636364</v>
      </c>
      <c r="I10" s="16">
        <f>VLOOKUP(B:B,[1]门店类型!$C:$I,7,0)</f>
        <v>13162.5</v>
      </c>
      <c r="J10" s="16">
        <f>VLOOKUP(B:B,[1]门店类型!$C:$P,14,0)</f>
        <v>0</v>
      </c>
      <c r="K10" s="16">
        <f t="shared" si="0"/>
        <v>13162.5</v>
      </c>
      <c r="L10" s="16">
        <f>VLOOKUP(B:B,[1]门店类型!$C:$Q,15,0)</f>
        <v>0</v>
      </c>
      <c r="M10" s="16">
        <f>VLOOKUP(B:B,[1]门店类型!$C:$J,8,0)</f>
        <v>4339.94</v>
      </c>
      <c r="N10" s="16">
        <f t="shared" si="1"/>
        <v>4339.94</v>
      </c>
      <c r="O10" s="16">
        <f>VLOOKUP(B:B,[1]门店类型!$C:$O,13,0)</f>
        <v>0</v>
      </c>
      <c r="P10" s="16">
        <f>VLOOKUP(B:B,[1]门店类型!$C:$G,5,0)</f>
        <v>260</v>
      </c>
      <c r="Q10" s="16">
        <f t="shared" si="2"/>
        <v>260</v>
      </c>
      <c r="R10" s="16">
        <f t="shared" si="3"/>
        <v>13162.5</v>
      </c>
      <c r="S10" s="16">
        <f t="shared" si="4"/>
        <v>4339.94</v>
      </c>
      <c r="T10" s="16">
        <f t="shared" si="5"/>
        <v>260</v>
      </c>
      <c r="U10" s="20">
        <f t="shared" si="6"/>
        <v>0.199431818181818</v>
      </c>
      <c r="V10" s="20">
        <f t="shared" si="7"/>
        <v>0.275551746031746</v>
      </c>
    </row>
    <row r="11" s="1" customFormat="1" customHeight="1" spans="1:22">
      <c r="A11" s="3">
        <v>10</v>
      </c>
      <c r="B11" s="3">
        <v>2559</v>
      </c>
      <c r="C11" s="3" t="s">
        <v>33</v>
      </c>
      <c r="D11" s="3" t="s">
        <v>31</v>
      </c>
      <c r="E11" s="6">
        <v>450000</v>
      </c>
      <c r="F11" s="6">
        <v>172530</v>
      </c>
      <c r="G11" s="7">
        <v>3150</v>
      </c>
      <c r="H11" s="8">
        <v>0.3834</v>
      </c>
      <c r="I11" s="16">
        <f>VLOOKUP(B:B,[1]门店类型!$C:$I,7,0)</f>
        <v>302975.93</v>
      </c>
      <c r="J11" s="16">
        <f>VLOOKUP(B:B,[1]门店类型!$C:$P,14,0)</f>
        <v>0</v>
      </c>
      <c r="K11" s="16">
        <f t="shared" si="0"/>
        <v>302975.93</v>
      </c>
      <c r="L11" s="16">
        <f>VLOOKUP(B:B,[1]门店类型!$C:$Q,15,0)</f>
        <v>0</v>
      </c>
      <c r="M11" s="16">
        <f>VLOOKUP(B:B,[1]门店类型!$C:$J,8,0)</f>
        <v>89105</v>
      </c>
      <c r="N11" s="16">
        <f t="shared" si="1"/>
        <v>89105</v>
      </c>
      <c r="O11" s="16">
        <f>VLOOKUP(B:B,[1]门店类型!$C:$O,13,0)</f>
        <v>0</v>
      </c>
      <c r="P11" s="16">
        <f>VLOOKUP(B:B,[1]门店类型!$C:$G,5,0)</f>
        <v>2455</v>
      </c>
      <c r="Q11" s="16">
        <f t="shared" si="2"/>
        <v>2455</v>
      </c>
      <c r="R11" s="16">
        <f t="shared" si="3"/>
        <v>302975.93</v>
      </c>
      <c r="S11" s="16">
        <f t="shared" si="4"/>
        <v>89105</v>
      </c>
      <c r="T11" s="16">
        <f t="shared" si="5"/>
        <v>2455</v>
      </c>
      <c r="U11" s="20">
        <f t="shared" si="6"/>
        <v>0.673279844444444</v>
      </c>
      <c r="V11" s="20">
        <f t="shared" si="7"/>
        <v>0.516460905349794</v>
      </c>
    </row>
    <row r="12" s="1" customFormat="1" customHeight="1" spans="1:22">
      <c r="A12" s="3">
        <v>11</v>
      </c>
      <c r="B12" s="3">
        <v>2471</v>
      </c>
      <c r="C12" s="3" t="s">
        <v>34</v>
      </c>
      <c r="D12" s="3" t="s">
        <v>31</v>
      </c>
      <c r="E12" s="6">
        <v>228000</v>
      </c>
      <c r="F12" s="6">
        <v>80400</v>
      </c>
      <c r="G12" s="7">
        <v>2310</v>
      </c>
      <c r="H12" s="8">
        <v>0.352631578947368</v>
      </c>
      <c r="I12" s="16">
        <f>VLOOKUP(B:B,[1]门店类型!$C:$I,7,0)</f>
        <v>157495.33</v>
      </c>
      <c r="J12" s="16">
        <f>VLOOKUP(B:B,[1]门店类型!$C:$P,14,0)</f>
        <v>4080</v>
      </c>
      <c r="K12" s="16">
        <f t="shared" si="0"/>
        <v>153415.33</v>
      </c>
      <c r="L12" s="16">
        <f>VLOOKUP(B:B,[1]门店类型!$C:$Q,15,0)</f>
        <v>-2725.44</v>
      </c>
      <c r="M12" s="16">
        <f>VLOOKUP(B:B,[1]门店类型!$C:$J,8,0)</f>
        <v>44653.16</v>
      </c>
      <c r="N12" s="16">
        <f t="shared" si="1"/>
        <v>47378.6</v>
      </c>
      <c r="O12" s="16">
        <f>VLOOKUP(B:B,[1]门店类型!$C:$O,13,0)</f>
        <v>18</v>
      </c>
      <c r="P12" s="16">
        <f>VLOOKUP(B:B,[1]门店类型!$C:$G,5,0)</f>
        <v>1575</v>
      </c>
      <c r="Q12" s="16">
        <f t="shared" si="2"/>
        <v>1557</v>
      </c>
      <c r="R12" s="16">
        <f t="shared" si="3"/>
        <v>153415.33</v>
      </c>
      <c r="S12" s="16">
        <f t="shared" si="4"/>
        <v>47378.6</v>
      </c>
      <c r="T12" s="16">
        <f t="shared" si="5"/>
        <v>1557</v>
      </c>
      <c r="U12" s="20">
        <f t="shared" si="6"/>
        <v>0.672874254385965</v>
      </c>
      <c r="V12" s="20">
        <f t="shared" si="7"/>
        <v>0.589286069651741</v>
      </c>
    </row>
    <row r="13" s="1" customFormat="1" customHeight="1" spans="1:22">
      <c r="A13" s="3">
        <v>12</v>
      </c>
      <c r="B13" s="3">
        <v>2443</v>
      </c>
      <c r="C13" s="3" t="s">
        <v>35</v>
      </c>
      <c r="D13" s="3" t="s">
        <v>31</v>
      </c>
      <c r="E13" s="6">
        <v>237000</v>
      </c>
      <c r="F13" s="6">
        <v>80430</v>
      </c>
      <c r="G13" s="7">
        <v>2850</v>
      </c>
      <c r="H13" s="8">
        <v>0.339367088607595</v>
      </c>
      <c r="I13" s="16">
        <f>VLOOKUP(B:B,[1]门店类型!$C:$I,7,0)</f>
        <v>161330.75</v>
      </c>
      <c r="J13" s="16">
        <f>VLOOKUP(B:B,[1]门店类型!$C:$P,14,0)</f>
        <v>11532</v>
      </c>
      <c r="K13" s="16">
        <f t="shared" si="0"/>
        <v>149798.75</v>
      </c>
      <c r="L13" s="16">
        <f>VLOOKUP(B:B,[1]门店类型!$C:$Q,15,0)</f>
        <v>-7003.86</v>
      </c>
      <c r="M13" s="16">
        <f>VLOOKUP(B:B,[1]门店类型!$C:$J,8,0)</f>
        <v>41562.11</v>
      </c>
      <c r="N13" s="16">
        <f t="shared" si="1"/>
        <v>48565.97</v>
      </c>
      <c r="O13" s="16">
        <f>VLOOKUP(B:B,[1]门店类型!$C:$O,13,0)</f>
        <v>44</v>
      </c>
      <c r="P13" s="16">
        <f>VLOOKUP(B:B,[1]门店类型!$C:$G,5,0)</f>
        <v>1962</v>
      </c>
      <c r="Q13" s="16">
        <f t="shared" si="2"/>
        <v>1918</v>
      </c>
      <c r="R13" s="16">
        <f t="shared" si="3"/>
        <v>149798.75</v>
      </c>
      <c r="S13" s="16">
        <f t="shared" si="4"/>
        <v>48565.97</v>
      </c>
      <c r="T13" s="16">
        <f t="shared" si="5"/>
        <v>1918</v>
      </c>
      <c r="U13" s="20">
        <f t="shared" si="6"/>
        <v>0.63206223628692</v>
      </c>
      <c r="V13" s="20">
        <f t="shared" si="7"/>
        <v>0.603829043889096</v>
      </c>
    </row>
    <row r="14" s="1" customFormat="1" customHeight="1" spans="1:22">
      <c r="A14" s="3">
        <v>13</v>
      </c>
      <c r="B14" s="3">
        <v>2527</v>
      </c>
      <c r="C14" s="3" t="s">
        <v>36</v>
      </c>
      <c r="D14" s="3" t="s">
        <v>31</v>
      </c>
      <c r="E14" s="6">
        <v>315000</v>
      </c>
      <c r="F14" s="6">
        <v>118800</v>
      </c>
      <c r="G14" s="7">
        <v>3150</v>
      </c>
      <c r="H14" s="8">
        <v>0.377142857142857</v>
      </c>
      <c r="I14" s="16">
        <f>VLOOKUP(B:B,[1]门店类型!$C:$I,7,0)</f>
        <v>230897.81</v>
      </c>
      <c r="J14" s="16">
        <f>VLOOKUP(B:B,[1]门店类型!$C:$P,14,0)</f>
        <v>15252</v>
      </c>
      <c r="K14" s="16">
        <f t="shared" si="0"/>
        <v>215645.81</v>
      </c>
      <c r="L14" s="16">
        <f>VLOOKUP(B:B,[1]门店类型!$C:$Q,15,0)</f>
        <v>-8778.55</v>
      </c>
      <c r="M14" s="16">
        <f>VLOOKUP(B:B,[1]门店类型!$C:$J,8,0)</f>
        <v>62332.53</v>
      </c>
      <c r="N14" s="16">
        <f t="shared" si="1"/>
        <v>71111.08</v>
      </c>
      <c r="O14" s="16">
        <f>VLOOKUP(B:B,[1]门店类型!$C:$O,13,0)</f>
        <v>78</v>
      </c>
      <c r="P14" s="16">
        <f>VLOOKUP(B:B,[1]门店类型!$C:$G,5,0)</f>
        <v>2486</v>
      </c>
      <c r="Q14" s="16">
        <f t="shared" si="2"/>
        <v>2408</v>
      </c>
      <c r="R14" s="16">
        <f t="shared" si="3"/>
        <v>215645.81</v>
      </c>
      <c r="S14" s="16">
        <f t="shared" si="4"/>
        <v>71111.08</v>
      </c>
      <c r="T14" s="16">
        <f t="shared" si="5"/>
        <v>2408</v>
      </c>
      <c r="U14" s="20">
        <f t="shared" si="6"/>
        <v>0.684589873015873</v>
      </c>
      <c r="V14" s="20">
        <f t="shared" si="7"/>
        <v>0.598578114478114</v>
      </c>
    </row>
    <row r="15" s="1" customFormat="1" customHeight="1" spans="1:22">
      <c r="A15" s="3">
        <v>14</v>
      </c>
      <c r="B15" s="3">
        <v>2451</v>
      </c>
      <c r="C15" s="3" t="s">
        <v>37</v>
      </c>
      <c r="D15" s="3" t="s">
        <v>31</v>
      </c>
      <c r="E15" s="6">
        <v>243000</v>
      </c>
      <c r="F15" s="6">
        <v>86700</v>
      </c>
      <c r="G15" s="7">
        <v>3060</v>
      </c>
      <c r="H15" s="8">
        <v>0.35679012345679</v>
      </c>
      <c r="I15" s="16">
        <f>VLOOKUP(B:B,[1]门店类型!$C:$I,7,0)</f>
        <v>155282.28</v>
      </c>
      <c r="J15" s="16">
        <f>VLOOKUP(B:B,[1]门店类型!$C:$P,14,0)</f>
        <v>12492</v>
      </c>
      <c r="K15" s="16">
        <f t="shared" si="0"/>
        <v>142790.28</v>
      </c>
      <c r="L15" s="16">
        <f>VLOOKUP(B:B,[1]门店类型!$C:$Q,15,0)</f>
        <v>-7110.99</v>
      </c>
      <c r="M15" s="16">
        <f>VLOOKUP(B:B,[1]门店类型!$C:$J,8,0)</f>
        <v>40161.24</v>
      </c>
      <c r="N15" s="16">
        <f t="shared" si="1"/>
        <v>47272.23</v>
      </c>
      <c r="O15" s="16">
        <f>VLOOKUP(B:B,[1]门店类型!$C:$O,13,0)</f>
        <v>60</v>
      </c>
      <c r="P15" s="16">
        <f>VLOOKUP(B:B,[1]门店类型!$C:$G,5,0)</f>
        <v>2043</v>
      </c>
      <c r="Q15" s="16">
        <f t="shared" si="2"/>
        <v>1983</v>
      </c>
      <c r="R15" s="16">
        <f t="shared" si="3"/>
        <v>142790.28</v>
      </c>
      <c r="S15" s="16">
        <f t="shared" si="4"/>
        <v>47272.23</v>
      </c>
      <c r="T15" s="16">
        <f t="shared" si="5"/>
        <v>1983</v>
      </c>
      <c r="U15" s="20">
        <f t="shared" si="6"/>
        <v>0.587614320987654</v>
      </c>
      <c r="V15" s="20">
        <f t="shared" si="7"/>
        <v>0.545239100346021</v>
      </c>
    </row>
    <row r="16" s="1" customFormat="1" customHeight="1" spans="1:22">
      <c r="A16" s="3">
        <v>15</v>
      </c>
      <c r="B16" s="3">
        <v>2802</v>
      </c>
      <c r="C16" s="3" t="s">
        <v>38</v>
      </c>
      <c r="D16" s="3" t="s">
        <v>31</v>
      </c>
      <c r="E16" s="6">
        <v>210000</v>
      </c>
      <c r="F16" s="6">
        <v>66000</v>
      </c>
      <c r="G16" s="7">
        <v>3750</v>
      </c>
      <c r="H16" s="8">
        <v>0.314285714285714</v>
      </c>
      <c r="I16" s="16">
        <f>VLOOKUP(B:B,[1]门店类型!$C:$I,7,0)</f>
        <v>147784.94</v>
      </c>
      <c r="J16" s="16">
        <f>VLOOKUP(B:B,[1]门店类型!$C:$P,14,0)</f>
        <v>0</v>
      </c>
      <c r="K16" s="16">
        <f t="shared" si="0"/>
        <v>147784.94</v>
      </c>
      <c r="L16" s="16">
        <f>VLOOKUP(B:B,[1]门店类型!$C:$Q,15,0)</f>
        <v>0</v>
      </c>
      <c r="M16" s="16">
        <f>VLOOKUP(B:B,[1]门店类型!$C:$J,8,0)</f>
        <v>56715.98</v>
      </c>
      <c r="N16" s="16">
        <f t="shared" si="1"/>
        <v>56715.98</v>
      </c>
      <c r="O16" s="16">
        <f>VLOOKUP(B:B,[1]门店类型!$C:$O,13,0)</f>
        <v>0</v>
      </c>
      <c r="P16" s="16">
        <f>VLOOKUP(B:B,[1]门店类型!$C:$G,5,0)</f>
        <v>2514</v>
      </c>
      <c r="Q16" s="16">
        <f t="shared" si="2"/>
        <v>2514</v>
      </c>
      <c r="R16" s="16">
        <f t="shared" si="3"/>
        <v>147784.94</v>
      </c>
      <c r="S16" s="16">
        <f t="shared" si="4"/>
        <v>56715.98</v>
      </c>
      <c r="T16" s="16">
        <f t="shared" si="5"/>
        <v>2514</v>
      </c>
      <c r="U16" s="20">
        <f t="shared" si="6"/>
        <v>0.703737809523809</v>
      </c>
      <c r="V16" s="20">
        <f t="shared" si="7"/>
        <v>0.85933303030303</v>
      </c>
    </row>
    <row r="17" s="1" customFormat="1" customHeight="1" spans="1:22">
      <c r="A17" s="3">
        <v>16</v>
      </c>
      <c r="B17" s="3">
        <v>2479</v>
      </c>
      <c r="C17" s="3" t="s">
        <v>39</v>
      </c>
      <c r="D17" s="3" t="s">
        <v>31</v>
      </c>
      <c r="E17" s="6">
        <v>193260</v>
      </c>
      <c r="F17" s="6">
        <v>69750</v>
      </c>
      <c r="G17" s="7">
        <v>2760</v>
      </c>
      <c r="H17" s="8">
        <v>0.360912760012419</v>
      </c>
      <c r="I17" s="16">
        <f>VLOOKUP(B:B,[1]门店类型!$C:$I,7,0)</f>
        <v>130512.91</v>
      </c>
      <c r="J17" s="16">
        <f>VLOOKUP(B:B,[1]门店类型!$C:$P,14,0)</f>
        <v>0</v>
      </c>
      <c r="K17" s="16">
        <f t="shared" si="0"/>
        <v>130512.91</v>
      </c>
      <c r="L17" s="16">
        <f>VLOOKUP(B:B,[1]门店类型!$C:$Q,15,0)</f>
        <v>0</v>
      </c>
      <c r="M17" s="16">
        <f>VLOOKUP(B:B,[1]门店类型!$C:$J,8,0)</f>
        <v>45816.76</v>
      </c>
      <c r="N17" s="16">
        <f t="shared" si="1"/>
        <v>45816.76</v>
      </c>
      <c r="O17" s="16">
        <f>VLOOKUP(B:B,[1]门店类型!$C:$O,13,0)</f>
        <v>0</v>
      </c>
      <c r="P17" s="16">
        <f>VLOOKUP(B:B,[1]门店类型!$C:$G,5,0)</f>
        <v>1926</v>
      </c>
      <c r="Q17" s="16">
        <f t="shared" si="2"/>
        <v>1926</v>
      </c>
      <c r="R17" s="16">
        <f t="shared" si="3"/>
        <v>130512.91</v>
      </c>
      <c r="S17" s="16">
        <f t="shared" si="4"/>
        <v>45816.76</v>
      </c>
      <c r="T17" s="16">
        <f t="shared" si="5"/>
        <v>1926</v>
      </c>
      <c r="U17" s="20">
        <f t="shared" si="6"/>
        <v>0.675322932836593</v>
      </c>
      <c r="V17" s="20">
        <f t="shared" si="7"/>
        <v>0.656871111111111</v>
      </c>
    </row>
    <row r="18" s="1" customFormat="1" customHeight="1" spans="1:22">
      <c r="A18" s="3">
        <v>17</v>
      </c>
      <c r="B18" s="3">
        <v>2826</v>
      </c>
      <c r="C18" s="3" t="s">
        <v>40</v>
      </c>
      <c r="D18" s="3" t="s">
        <v>31</v>
      </c>
      <c r="E18" s="6">
        <v>204000</v>
      </c>
      <c r="F18" s="6">
        <v>81000</v>
      </c>
      <c r="G18" s="7">
        <v>2760</v>
      </c>
      <c r="H18" s="8">
        <v>0.397058823529412</v>
      </c>
      <c r="I18" s="16">
        <f>VLOOKUP(B:B,[1]门店类型!$C:$I,7,0)</f>
        <v>131103.78</v>
      </c>
      <c r="J18" s="16">
        <f>VLOOKUP(B:B,[1]门店类型!$C:$P,14,0)</f>
        <v>0</v>
      </c>
      <c r="K18" s="16">
        <f t="shared" si="0"/>
        <v>131103.78</v>
      </c>
      <c r="L18" s="16">
        <f>VLOOKUP(B:B,[1]门店类型!$C:$Q,15,0)</f>
        <v>0</v>
      </c>
      <c r="M18" s="16">
        <f>VLOOKUP(B:B,[1]门店类型!$C:$J,8,0)</f>
        <v>46295.09</v>
      </c>
      <c r="N18" s="16">
        <f t="shared" si="1"/>
        <v>46295.09</v>
      </c>
      <c r="O18" s="16">
        <f>VLOOKUP(B:B,[1]门店类型!$C:$O,13,0)</f>
        <v>0</v>
      </c>
      <c r="P18" s="16">
        <f>VLOOKUP(B:B,[1]门店类型!$C:$G,5,0)</f>
        <v>1943</v>
      </c>
      <c r="Q18" s="16">
        <f t="shared" si="2"/>
        <v>1943</v>
      </c>
      <c r="R18" s="16">
        <f t="shared" si="3"/>
        <v>131103.78</v>
      </c>
      <c r="S18" s="16">
        <f t="shared" si="4"/>
        <v>46295.09</v>
      </c>
      <c r="T18" s="16">
        <f t="shared" si="5"/>
        <v>1943</v>
      </c>
      <c r="U18" s="20">
        <f t="shared" si="6"/>
        <v>0.642665588235294</v>
      </c>
      <c r="V18" s="20">
        <f t="shared" si="7"/>
        <v>0.571544320987654</v>
      </c>
    </row>
    <row r="19" s="1" customFormat="1" customHeight="1" spans="1:22">
      <c r="A19" s="3">
        <v>18</v>
      </c>
      <c r="B19" s="3">
        <v>2778</v>
      </c>
      <c r="C19" s="3" t="s">
        <v>41</v>
      </c>
      <c r="D19" s="3" t="s">
        <v>31</v>
      </c>
      <c r="E19" s="6">
        <v>157740</v>
      </c>
      <c r="F19" s="6">
        <v>60510</v>
      </c>
      <c r="G19" s="7">
        <v>2400</v>
      </c>
      <c r="H19" s="8">
        <v>0.383605933815139</v>
      </c>
      <c r="I19" s="16">
        <f>VLOOKUP(B:B,[1]门店类型!$C:$I,7,0)</f>
        <v>118527.03</v>
      </c>
      <c r="J19" s="16">
        <f>VLOOKUP(B:B,[1]门店类型!$C:$P,14,0)</f>
        <v>0</v>
      </c>
      <c r="K19" s="16">
        <f t="shared" si="0"/>
        <v>118527.03</v>
      </c>
      <c r="L19" s="16">
        <f>VLOOKUP(B:B,[1]门店类型!$C:$Q,15,0)</f>
        <v>0</v>
      </c>
      <c r="M19" s="16">
        <f>VLOOKUP(B:B,[1]门店类型!$C:$J,8,0)</f>
        <v>41801.22</v>
      </c>
      <c r="N19" s="16">
        <f t="shared" si="1"/>
        <v>41801.22</v>
      </c>
      <c r="O19" s="16">
        <f>VLOOKUP(B:B,[1]门店类型!$C:$O,13,0)</f>
        <v>0</v>
      </c>
      <c r="P19" s="16">
        <f>VLOOKUP(B:B,[1]门店类型!$C:$G,5,0)</f>
        <v>1853</v>
      </c>
      <c r="Q19" s="16">
        <f t="shared" si="2"/>
        <v>1853</v>
      </c>
      <c r="R19" s="16">
        <f t="shared" si="3"/>
        <v>118527.03</v>
      </c>
      <c r="S19" s="16">
        <f t="shared" si="4"/>
        <v>41801.22</v>
      </c>
      <c r="T19" s="16">
        <f t="shared" si="5"/>
        <v>1853</v>
      </c>
      <c r="U19" s="20">
        <f t="shared" si="6"/>
        <v>0.75140756941803</v>
      </c>
      <c r="V19" s="20">
        <f t="shared" si="7"/>
        <v>0.690815071888944</v>
      </c>
    </row>
    <row r="20" s="1" customFormat="1" customHeight="1" spans="1:22">
      <c r="A20" s="3">
        <v>19</v>
      </c>
      <c r="B20" s="3">
        <v>2573</v>
      </c>
      <c r="C20" s="3" t="s">
        <v>42</v>
      </c>
      <c r="D20" s="3" t="s">
        <v>31</v>
      </c>
      <c r="E20" s="6">
        <v>660000</v>
      </c>
      <c r="F20" s="6">
        <v>176100</v>
      </c>
      <c r="G20" s="7">
        <v>4890</v>
      </c>
      <c r="H20" s="8">
        <v>0.266818181818182</v>
      </c>
      <c r="I20" s="16">
        <f>VLOOKUP(B:B,[1]门店类型!$C:$I,7,0)</f>
        <v>440904.27</v>
      </c>
      <c r="J20" s="16">
        <f>VLOOKUP(B:B,[1]门店类型!$C:$P,14,0)</f>
        <v>3360</v>
      </c>
      <c r="K20" s="16">
        <f t="shared" si="0"/>
        <v>437544.27</v>
      </c>
      <c r="L20" s="16">
        <f>VLOOKUP(B:B,[1]门店类型!$C:$Q,15,0)</f>
        <v>-2244.48</v>
      </c>
      <c r="M20" s="16">
        <f>VLOOKUP(B:B,[1]门店类型!$C:$J,8,0)</f>
        <v>99235.03</v>
      </c>
      <c r="N20" s="16">
        <f t="shared" si="1"/>
        <v>101479.51</v>
      </c>
      <c r="O20" s="16">
        <f>VLOOKUP(B:B,[1]门店类型!$C:$O,13,0)</f>
        <v>17</v>
      </c>
      <c r="P20" s="16">
        <f>VLOOKUP(B:B,[1]门店类型!$C:$G,5,0)</f>
        <v>3332</v>
      </c>
      <c r="Q20" s="16">
        <f t="shared" si="2"/>
        <v>3315</v>
      </c>
      <c r="R20" s="16">
        <f t="shared" si="3"/>
        <v>437544.27</v>
      </c>
      <c r="S20" s="16">
        <f t="shared" si="4"/>
        <v>101479.51</v>
      </c>
      <c r="T20" s="16">
        <f t="shared" si="5"/>
        <v>3315</v>
      </c>
      <c r="U20" s="20">
        <f t="shared" si="6"/>
        <v>0.662945863636364</v>
      </c>
      <c r="V20" s="20">
        <f t="shared" si="7"/>
        <v>0.576260704145372</v>
      </c>
    </row>
    <row r="21" s="1" customFormat="1" customHeight="1" spans="1:22">
      <c r="A21" s="3">
        <v>20</v>
      </c>
      <c r="B21" s="3">
        <v>2466</v>
      </c>
      <c r="C21" s="3" t="s">
        <v>43</v>
      </c>
      <c r="D21" s="3" t="s">
        <v>31</v>
      </c>
      <c r="E21" s="6">
        <v>226800</v>
      </c>
      <c r="F21" s="6">
        <v>79380</v>
      </c>
      <c r="G21" s="7">
        <v>3150</v>
      </c>
      <c r="H21" s="8">
        <v>0.35</v>
      </c>
      <c r="I21" s="16">
        <f>VLOOKUP(B:B,[1]门店类型!$C:$I,7,0)</f>
        <v>156417.1</v>
      </c>
      <c r="J21" s="16">
        <f>VLOOKUP(B:B,[1]门店类型!$C:$P,14,0)</f>
        <v>11052</v>
      </c>
      <c r="K21" s="16">
        <f t="shared" si="0"/>
        <v>145365.1</v>
      </c>
      <c r="L21" s="16">
        <f>VLOOKUP(B:B,[1]门店类型!$C:$Q,15,0)</f>
        <v>-6214.14</v>
      </c>
      <c r="M21" s="16">
        <f>VLOOKUP(B:B,[1]门店类型!$C:$J,8,0)</f>
        <v>37548.1</v>
      </c>
      <c r="N21" s="16">
        <f t="shared" si="1"/>
        <v>43762.24</v>
      </c>
      <c r="O21" s="16">
        <f>VLOOKUP(B:B,[1]门店类型!$C:$O,13,0)</f>
        <v>53</v>
      </c>
      <c r="P21" s="16">
        <f>VLOOKUP(B:B,[1]门店类型!$C:$G,5,0)</f>
        <v>1983</v>
      </c>
      <c r="Q21" s="16">
        <f t="shared" si="2"/>
        <v>1930</v>
      </c>
      <c r="R21" s="16">
        <f t="shared" si="3"/>
        <v>145365.1</v>
      </c>
      <c r="S21" s="16">
        <f t="shared" si="4"/>
        <v>43762.24</v>
      </c>
      <c r="T21" s="16">
        <f t="shared" si="5"/>
        <v>1930</v>
      </c>
      <c r="U21" s="20">
        <f t="shared" si="6"/>
        <v>0.640939594356261</v>
      </c>
      <c r="V21" s="20">
        <f t="shared" si="7"/>
        <v>0.551300579491056</v>
      </c>
    </row>
    <row r="22" s="1" customFormat="1" customHeight="1" spans="1:22">
      <c r="A22" s="3">
        <v>21</v>
      </c>
      <c r="B22" s="3">
        <v>2409</v>
      </c>
      <c r="C22" s="3" t="s">
        <v>44</v>
      </c>
      <c r="D22" s="3" t="s">
        <v>31</v>
      </c>
      <c r="E22" s="6">
        <v>116400</v>
      </c>
      <c r="F22" s="6">
        <v>44520</v>
      </c>
      <c r="G22" s="7">
        <v>1590</v>
      </c>
      <c r="H22" s="8">
        <v>0.382474226804124</v>
      </c>
      <c r="I22" s="16">
        <f>VLOOKUP(B:B,[1]门店类型!$C:$I,7,0)</f>
        <v>72099.72</v>
      </c>
      <c r="J22" s="16">
        <f>VLOOKUP(B:B,[1]门店类型!$C:$P,14,0)</f>
        <v>4560</v>
      </c>
      <c r="K22" s="16">
        <f t="shared" si="0"/>
        <v>67539.72</v>
      </c>
      <c r="L22" s="16">
        <f>VLOOKUP(B:B,[1]门店类型!$C:$Q,15,0)</f>
        <v>-2974.26</v>
      </c>
      <c r="M22" s="16">
        <f>VLOOKUP(B:B,[1]门店类型!$C:$J,8,0)</f>
        <v>23901.25</v>
      </c>
      <c r="N22" s="16">
        <f t="shared" si="1"/>
        <v>26875.51</v>
      </c>
      <c r="O22" s="16">
        <f>VLOOKUP(B:B,[1]门店类型!$C:$O,13,0)</f>
        <v>19</v>
      </c>
      <c r="P22" s="16">
        <f>VLOOKUP(B:B,[1]门店类型!$C:$G,5,0)</f>
        <v>1129</v>
      </c>
      <c r="Q22" s="16">
        <f t="shared" si="2"/>
        <v>1110</v>
      </c>
      <c r="R22" s="16">
        <f t="shared" si="3"/>
        <v>67539.72</v>
      </c>
      <c r="S22" s="16">
        <f t="shared" si="4"/>
        <v>26875.51</v>
      </c>
      <c r="T22" s="16">
        <f t="shared" si="5"/>
        <v>1110</v>
      </c>
      <c r="U22" s="20">
        <f t="shared" si="6"/>
        <v>0.580238144329897</v>
      </c>
      <c r="V22" s="20">
        <f t="shared" si="7"/>
        <v>0.603672731356694</v>
      </c>
    </row>
    <row r="23" s="1" customFormat="1" customHeight="1" spans="1:22">
      <c r="A23" s="3">
        <v>22</v>
      </c>
      <c r="B23" s="3">
        <v>2422</v>
      </c>
      <c r="C23" s="3" t="s">
        <v>45</v>
      </c>
      <c r="D23" s="3" t="s">
        <v>31</v>
      </c>
      <c r="E23" s="6">
        <v>156000</v>
      </c>
      <c r="F23" s="6">
        <v>57750</v>
      </c>
      <c r="G23" s="7">
        <v>2250</v>
      </c>
      <c r="H23" s="8">
        <v>0.370192307692308</v>
      </c>
      <c r="I23" s="16">
        <f>VLOOKUP(B:B,[1]门店类型!$C:$I,7,0)</f>
        <v>98312.9</v>
      </c>
      <c r="J23" s="16">
        <f>VLOOKUP(B:B,[1]门店类型!$C:$P,14,0)</f>
        <v>7236</v>
      </c>
      <c r="K23" s="16">
        <f t="shared" si="0"/>
        <v>91076.9</v>
      </c>
      <c r="L23" s="16">
        <f>VLOOKUP(B:B,[1]门店类型!$C:$Q,15,0)</f>
        <v>-4289.58</v>
      </c>
      <c r="M23" s="16">
        <f>VLOOKUP(B:B,[1]门店类型!$C:$J,8,0)</f>
        <v>27949.67</v>
      </c>
      <c r="N23" s="16">
        <f t="shared" si="1"/>
        <v>32239.25</v>
      </c>
      <c r="O23" s="16">
        <f>VLOOKUP(B:B,[1]门店类型!$C:$O,13,0)</f>
        <v>28</v>
      </c>
      <c r="P23" s="16">
        <f>VLOOKUP(B:B,[1]门店类型!$C:$G,5,0)</f>
        <v>1450</v>
      </c>
      <c r="Q23" s="16">
        <f t="shared" si="2"/>
        <v>1422</v>
      </c>
      <c r="R23" s="16">
        <f t="shared" si="3"/>
        <v>91076.9</v>
      </c>
      <c r="S23" s="16">
        <f t="shared" si="4"/>
        <v>32239.25</v>
      </c>
      <c r="T23" s="16">
        <f t="shared" si="5"/>
        <v>1422</v>
      </c>
      <c r="U23" s="20">
        <f t="shared" si="6"/>
        <v>0.583826282051282</v>
      </c>
      <c r="V23" s="20">
        <f t="shared" si="7"/>
        <v>0.558255411255411</v>
      </c>
    </row>
    <row r="24" s="1" customFormat="1" customHeight="1" spans="1:22">
      <c r="A24" s="3">
        <v>23</v>
      </c>
      <c r="B24" s="3">
        <v>2804</v>
      </c>
      <c r="C24" s="3" t="s">
        <v>46</v>
      </c>
      <c r="D24" s="3" t="s">
        <v>31</v>
      </c>
      <c r="E24" s="6">
        <v>194760</v>
      </c>
      <c r="F24" s="6">
        <v>64830</v>
      </c>
      <c r="G24" s="7">
        <v>2400</v>
      </c>
      <c r="H24" s="8">
        <v>0.332871226124461</v>
      </c>
      <c r="I24" s="16">
        <f>VLOOKUP(B:B,[1]门店类型!$C:$I,7,0)</f>
        <v>127241.89</v>
      </c>
      <c r="J24" s="16">
        <f>VLOOKUP(B:B,[1]门店类型!$C:$P,14,0)</f>
        <v>0</v>
      </c>
      <c r="K24" s="16">
        <f t="shared" si="0"/>
        <v>127241.89</v>
      </c>
      <c r="L24" s="16">
        <f>VLOOKUP(B:B,[1]门店类型!$C:$Q,15,0)</f>
        <v>0</v>
      </c>
      <c r="M24" s="16">
        <f>VLOOKUP(B:B,[1]门店类型!$C:$J,8,0)</f>
        <v>36999.27</v>
      </c>
      <c r="N24" s="16">
        <f t="shared" si="1"/>
        <v>36999.27</v>
      </c>
      <c r="O24" s="16">
        <f>VLOOKUP(B:B,[1]门店类型!$C:$O,13,0)</f>
        <v>0</v>
      </c>
      <c r="P24" s="16">
        <f>VLOOKUP(B:B,[1]门店类型!$C:$G,5,0)</f>
        <v>1694</v>
      </c>
      <c r="Q24" s="16">
        <f t="shared" si="2"/>
        <v>1694</v>
      </c>
      <c r="R24" s="16">
        <f t="shared" si="3"/>
        <v>127241.89</v>
      </c>
      <c r="S24" s="16">
        <f t="shared" si="4"/>
        <v>36999.27</v>
      </c>
      <c r="T24" s="16">
        <f t="shared" si="5"/>
        <v>1694</v>
      </c>
      <c r="U24" s="20">
        <f t="shared" si="6"/>
        <v>0.653326607106182</v>
      </c>
      <c r="V24" s="20">
        <f t="shared" si="7"/>
        <v>0.570712170291532</v>
      </c>
    </row>
    <row r="25" s="1" customFormat="1" customHeight="1" spans="1:22">
      <c r="A25" s="3">
        <v>24</v>
      </c>
      <c r="B25" s="3">
        <v>2413</v>
      </c>
      <c r="C25" s="3" t="s">
        <v>47</v>
      </c>
      <c r="D25" s="3" t="s">
        <v>31</v>
      </c>
      <c r="E25" s="6">
        <v>90000</v>
      </c>
      <c r="F25" s="6">
        <v>35640</v>
      </c>
      <c r="G25" s="7">
        <v>1260</v>
      </c>
      <c r="H25" s="8">
        <v>0.396</v>
      </c>
      <c r="I25" s="16">
        <f>VLOOKUP(B:B,[1]门店类型!$C:$I,7,0)</f>
        <v>41377.54</v>
      </c>
      <c r="J25" s="16">
        <f>VLOOKUP(B:B,[1]门店类型!$C:$P,14,0)</f>
        <v>2940</v>
      </c>
      <c r="K25" s="16">
        <f t="shared" si="0"/>
        <v>38437.54</v>
      </c>
      <c r="L25" s="16">
        <f>VLOOKUP(B:B,[1]门店类型!$C:$Q,15,0)</f>
        <v>-1575.3</v>
      </c>
      <c r="M25" s="16">
        <f>VLOOKUP(B:B,[1]门店类型!$C:$J,8,0)</f>
        <v>9180.78</v>
      </c>
      <c r="N25" s="16">
        <f t="shared" si="1"/>
        <v>10756.08</v>
      </c>
      <c r="O25" s="16">
        <f>VLOOKUP(B:B,[1]门店类型!$C:$O,13,0)</f>
        <v>10</v>
      </c>
      <c r="P25" s="16">
        <f>VLOOKUP(B:B,[1]门店类型!$C:$G,5,0)</f>
        <v>675</v>
      </c>
      <c r="Q25" s="16">
        <f t="shared" si="2"/>
        <v>665</v>
      </c>
      <c r="R25" s="16">
        <f t="shared" si="3"/>
        <v>38437.54</v>
      </c>
      <c r="S25" s="16">
        <f t="shared" si="4"/>
        <v>10756.08</v>
      </c>
      <c r="T25" s="16">
        <f t="shared" si="5"/>
        <v>665</v>
      </c>
      <c r="U25" s="20">
        <f t="shared" si="6"/>
        <v>0.427083777777778</v>
      </c>
      <c r="V25" s="20">
        <f t="shared" si="7"/>
        <v>0.30179797979798</v>
      </c>
    </row>
    <row r="26" s="1" customFormat="1" customHeight="1" spans="1:22">
      <c r="A26" s="3">
        <v>25</v>
      </c>
      <c r="B26" s="3">
        <v>102565</v>
      </c>
      <c r="C26" s="3" t="s">
        <v>48</v>
      </c>
      <c r="D26" s="3" t="s">
        <v>31</v>
      </c>
      <c r="E26" s="6">
        <v>180000</v>
      </c>
      <c r="F26" s="6">
        <v>57750</v>
      </c>
      <c r="G26" s="7">
        <v>3300</v>
      </c>
      <c r="H26" s="8">
        <v>0.320833333333333</v>
      </c>
      <c r="I26" s="16">
        <f>VLOOKUP(B:B,[1]门店类型!$C:$I,7,0)</f>
        <v>122236.6</v>
      </c>
      <c r="J26" s="16">
        <f>VLOOKUP(B:B,[1]门店类型!$C:$P,14,0)</f>
        <v>8022</v>
      </c>
      <c r="K26" s="16">
        <f t="shared" si="0"/>
        <v>114214.6</v>
      </c>
      <c r="L26" s="16">
        <f>VLOOKUP(B:B,[1]门店类型!$C:$Q,15,0)</f>
        <v>-4727.49</v>
      </c>
      <c r="M26" s="16">
        <f>VLOOKUP(B:B,[1]门店类型!$C:$J,8,0)</f>
        <v>36721.77</v>
      </c>
      <c r="N26" s="16">
        <f t="shared" si="1"/>
        <v>41449.26</v>
      </c>
      <c r="O26" s="16">
        <f>VLOOKUP(B:B,[1]门店类型!$C:$O,13,0)</f>
        <v>38</v>
      </c>
      <c r="P26" s="16">
        <f>VLOOKUP(B:B,[1]门店类型!$C:$G,5,0)</f>
        <v>2785</v>
      </c>
      <c r="Q26" s="16">
        <f t="shared" si="2"/>
        <v>2747</v>
      </c>
      <c r="R26" s="16">
        <f t="shared" si="3"/>
        <v>114214.6</v>
      </c>
      <c r="S26" s="16">
        <f t="shared" si="4"/>
        <v>41449.26</v>
      </c>
      <c r="T26" s="16">
        <f t="shared" si="5"/>
        <v>2747</v>
      </c>
      <c r="U26" s="20">
        <f t="shared" si="6"/>
        <v>0.634525555555556</v>
      </c>
      <c r="V26" s="20">
        <f t="shared" si="7"/>
        <v>0.717736103896104</v>
      </c>
    </row>
    <row r="27" s="1" customFormat="1" customHeight="1" spans="1:22">
      <c r="A27" s="3">
        <v>26</v>
      </c>
      <c r="B27" s="3">
        <v>102934</v>
      </c>
      <c r="C27" s="3" t="s">
        <v>49</v>
      </c>
      <c r="D27" s="3" t="s">
        <v>31</v>
      </c>
      <c r="E27" s="6">
        <v>234000</v>
      </c>
      <c r="F27" s="6">
        <v>80400</v>
      </c>
      <c r="G27" s="7">
        <v>2550</v>
      </c>
      <c r="H27" s="8">
        <v>0.343589743589744</v>
      </c>
      <c r="I27" s="16">
        <f>VLOOKUP(B:B,[1]门店类型!$C:$I,7,0)</f>
        <v>130648.73</v>
      </c>
      <c r="J27" s="16">
        <f>VLOOKUP(B:B,[1]门店类型!$C:$P,14,0)</f>
        <v>5040</v>
      </c>
      <c r="K27" s="16">
        <f t="shared" si="0"/>
        <v>125608.73</v>
      </c>
      <c r="L27" s="16">
        <f>VLOOKUP(B:B,[1]门店类型!$C:$Q,15,0)</f>
        <v>-3366.72</v>
      </c>
      <c r="M27" s="16">
        <f>VLOOKUP(B:B,[1]门店类型!$C:$J,8,0)</f>
        <v>37933.53</v>
      </c>
      <c r="N27" s="16">
        <f t="shared" si="1"/>
        <v>41300.25</v>
      </c>
      <c r="O27" s="16">
        <f>VLOOKUP(B:B,[1]门店类型!$C:$O,13,0)</f>
        <v>22</v>
      </c>
      <c r="P27" s="16">
        <f>VLOOKUP(B:B,[1]门店类型!$C:$G,5,0)</f>
        <v>1800</v>
      </c>
      <c r="Q27" s="16">
        <f t="shared" si="2"/>
        <v>1778</v>
      </c>
      <c r="R27" s="16">
        <f t="shared" si="3"/>
        <v>125608.73</v>
      </c>
      <c r="S27" s="16">
        <f t="shared" si="4"/>
        <v>41300.25</v>
      </c>
      <c r="T27" s="16">
        <f t="shared" si="5"/>
        <v>1778</v>
      </c>
      <c r="U27" s="20">
        <f t="shared" si="6"/>
        <v>0.536789444444444</v>
      </c>
      <c r="V27" s="20">
        <f t="shared" si="7"/>
        <v>0.513684701492537</v>
      </c>
    </row>
    <row r="28" s="1" customFormat="1" customHeight="1" spans="1:22">
      <c r="A28" s="3">
        <v>27</v>
      </c>
      <c r="B28" s="3">
        <v>103198</v>
      </c>
      <c r="C28" s="3" t="s">
        <v>50</v>
      </c>
      <c r="D28" s="3" t="s">
        <v>31</v>
      </c>
      <c r="E28" s="6">
        <v>240000</v>
      </c>
      <c r="F28" s="6">
        <v>86700</v>
      </c>
      <c r="G28" s="7">
        <v>3390</v>
      </c>
      <c r="H28" s="8">
        <v>0.36125</v>
      </c>
      <c r="I28" s="16">
        <f>VLOOKUP(B:B,[1]门店类型!$C:$I,7,0)</f>
        <v>170458.65</v>
      </c>
      <c r="J28" s="16">
        <f>VLOOKUP(B:B,[1]门店类型!$C:$P,14,0)</f>
        <v>0</v>
      </c>
      <c r="K28" s="16">
        <f t="shared" si="0"/>
        <v>170458.65</v>
      </c>
      <c r="L28" s="16">
        <f>VLOOKUP(B:B,[1]门店类型!$C:$Q,15,0)</f>
        <v>0</v>
      </c>
      <c r="M28" s="16">
        <f>VLOOKUP(B:B,[1]门店类型!$C:$J,8,0)</f>
        <v>50187.1</v>
      </c>
      <c r="N28" s="16">
        <f t="shared" si="1"/>
        <v>50187.1</v>
      </c>
      <c r="O28" s="16">
        <f>VLOOKUP(B:B,[1]门店类型!$C:$O,13,0)</f>
        <v>0</v>
      </c>
      <c r="P28" s="16">
        <f>VLOOKUP(B:B,[1]门店类型!$C:$G,5,0)</f>
        <v>2833</v>
      </c>
      <c r="Q28" s="16">
        <f t="shared" si="2"/>
        <v>2833</v>
      </c>
      <c r="R28" s="16">
        <f t="shared" si="3"/>
        <v>170458.65</v>
      </c>
      <c r="S28" s="16">
        <f t="shared" si="4"/>
        <v>50187.1</v>
      </c>
      <c r="T28" s="16">
        <f t="shared" si="5"/>
        <v>2833</v>
      </c>
      <c r="U28" s="20">
        <f t="shared" si="6"/>
        <v>0.710244375</v>
      </c>
      <c r="V28" s="20">
        <f t="shared" si="7"/>
        <v>0.578859284890427</v>
      </c>
    </row>
    <row r="29" s="1" customFormat="1" customHeight="1" spans="1:22">
      <c r="A29" s="3">
        <v>28</v>
      </c>
      <c r="B29" s="3">
        <v>105267</v>
      </c>
      <c r="C29" s="3" t="s">
        <v>51</v>
      </c>
      <c r="D29" s="3" t="s">
        <v>31</v>
      </c>
      <c r="E29" s="6">
        <v>240000</v>
      </c>
      <c r="F29" s="6">
        <v>84300</v>
      </c>
      <c r="G29" s="7">
        <v>3300</v>
      </c>
      <c r="H29" s="8">
        <v>0.35125</v>
      </c>
      <c r="I29" s="16">
        <f>VLOOKUP(B:B,[1]门店类型!$C:$I,7,0)</f>
        <v>173220.56</v>
      </c>
      <c r="J29" s="16">
        <f>VLOOKUP(B:B,[1]门店类型!$C:$P,14,0)</f>
        <v>10920</v>
      </c>
      <c r="K29" s="16">
        <f t="shared" si="0"/>
        <v>162300.56</v>
      </c>
      <c r="L29" s="16">
        <f>VLOOKUP(B:B,[1]门店类型!$C:$Q,15,0)</f>
        <v>-6063.06</v>
      </c>
      <c r="M29" s="16">
        <f>VLOOKUP(B:B,[1]门店类型!$C:$J,8,0)</f>
        <v>51797.66</v>
      </c>
      <c r="N29" s="16">
        <f t="shared" si="1"/>
        <v>57860.72</v>
      </c>
      <c r="O29" s="16">
        <f>VLOOKUP(B:B,[1]门店类型!$C:$O,13,0)</f>
        <v>56</v>
      </c>
      <c r="P29" s="16">
        <f>VLOOKUP(B:B,[1]门店类型!$C:$G,5,0)</f>
        <v>2450</v>
      </c>
      <c r="Q29" s="16">
        <f t="shared" si="2"/>
        <v>2394</v>
      </c>
      <c r="R29" s="16">
        <f t="shared" si="3"/>
        <v>162300.56</v>
      </c>
      <c r="S29" s="16">
        <f t="shared" si="4"/>
        <v>57860.72</v>
      </c>
      <c r="T29" s="16">
        <f t="shared" si="5"/>
        <v>2394</v>
      </c>
      <c r="U29" s="20">
        <f t="shared" si="6"/>
        <v>0.676252333333333</v>
      </c>
      <c r="V29" s="20">
        <f t="shared" si="7"/>
        <v>0.686366785290629</v>
      </c>
    </row>
    <row r="30" s="1" customFormat="1" customHeight="1" spans="1:22">
      <c r="A30" s="3">
        <v>29</v>
      </c>
      <c r="B30" s="3">
        <v>106569</v>
      </c>
      <c r="C30" s="3" t="s">
        <v>52</v>
      </c>
      <c r="D30" s="3" t="s">
        <v>31</v>
      </c>
      <c r="E30" s="6">
        <v>180000</v>
      </c>
      <c r="F30" s="6">
        <v>66570</v>
      </c>
      <c r="G30" s="7">
        <v>1980</v>
      </c>
      <c r="H30" s="8">
        <v>0.369833333333333</v>
      </c>
      <c r="I30" s="16">
        <f>VLOOKUP(B:B,[1]门店类型!$C:$I,7,0)</f>
        <v>95973.44</v>
      </c>
      <c r="J30" s="16">
        <f>VLOOKUP(B:B,[1]门店类型!$C:$P,14,0)</f>
        <v>2400</v>
      </c>
      <c r="K30" s="16">
        <f t="shared" si="0"/>
        <v>93573.44</v>
      </c>
      <c r="L30" s="16">
        <f>VLOOKUP(B:B,[1]门店类型!$C:$Q,15,0)</f>
        <v>-1603.2</v>
      </c>
      <c r="M30" s="16">
        <f>VLOOKUP(B:B,[1]门店类型!$C:$J,8,0)</f>
        <v>24415.82</v>
      </c>
      <c r="N30" s="16">
        <f t="shared" si="1"/>
        <v>26019.02</v>
      </c>
      <c r="O30" s="16">
        <f>VLOOKUP(B:B,[1]门店类型!$C:$O,13,0)</f>
        <v>10</v>
      </c>
      <c r="P30" s="16">
        <f>VLOOKUP(B:B,[1]门店类型!$C:$G,5,0)</f>
        <v>1214</v>
      </c>
      <c r="Q30" s="16">
        <f t="shared" si="2"/>
        <v>1204</v>
      </c>
      <c r="R30" s="16">
        <f t="shared" si="3"/>
        <v>93573.44</v>
      </c>
      <c r="S30" s="16">
        <f t="shared" si="4"/>
        <v>26019.02</v>
      </c>
      <c r="T30" s="16">
        <f t="shared" si="5"/>
        <v>1204</v>
      </c>
      <c r="U30" s="20">
        <f t="shared" si="6"/>
        <v>0.519852444444444</v>
      </c>
      <c r="V30" s="20">
        <f t="shared" si="7"/>
        <v>0.390852035451405</v>
      </c>
    </row>
    <row r="31" s="1" customFormat="1" customHeight="1" spans="1:22">
      <c r="A31" s="3">
        <v>30</v>
      </c>
      <c r="B31" s="3">
        <v>108277</v>
      </c>
      <c r="C31" s="3" t="s">
        <v>53</v>
      </c>
      <c r="D31" s="3" t="s">
        <v>31</v>
      </c>
      <c r="E31" s="6">
        <v>180000</v>
      </c>
      <c r="F31" s="6">
        <v>66780</v>
      </c>
      <c r="G31" s="7">
        <v>2700</v>
      </c>
      <c r="H31" s="8">
        <v>0.371</v>
      </c>
      <c r="I31" s="16">
        <f>VLOOKUP(B:B,[1]门店类型!$C:$I,7,0)</f>
        <v>110052.18</v>
      </c>
      <c r="J31" s="16">
        <f>VLOOKUP(B:B,[1]门店类型!$C:$P,14,0)</f>
        <v>4080</v>
      </c>
      <c r="K31" s="16">
        <f t="shared" si="0"/>
        <v>105972.18</v>
      </c>
      <c r="L31" s="16">
        <f>VLOOKUP(B:B,[1]门店类型!$C:$Q,15,0)</f>
        <v>-2717.48</v>
      </c>
      <c r="M31" s="16">
        <f>VLOOKUP(B:B,[1]门店类型!$C:$J,8,0)</f>
        <v>31873.02</v>
      </c>
      <c r="N31" s="16">
        <f t="shared" si="1"/>
        <v>34590.5</v>
      </c>
      <c r="O31" s="16">
        <f>VLOOKUP(B:B,[1]门店类型!$C:$O,13,0)</f>
        <v>20</v>
      </c>
      <c r="P31" s="16">
        <f>VLOOKUP(B:B,[1]门店类型!$C:$G,5,0)</f>
        <v>1933</v>
      </c>
      <c r="Q31" s="16">
        <f t="shared" si="2"/>
        <v>1913</v>
      </c>
      <c r="R31" s="16">
        <f t="shared" si="3"/>
        <v>105972.18</v>
      </c>
      <c r="S31" s="16">
        <f t="shared" si="4"/>
        <v>34590.5</v>
      </c>
      <c r="T31" s="16">
        <f t="shared" si="5"/>
        <v>1913</v>
      </c>
      <c r="U31" s="20">
        <f t="shared" si="6"/>
        <v>0.588734333333333</v>
      </c>
      <c r="V31" s="20">
        <f t="shared" si="7"/>
        <v>0.517976939203354</v>
      </c>
    </row>
    <row r="32" s="1" customFormat="1" customHeight="1" spans="1:22">
      <c r="A32" s="3">
        <v>31</v>
      </c>
      <c r="B32" s="3">
        <v>111219</v>
      </c>
      <c r="C32" s="3" t="s">
        <v>54</v>
      </c>
      <c r="D32" s="3" t="s">
        <v>31</v>
      </c>
      <c r="E32" s="6">
        <v>255000</v>
      </c>
      <c r="F32" s="6">
        <v>84000</v>
      </c>
      <c r="G32" s="7">
        <v>3450</v>
      </c>
      <c r="H32" s="8">
        <v>0.329411764705882</v>
      </c>
      <c r="I32" s="16">
        <f>VLOOKUP(B:B,[1]门店类型!$C:$I,7,0)</f>
        <v>235491.04</v>
      </c>
      <c r="J32" s="16">
        <f>VLOOKUP(B:B,[1]门店类型!$C:$P,14,0)</f>
        <v>12368</v>
      </c>
      <c r="K32" s="16">
        <f t="shared" si="0"/>
        <v>223123.04</v>
      </c>
      <c r="L32" s="16">
        <f>VLOOKUP(B:B,[1]门店类型!$C:$Q,15,0)</f>
        <v>-6679.6</v>
      </c>
      <c r="M32" s="16">
        <f>VLOOKUP(B:B,[1]门店类型!$C:$J,8,0)</f>
        <v>62083.11</v>
      </c>
      <c r="N32" s="16">
        <f t="shared" si="1"/>
        <v>68762.71</v>
      </c>
      <c r="O32" s="16">
        <f>VLOOKUP(B:B,[1]门店类型!$C:$O,13,0)</f>
        <v>72</v>
      </c>
      <c r="P32" s="16">
        <f>VLOOKUP(B:B,[1]门店类型!$C:$G,5,0)</f>
        <v>3378</v>
      </c>
      <c r="Q32" s="16">
        <f t="shared" si="2"/>
        <v>3306</v>
      </c>
      <c r="R32" s="16">
        <f t="shared" si="3"/>
        <v>223123.04</v>
      </c>
      <c r="S32" s="16">
        <f t="shared" si="4"/>
        <v>68762.71</v>
      </c>
      <c r="T32" s="16">
        <f t="shared" si="5"/>
        <v>3306</v>
      </c>
      <c r="U32" s="20">
        <f t="shared" si="6"/>
        <v>0.87499231372549</v>
      </c>
      <c r="V32" s="20">
        <f t="shared" si="7"/>
        <v>0.818603690476191</v>
      </c>
    </row>
    <row r="33" s="1" customFormat="1" customHeight="1" spans="1:22">
      <c r="A33" s="3">
        <v>32</v>
      </c>
      <c r="B33" s="3">
        <v>112415</v>
      </c>
      <c r="C33" s="3" t="s">
        <v>55</v>
      </c>
      <c r="D33" s="3" t="s">
        <v>31</v>
      </c>
      <c r="E33" s="6">
        <v>135000</v>
      </c>
      <c r="F33" s="6">
        <v>47250</v>
      </c>
      <c r="G33" s="7">
        <v>2040</v>
      </c>
      <c r="H33" s="8">
        <v>0.35</v>
      </c>
      <c r="I33" s="16">
        <f>VLOOKUP(B:B,[1]门店类型!$C:$I,7,0)</f>
        <v>79340.71</v>
      </c>
      <c r="J33" s="16">
        <f>VLOOKUP(B:B,[1]门店类型!$C:$P,14,0)</f>
        <v>0</v>
      </c>
      <c r="K33" s="16">
        <f t="shared" si="0"/>
        <v>79340.71</v>
      </c>
      <c r="L33" s="16">
        <f>VLOOKUP(B:B,[1]门店类型!$C:$Q,15,0)</f>
        <v>0</v>
      </c>
      <c r="M33" s="16">
        <f>VLOOKUP(B:B,[1]门店类型!$C:$J,8,0)</f>
        <v>24464.98</v>
      </c>
      <c r="N33" s="16">
        <f t="shared" si="1"/>
        <v>24464.98</v>
      </c>
      <c r="O33" s="16">
        <f>VLOOKUP(B:B,[1]门店类型!$C:$O,13,0)</f>
        <v>0</v>
      </c>
      <c r="P33" s="16">
        <f>VLOOKUP(B:B,[1]门店类型!$C:$G,5,0)</f>
        <v>1345</v>
      </c>
      <c r="Q33" s="16">
        <f t="shared" si="2"/>
        <v>1345</v>
      </c>
      <c r="R33" s="16">
        <f t="shared" si="3"/>
        <v>79340.71</v>
      </c>
      <c r="S33" s="16">
        <f t="shared" si="4"/>
        <v>24464.98</v>
      </c>
      <c r="T33" s="16">
        <f t="shared" si="5"/>
        <v>1345</v>
      </c>
      <c r="U33" s="20">
        <f t="shared" si="6"/>
        <v>0.587708962962963</v>
      </c>
      <c r="V33" s="20">
        <f t="shared" si="7"/>
        <v>0.517777354497355</v>
      </c>
    </row>
    <row r="34" s="1" customFormat="1" customHeight="1" spans="1:22">
      <c r="A34" s="3">
        <v>33</v>
      </c>
      <c r="B34" s="3">
        <v>113008</v>
      </c>
      <c r="C34" s="3" t="s">
        <v>56</v>
      </c>
      <c r="D34" s="3" t="s">
        <v>31</v>
      </c>
      <c r="E34" s="6">
        <v>201090</v>
      </c>
      <c r="F34" s="6">
        <v>47010</v>
      </c>
      <c r="G34" s="7">
        <v>2130</v>
      </c>
      <c r="H34" s="8">
        <v>0.2337759212293</v>
      </c>
      <c r="I34" s="16">
        <f>VLOOKUP(B:B,[1]门店类型!$C:$I,7,0)</f>
        <v>96991.27</v>
      </c>
      <c r="J34" s="16">
        <f>VLOOKUP(B:B,[1]门店类型!$C:$P,14,0)</f>
        <v>3120</v>
      </c>
      <c r="K34" s="16">
        <f t="shared" si="0"/>
        <v>93871.27</v>
      </c>
      <c r="L34" s="16">
        <f>VLOOKUP(B:B,[1]门店类型!$C:$Q,15,0)</f>
        <v>-2084.16</v>
      </c>
      <c r="M34" s="16">
        <f>VLOOKUP(B:B,[1]门店类型!$C:$J,8,0)</f>
        <v>24012.95</v>
      </c>
      <c r="N34" s="16">
        <f t="shared" si="1"/>
        <v>26097.11</v>
      </c>
      <c r="O34" s="16">
        <f>VLOOKUP(B:B,[1]门店类型!$C:$O,13,0)</f>
        <v>13</v>
      </c>
      <c r="P34" s="16">
        <f>VLOOKUP(B:B,[1]门店类型!$C:$G,5,0)</f>
        <v>1469</v>
      </c>
      <c r="Q34" s="16">
        <f t="shared" si="2"/>
        <v>1456</v>
      </c>
      <c r="R34" s="16">
        <f t="shared" si="3"/>
        <v>93871.27</v>
      </c>
      <c r="S34" s="16">
        <f t="shared" si="4"/>
        <v>26097.11</v>
      </c>
      <c r="T34" s="16">
        <f t="shared" si="5"/>
        <v>1456</v>
      </c>
      <c r="U34" s="20">
        <f t="shared" si="6"/>
        <v>0.466812223382565</v>
      </c>
      <c r="V34" s="20">
        <f t="shared" si="7"/>
        <v>0.555139544777707</v>
      </c>
    </row>
    <row r="35" s="1" customFormat="1" customHeight="1" spans="1:22">
      <c r="A35" s="3">
        <v>34</v>
      </c>
      <c r="B35" s="3">
        <v>117491</v>
      </c>
      <c r="C35" s="3" t="s">
        <v>57</v>
      </c>
      <c r="D35" s="3" t="s">
        <v>31</v>
      </c>
      <c r="E35" s="6">
        <v>352800</v>
      </c>
      <c r="F35" s="6">
        <v>95250</v>
      </c>
      <c r="G35" s="7">
        <v>2490</v>
      </c>
      <c r="H35" s="8">
        <v>0.269982993197279</v>
      </c>
      <c r="I35" s="16">
        <f>VLOOKUP(B:B,[1]门店类型!$C:$I,7,0)</f>
        <v>212329.83</v>
      </c>
      <c r="J35" s="16">
        <f>VLOOKUP(B:B,[1]门店类型!$C:$P,14,0)</f>
        <v>10800</v>
      </c>
      <c r="K35" s="16">
        <f t="shared" si="0"/>
        <v>201529.83</v>
      </c>
      <c r="L35" s="16">
        <f>VLOOKUP(B:B,[1]门店类型!$C:$Q,15,0)</f>
        <v>-6201.03</v>
      </c>
      <c r="M35" s="16">
        <f>VLOOKUP(B:B,[1]门店类型!$C:$J,8,0)</f>
        <v>42088.85</v>
      </c>
      <c r="N35" s="16">
        <f t="shared" si="1"/>
        <v>48289.88</v>
      </c>
      <c r="O35" s="16">
        <f>VLOOKUP(B:B,[1]门店类型!$C:$O,13,0)</f>
        <v>49</v>
      </c>
      <c r="P35" s="16">
        <f>VLOOKUP(B:B,[1]门店类型!$C:$G,5,0)</f>
        <v>1992</v>
      </c>
      <c r="Q35" s="16">
        <f t="shared" si="2"/>
        <v>1943</v>
      </c>
      <c r="R35" s="16">
        <f t="shared" si="3"/>
        <v>201529.83</v>
      </c>
      <c r="S35" s="16">
        <f t="shared" si="4"/>
        <v>48289.88</v>
      </c>
      <c r="T35" s="16">
        <f t="shared" si="5"/>
        <v>1943</v>
      </c>
      <c r="U35" s="20">
        <f t="shared" si="6"/>
        <v>0.571229676870748</v>
      </c>
      <c r="V35" s="20">
        <f t="shared" si="7"/>
        <v>0.506980367454068</v>
      </c>
    </row>
    <row r="36" s="1" customFormat="1" customHeight="1" spans="1:22">
      <c r="A36" s="3">
        <v>35</v>
      </c>
      <c r="B36" s="3">
        <v>118151</v>
      </c>
      <c r="C36" s="3" t="s">
        <v>58</v>
      </c>
      <c r="D36" s="3" t="s">
        <v>31</v>
      </c>
      <c r="E36" s="6">
        <v>138000</v>
      </c>
      <c r="F36" s="6">
        <v>45540</v>
      </c>
      <c r="G36" s="7">
        <v>1890</v>
      </c>
      <c r="H36" s="8">
        <v>0.33</v>
      </c>
      <c r="I36" s="16">
        <f>VLOOKUP(B:B,[1]门店类型!$C:$I,7,0)</f>
        <v>78491.72</v>
      </c>
      <c r="J36" s="16">
        <f>VLOOKUP(B:B,[1]门店类型!$C:$P,14,0)</f>
        <v>5760</v>
      </c>
      <c r="K36" s="16">
        <f t="shared" si="0"/>
        <v>72731.72</v>
      </c>
      <c r="L36" s="16">
        <f>VLOOKUP(B:B,[1]门店类型!$C:$Q,15,0)</f>
        <v>-3847.68</v>
      </c>
      <c r="M36" s="16">
        <f>VLOOKUP(B:B,[1]门店类型!$C:$J,8,0)</f>
        <v>21193.6</v>
      </c>
      <c r="N36" s="16">
        <f t="shared" si="1"/>
        <v>25041.28</v>
      </c>
      <c r="O36" s="16">
        <f>VLOOKUP(B:B,[1]门店类型!$C:$O,13,0)</f>
        <v>24</v>
      </c>
      <c r="P36" s="16">
        <f>VLOOKUP(B:B,[1]门店类型!$C:$G,5,0)</f>
        <v>1287</v>
      </c>
      <c r="Q36" s="16">
        <f t="shared" si="2"/>
        <v>1263</v>
      </c>
      <c r="R36" s="16">
        <f t="shared" si="3"/>
        <v>72731.72</v>
      </c>
      <c r="S36" s="16">
        <f t="shared" si="4"/>
        <v>25041.28</v>
      </c>
      <c r="T36" s="16">
        <f t="shared" si="5"/>
        <v>1263</v>
      </c>
      <c r="U36" s="20">
        <f t="shared" si="6"/>
        <v>0.527041449275362</v>
      </c>
      <c r="V36" s="20">
        <f t="shared" si="7"/>
        <v>0.549874396135266</v>
      </c>
    </row>
    <row r="37" s="1" customFormat="1" customHeight="1" spans="1:22">
      <c r="A37" s="3">
        <v>36</v>
      </c>
      <c r="B37" s="3">
        <v>128640</v>
      </c>
      <c r="C37" s="3" t="s">
        <v>59</v>
      </c>
      <c r="D37" s="3" t="s">
        <v>31</v>
      </c>
      <c r="E37" s="6">
        <v>90000</v>
      </c>
      <c r="F37" s="6">
        <v>28800</v>
      </c>
      <c r="G37" s="7">
        <v>1620</v>
      </c>
      <c r="H37" s="8">
        <v>0.32</v>
      </c>
      <c r="I37" s="16">
        <f>VLOOKUP(B:B,[1]门店类型!$C:$I,7,0)</f>
        <v>38930.51</v>
      </c>
      <c r="J37" s="16">
        <f>VLOOKUP(B:B,[1]门店类型!$C:$P,14,0)</f>
        <v>0</v>
      </c>
      <c r="K37" s="16">
        <f t="shared" si="0"/>
        <v>38930.51</v>
      </c>
      <c r="L37" s="16">
        <f>VLOOKUP(B:B,[1]门店类型!$C:$Q,15,0)</f>
        <v>0</v>
      </c>
      <c r="M37" s="16">
        <f>VLOOKUP(B:B,[1]门店类型!$C:$J,8,0)</f>
        <v>14337.85</v>
      </c>
      <c r="N37" s="16">
        <f t="shared" si="1"/>
        <v>14337.85</v>
      </c>
      <c r="O37" s="16">
        <f>VLOOKUP(B:B,[1]门店类型!$C:$O,13,0)</f>
        <v>0</v>
      </c>
      <c r="P37" s="16">
        <f>VLOOKUP(B:B,[1]门店类型!$C:$G,5,0)</f>
        <v>931</v>
      </c>
      <c r="Q37" s="16">
        <f t="shared" si="2"/>
        <v>931</v>
      </c>
      <c r="R37" s="16">
        <f t="shared" si="3"/>
        <v>38930.51</v>
      </c>
      <c r="S37" s="16">
        <f t="shared" si="4"/>
        <v>14337.85</v>
      </c>
      <c r="T37" s="16">
        <f t="shared" si="5"/>
        <v>931</v>
      </c>
      <c r="U37" s="20">
        <f t="shared" si="6"/>
        <v>0.432561222222222</v>
      </c>
      <c r="V37" s="20">
        <f t="shared" si="7"/>
        <v>0.497842013888889</v>
      </c>
    </row>
    <row r="38" s="1" customFormat="1" customHeight="1" spans="1:22">
      <c r="A38" s="3">
        <v>37</v>
      </c>
      <c r="B38" s="3">
        <v>298747</v>
      </c>
      <c r="C38" s="3" t="s">
        <v>60</v>
      </c>
      <c r="D38" s="3" t="s">
        <v>31</v>
      </c>
      <c r="E38" s="6">
        <v>90000</v>
      </c>
      <c r="F38" s="6">
        <v>29400</v>
      </c>
      <c r="G38" s="7">
        <v>1560</v>
      </c>
      <c r="H38" s="8">
        <v>0.326666666666667</v>
      </c>
      <c r="I38" s="16">
        <f>VLOOKUP(B:B,[1]门店类型!$C:$I,7,0)</f>
        <v>47348</v>
      </c>
      <c r="J38" s="16">
        <f>VLOOKUP(B:B,[1]门店类型!$C:$P,14,0)</f>
        <v>0</v>
      </c>
      <c r="K38" s="16">
        <f t="shared" si="0"/>
        <v>47348</v>
      </c>
      <c r="L38" s="16">
        <f>VLOOKUP(B:B,[1]门店类型!$C:$Q,15,0)</f>
        <v>0</v>
      </c>
      <c r="M38" s="16">
        <f>VLOOKUP(B:B,[1]门店类型!$C:$J,8,0)</f>
        <v>16768.98</v>
      </c>
      <c r="N38" s="16">
        <f t="shared" si="1"/>
        <v>16768.98</v>
      </c>
      <c r="O38" s="16">
        <f>VLOOKUP(B:B,[1]门店类型!$C:$O,13,0)</f>
        <v>0</v>
      </c>
      <c r="P38" s="16">
        <f>VLOOKUP(B:B,[1]门店类型!$C:$G,5,0)</f>
        <v>861</v>
      </c>
      <c r="Q38" s="16">
        <f t="shared" si="2"/>
        <v>861</v>
      </c>
      <c r="R38" s="16">
        <f t="shared" si="3"/>
        <v>47348</v>
      </c>
      <c r="S38" s="16">
        <f t="shared" si="4"/>
        <v>16768.98</v>
      </c>
      <c r="T38" s="16">
        <f t="shared" si="5"/>
        <v>861</v>
      </c>
      <c r="U38" s="20">
        <f t="shared" si="6"/>
        <v>0.526088888888889</v>
      </c>
      <c r="V38" s="20">
        <f t="shared" si="7"/>
        <v>0.570373469387755</v>
      </c>
    </row>
    <row r="39" s="1" customFormat="1" customHeight="1" spans="1:22">
      <c r="A39" s="3">
        <v>38</v>
      </c>
      <c r="B39" s="3">
        <v>2595</v>
      </c>
      <c r="C39" s="9" t="s">
        <v>61</v>
      </c>
      <c r="D39" s="9" t="s">
        <v>62</v>
      </c>
      <c r="E39" s="6">
        <v>3923340</v>
      </c>
      <c r="F39" s="6">
        <v>384000</v>
      </c>
      <c r="G39" s="7">
        <v>11250</v>
      </c>
      <c r="H39" s="8">
        <v>0.0978757895058802</v>
      </c>
      <c r="I39" s="16">
        <f>VLOOKUP(B:B,[1]门店类型!$C:$I,7,0)</f>
        <v>2859092.23</v>
      </c>
      <c r="J39" s="16">
        <f>VLOOKUP(B:B,[1]门店类型!$C:$P,14,0)</f>
        <v>2400</v>
      </c>
      <c r="K39" s="16">
        <f t="shared" si="0"/>
        <v>2856692.23</v>
      </c>
      <c r="L39" s="16">
        <f>VLOOKUP(B:B,[1]门店类型!$C:$Q,15,0)</f>
        <v>-1603.2</v>
      </c>
      <c r="M39" s="16">
        <f>VLOOKUP(B:B,[1]门店类型!$C:$J,8,0)</f>
        <v>259009.44</v>
      </c>
      <c r="N39" s="16">
        <f t="shared" si="1"/>
        <v>260612.64</v>
      </c>
      <c r="O39" s="16">
        <f>VLOOKUP(B:B,[1]门店类型!$C:$O,13,0)</f>
        <v>10</v>
      </c>
      <c r="P39" s="16">
        <f>VLOOKUP(B:B,[1]门店类型!$C:$G,5,0)</f>
        <v>7296</v>
      </c>
      <c r="Q39" s="16">
        <f t="shared" si="2"/>
        <v>7286</v>
      </c>
      <c r="R39" s="16">
        <f t="shared" si="3"/>
        <v>2856692.23</v>
      </c>
      <c r="S39" s="16">
        <f t="shared" si="4"/>
        <v>260612.64</v>
      </c>
      <c r="T39" s="16">
        <f t="shared" si="5"/>
        <v>7286</v>
      </c>
      <c r="U39" s="20">
        <f t="shared" si="6"/>
        <v>0.728127623402509</v>
      </c>
      <c r="V39" s="20">
        <f t="shared" si="7"/>
        <v>0.67867875</v>
      </c>
    </row>
    <row r="40" s="1" customFormat="1" customHeight="1" spans="1:22">
      <c r="A40" s="3">
        <v>39</v>
      </c>
      <c r="B40" s="3">
        <v>2813</v>
      </c>
      <c r="C40" s="9" t="s">
        <v>63</v>
      </c>
      <c r="D40" s="9" t="s">
        <v>62</v>
      </c>
      <c r="E40" s="6">
        <v>156000</v>
      </c>
      <c r="F40" s="6">
        <v>59280</v>
      </c>
      <c r="G40" s="7">
        <v>2250</v>
      </c>
      <c r="H40" s="8">
        <v>0.38</v>
      </c>
      <c r="I40" s="16">
        <f>VLOOKUP(B:B,[1]门店类型!$C:$I,7,0)</f>
        <v>88605.66</v>
      </c>
      <c r="J40" s="16">
        <f>VLOOKUP(B:B,[1]门店类型!$C:$P,14,0)</f>
        <v>0</v>
      </c>
      <c r="K40" s="16">
        <f t="shared" si="0"/>
        <v>88605.66</v>
      </c>
      <c r="L40" s="16">
        <f>VLOOKUP(B:B,[1]门店类型!$C:$Q,15,0)</f>
        <v>0</v>
      </c>
      <c r="M40" s="16">
        <f>VLOOKUP(B:B,[1]门店类型!$C:$J,8,0)</f>
        <v>30957.94</v>
      </c>
      <c r="N40" s="16">
        <f t="shared" si="1"/>
        <v>30957.94</v>
      </c>
      <c r="O40" s="16">
        <f>VLOOKUP(B:B,[1]门店类型!$C:$O,13,0)</f>
        <v>0</v>
      </c>
      <c r="P40" s="16">
        <f>VLOOKUP(B:B,[1]门店类型!$C:$G,5,0)</f>
        <v>1314</v>
      </c>
      <c r="Q40" s="16">
        <f t="shared" si="2"/>
        <v>1314</v>
      </c>
      <c r="R40" s="16">
        <f t="shared" si="3"/>
        <v>88605.66</v>
      </c>
      <c r="S40" s="16">
        <f t="shared" si="4"/>
        <v>30957.94</v>
      </c>
      <c r="T40" s="16">
        <f t="shared" si="5"/>
        <v>1314</v>
      </c>
      <c r="U40" s="20">
        <f t="shared" si="6"/>
        <v>0.567985</v>
      </c>
      <c r="V40" s="20">
        <f t="shared" si="7"/>
        <v>0.522232456140351</v>
      </c>
    </row>
    <row r="41" s="1" customFormat="1" customHeight="1" spans="1:22">
      <c r="A41" s="3">
        <v>40</v>
      </c>
      <c r="B41" s="3">
        <v>2834</v>
      </c>
      <c r="C41" s="9" t="s">
        <v>64</v>
      </c>
      <c r="D41" s="9" t="s">
        <v>62</v>
      </c>
      <c r="E41" s="6">
        <v>690000</v>
      </c>
      <c r="F41" s="6">
        <v>209700</v>
      </c>
      <c r="G41" s="7">
        <v>5550</v>
      </c>
      <c r="H41" s="8">
        <v>0.303913043478261</v>
      </c>
      <c r="I41" s="16">
        <f>VLOOKUP(B:B,[1]门店类型!$C:$I,7,0)</f>
        <v>371404.06</v>
      </c>
      <c r="J41" s="16">
        <f>VLOOKUP(B:B,[1]门店类型!$C:$P,14,0)</f>
        <v>2400</v>
      </c>
      <c r="K41" s="16">
        <f t="shared" si="0"/>
        <v>369004.06</v>
      </c>
      <c r="L41" s="16">
        <f>VLOOKUP(B:B,[1]门店类型!$C:$Q,15,0)</f>
        <v>-1603.2</v>
      </c>
      <c r="M41" s="16">
        <f>VLOOKUP(B:B,[1]门店类型!$C:$J,8,0)</f>
        <v>116352.79</v>
      </c>
      <c r="N41" s="16">
        <f t="shared" si="1"/>
        <v>117955.99</v>
      </c>
      <c r="O41" s="16">
        <f>VLOOKUP(B:B,[1]门店类型!$C:$O,13,0)</f>
        <v>10</v>
      </c>
      <c r="P41" s="16">
        <f>VLOOKUP(B:B,[1]门店类型!$C:$G,5,0)</f>
        <v>3849</v>
      </c>
      <c r="Q41" s="16">
        <f t="shared" si="2"/>
        <v>3839</v>
      </c>
      <c r="R41" s="16">
        <f t="shared" si="3"/>
        <v>369004.06</v>
      </c>
      <c r="S41" s="16">
        <f t="shared" si="4"/>
        <v>117955.99</v>
      </c>
      <c r="T41" s="16">
        <f t="shared" si="5"/>
        <v>3839</v>
      </c>
      <c r="U41" s="20">
        <f t="shared" si="6"/>
        <v>0.534788492753623</v>
      </c>
      <c r="V41" s="20">
        <f t="shared" si="7"/>
        <v>0.562498760133524</v>
      </c>
    </row>
    <row r="42" s="1" customFormat="1" customHeight="1" spans="1:22">
      <c r="A42" s="3">
        <v>41</v>
      </c>
      <c r="B42" s="3">
        <v>2791</v>
      </c>
      <c r="C42" s="9" t="s">
        <v>65</v>
      </c>
      <c r="D42" s="9" t="s">
        <v>62</v>
      </c>
      <c r="E42" s="6">
        <v>522000</v>
      </c>
      <c r="F42" s="6">
        <v>135720</v>
      </c>
      <c r="G42" s="7">
        <v>3750</v>
      </c>
      <c r="H42" s="8">
        <v>0.26</v>
      </c>
      <c r="I42" s="16">
        <f>VLOOKUP(B:B,[1]门店类型!$C:$I,7,0)</f>
        <v>360481.15</v>
      </c>
      <c r="J42" s="16">
        <f>VLOOKUP(B:B,[1]门店类型!$C:$P,14,0)</f>
        <v>0</v>
      </c>
      <c r="K42" s="16">
        <f t="shared" si="0"/>
        <v>360481.15</v>
      </c>
      <c r="L42" s="16">
        <f>VLOOKUP(B:B,[1]门店类型!$C:$Q,15,0)</f>
        <v>0</v>
      </c>
      <c r="M42" s="16">
        <f>VLOOKUP(B:B,[1]门店类型!$C:$J,8,0)</f>
        <v>72944.67</v>
      </c>
      <c r="N42" s="16">
        <f t="shared" si="1"/>
        <v>72944.67</v>
      </c>
      <c r="O42" s="16">
        <f>VLOOKUP(B:B,[1]门店类型!$C:$O,13,0)</f>
        <v>0</v>
      </c>
      <c r="P42" s="16">
        <f>VLOOKUP(B:B,[1]门店类型!$C:$G,5,0)</f>
        <v>2806</v>
      </c>
      <c r="Q42" s="16">
        <f t="shared" si="2"/>
        <v>2806</v>
      </c>
      <c r="R42" s="16">
        <f t="shared" si="3"/>
        <v>360481.15</v>
      </c>
      <c r="S42" s="16">
        <f t="shared" si="4"/>
        <v>72944.67</v>
      </c>
      <c r="T42" s="16">
        <f t="shared" si="5"/>
        <v>2806</v>
      </c>
      <c r="U42" s="20">
        <f t="shared" si="6"/>
        <v>0.690576915708812</v>
      </c>
      <c r="V42" s="20">
        <f t="shared" si="7"/>
        <v>0.537464412024757</v>
      </c>
    </row>
    <row r="43" s="1" customFormat="1" customHeight="1" spans="1:22">
      <c r="A43" s="3">
        <v>42</v>
      </c>
      <c r="B43" s="3">
        <v>2820</v>
      </c>
      <c r="C43" s="9" t="s">
        <v>66</v>
      </c>
      <c r="D43" s="9" t="s">
        <v>62</v>
      </c>
      <c r="E43" s="6">
        <v>231000</v>
      </c>
      <c r="F43" s="6">
        <v>87780</v>
      </c>
      <c r="G43" s="7">
        <v>2400</v>
      </c>
      <c r="H43" s="8">
        <v>0.38</v>
      </c>
      <c r="I43" s="16">
        <f>VLOOKUP(B:B,[1]门店类型!$C:$I,7,0)</f>
        <v>173451.53</v>
      </c>
      <c r="J43" s="16">
        <f>VLOOKUP(B:B,[1]门店类型!$C:$P,14,0)</f>
        <v>8904</v>
      </c>
      <c r="K43" s="16">
        <f t="shared" si="0"/>
        <v>164547.53</v>
      </c>
      <c r="L43" s="16">
        <f>VLOOKUP(B:B,[1]门店类型!$C:$Q,15,0)</f>
        <v>-5161.51</v>
      </c>
      <c r="M43" s="16">
        <f>VLOOKUP(B:B,[1]门店类型!$C:$J,8,0)</f>
        <v>51921.08</v>
      </c>
      <c r="N43" s="16">
        <f t="shared" si="1"/>
        <v>57082.59</v>
      </c>
      <c r="O43" s="16">
        <f>VLOOKUP(B:B,[1]门店类型!$C:$O,13,0)</f>
        <v>42</v>
      </c>
      <c r="P43" s="16">
        <f>VLOOKUP(B:B,[1]门店类型!$C:$G,5,0)</f>
        <v>1750</v>
      </c>
      <c r="Q43" s="16">
        <f t="shared" si="2"/>
        <v>1708</v>
      </c>
      <c r="R43" s="16">
        <f t="shared" si="3"/>
        <v>164547.53</v>
      </c>
      <c r="S43" s="16">
        <f t="shared" si="4"/>
        <v>57082.59</v>
      </c>
      <c r="T43" s="16">
        <f t="shared" si="5"/>
        <v>1708</v>
      </c>
      <c r="U43" s="20">
        <f t="shared" si="6"/>
        <v>0.71232696969697</v>
      </c>
      <c r="V43" s="20">
        <f t="shared" si="7"/>
        <v>0.650291524265209</v>
      </c>
    </row>
    <row r="44" s="1" customFormat="1" customHeight="1" spans="1:22">
      <c r="A44" s="3">
        <v>43</v>
      </c>
      <c r="B44" s="3">
        <v>102935</v>
      </c>
      <c r="C44" s="9" t="s">
        <v>67</v>
      </c>
      <c r="D44" s="9" t="s">
        <v>62</v>
      </c>
      <c r="E44" s="6">
        <v>154500</v>
      </c>
      <c r="F44" s="6">
        <v>57165</v>
      </c>
      <c r="G44" s="7">
        <v>2310</v>
      </c>
      <c r="H44" s="8">
        <v>0.37</v>
      </c>
      <c r="I44" s="16">
        <f>VLOOKUP(B:B,[1]门店类型!$C:$I,7,0)</f>
        <v>103735.41</v>
      </c>
      <c r="J44" s="16">
        <f>VLOOKUP(B:B,[1]门店类型!$C:$P,14,0)</f>
        <v>0</v>
      </c>
      <c r="K44" s="16">
        <f t="shared" si="0"/>
        <v>103735.41</v>
      </c>
      <c r="L44" s="16">
        <f>VLOOKUP(B:B,[1]门店类型!$C:$Q,15,0)</f>
        <v>0</v>
      </c>
      <c r="M44" s="16">
        <f>VLOOKUP(B:B,[1]门店类型!$C:$J,8,0)</f>
        <v>39574.34</v>
      </c>
      <c r="N44" s="16">
        <f t="shared" si="1"/>
        <v>39574.34</v>
      </c>
      <c r="O44" s="16">
        <f>VLOOKUP(B:B,[1]门店类型!$C:$O,13,0)</f>
        <v>0</v>
      </c>
      <c r="P44" s="16">
        <f>VLOOKUP(B:B,[1]门店类型!$C:$G,5,0)</f>
        <v>1479</v>
      </c>
      <c r="Q44" s="16">
        <f t="shared" si="2"/>
        <v>1479</v>
      </c>
      <c r="R44" s="16">
        <f t="shared" si="3"/>
        <v>103735.41</v>
      </c>
      <c r="S44" s="16">
        <f t="shared" si="4"/>
        <v>39574.34</v>
      </c>
      <c r="T44" s="16">
        <f t="shared" si="5"/>
        <v>1479</v>
      </c>
      <c r="U44" s="20">
        <f t="shared" si="6"/>
        <v>0.671426601941748</v>
      </c>
      <c r="V44" s="20">
        <f t="shared" si="7"/>
        <v>0.692282690457448</v>
      </c>
    </row>
    <row r="45" s="1" customFormat="1" customHeight="1" spans="1:22">
      <c r="A45" s="3">
        <v>44</v>
      </c>
      <c r="B45" s="3">
        <v>105910</v>
      </c>
      <c r="C45" s="9" t="s">
        <v>68</v>
      </c>
      <c r="D45" s="9" t="s">
        <v>62</v>
      </c>
      <c r="E45" s="6">
        <v>189000</v>
      </c>
      <c r="F45" s="6">
        <v>71040</v>
      </c>
      <c r="G45" s="7">
        <v>3450</v>
      </c>
      <c r="H45" s="8">
        <v>0.375873015873016</v>
      </c>
      <c r="I45" s="16">
        <f>VLOOKUP(B:B,[1]门店类型!$C:$I,7,0)</f>
        <v>172569.07</v>
      </c>
      <c r="J45" s="16">
        <f>VLOOKUP(B:B,[1]门店类型!$C:$P,14,0)</f>
        <v>5280</v>
      </c>
      <c r="K45" s="16">
        <f t="shared" si="0"/>
        <v>167289.07</v>
      </c>
      <c r="L45" s="16">
        <f>VLOOKUP(B:B,[1]门店类型!$C:$Q,15,0)</f>
        <v>-3521.72</v>
      </c>
      <c r="M45" s="16">
        <f>VLOOKUP(B:B,[1]门店类型!$C:$J,8,0)</f>
        <v>52466.32</v>
      </c>
      <c r="N45" s="16">
        <f t="shared" si="1"/>
        <v>55988.04</v>
      </c>
      <c r="O45" s="16">
        <f>VLOOKUP(B:B,[1]门店类型!$C:$O,13,0)</f>
        <v>24</v>
      </c>
      <c r="P45" s="16">
        <f>VLOOKUP(B:B,[1]门店类型!$C:$G,5,0)</f>
        <v>2378</v>
      </c>
      <c r="Q45" s="16">
        <f t="shared" si="2"/>
        <v>2354</v>
      </c>
      <c r="R45" s="16">
        <f t="shared" si="3"/>
        <v>167289.07</v>
      </c>
      <c r="S45" s="16">
        <f t="shared" si="4"/>
        <v>55988.04</v>
      </c>
      <c r="T45" s="16">
        <f t="shared" si="5"/>
        <v>2354</v>
      </c>
      <c r="U45" s="20">
        <f t="shared" si="6"/>
        <v>0.885127354497355</v>
      </c>
      <c r="V45" s="20">
        <f t="shared" si="7"/>
        <v>0.788119932432432</v>
      </c>
    </row>
    <row r="46" s="1" customFormat="1" customHeight="1" spans="1:22">
      <c r="A46" s="3">
        <v>45</v>
      </c>
      <c r="B46" s="3">
        <v>106066</v>
      </c>
      <c r="C46" s="9" t="s">
        <v>69</v>
      </c>
      <c r="D46" s="9" t="s">
        <v>62</v>
      </c>
      <c r="E46" s="6">
        <v>304500</v>
      </c>
      <c r="F46" s="6">
        <v>114075</v>
      </c>
      <c r="G46" s="7">
        <v>4350</v>
      </c>
      <c r="H46" s="8">
        <v>0.374630541871921</v>
      </c>
      <c r="I46" s="16">
        <f>VLOOKUP(B:B,[1]门店类型!$C:$I,7,0)</f>
        <v>184385.82</v>
      </c>
      <c r="J46" s="16">
        <f>VLOOKUP(B:B,[1]门店类型!$C:$P,14,0)</f>
        <v>0</v>
      </c>
      <c r="K46" s="16">
        <f t="shared" si="0"/>
        <v>184385.82</v>
      </c>
      <c r="L46" s="16">
        <f>VLOOKUP(B:B,[1]门店类型!$C:$Q,15,0)</f>
        <v>0</v>
      </c>
      <c r="M46" s="16">
        <f>VLOOKUP(B:B,[1]门店类型!$C:$J,8,0)</f>
        <v>73978.19</v>
      </c>
      <c r="N46" s="16">
        <f t="shared" si="1"/>
        <v>73978.19</v>
      </c>
      <c r="O46" s="16">
        <f>VLOOKUP(B:B,[1]门店类型!$C:$O,13,0)</f>
        <v>0</v>
      </c>
      <c r="P46" s="16">
        <f>VLOOKUP(B:B,[1]门店类型!$C:$G,5,0)</f>
        <v>2975</v>
      </c>
      <c r="Q46" s="16">
        <f t="shared" si="2"/>
        <v>2975</v>
      </c>
      <c r="R46" s="16">
        <f t="shared" si="3"/>
        <v>184385.82</v>
      </c>
      <c r="S46" s="16">
        <f t="shared" si="4"/>
        <v>73978.19</v>
      </c>
      <c r="T46" s="16">
        <f t="shared" si="5"/>
        <v>2975</v>
      </c>
      <c r="U46" s="20">
        <f t="shared" si="6"/>
        <v>0.605536354679803</v>
      </c>
      <c r="V46" s="20">
        <f t="shared" si="7"/>
        <v>0.648504843304843</v>
      </c>
    </row>
    <row r="47" s="1" customFormat="1" customHeight="1" spans="1:22">
      <c r="A47" s="3">
        <v>46</v>
      </c>
      <c r="B47" s="3">
        <v>106485</v>
      </c>
      <c r="C47" s="9" t="s">
        <v>70</v>
      </c>
      <c r="D47" s="9" t="s">
        <v>62</v>
      </c>
      <c r="E47" s="6">
        <v>144000</v>
      </c>
      <c r="F47" s="6">
        <v>42000</v>
      </c>
      <c r="G47" s="7">
        <v>1950</v>
      </c>
      <c r="H47" s="8">
        <v>0.291666666666667</v>
      </c>
      <c r="I47" s="16">
        <f>VLOOKUP(B:B,[1]门店类型!$C:$I,7,0)</f>
        <v>87772.29</v>
      </c>
      <c r="J47" s="16">
        <f>VLOOKUP(B:B,[1]门店类型!$C:$P,14,0)</f>
        <v>3600</v>
      </c>
      <c r="K47" s="16">
        <f t="shared" si="0"/>
        <v>84172.29</v>
      </c>
      <c r="L47" s="16">
        <f>VLOOKUP(B:B,[1]门店类型!$C:$Q,15,0)</f>
        <v>-2404.8</v>
      </c>
      <c r="M47" s="16">
        <f>VLOOKUP(B:B,[1]门店类型!$C:$J,8,0)</f>
        <v>26032.72</v>
      </c>
      <c r="N47" s="16">
        <f t="shared" si="1"/>
        <v>28437.52</v>
      </c>
      <c r="O47" s="16">
        <f>VLOOKUP(B:B,[1]门店类型!$C:$O,13,0)</f>
        <v>17</v>
      </c>
      <c r="P47" s="16">
        <f>VLOOKUP(B:B,[1]门店类型!$C:$G,5,0)</f>
        <v>1253</v>
      </c>
      <c r="Q47" s="16">
        <f t="shared" si="2"/>
        <v>1236</v>
      </c>
      <c r="R47" s="16">
        <f t="shared" si="3"/>
        <v>84172.29</v>
      </c>
      <c r="S47" s="16">
        <f t="shared" si="4"/>
        <v>28437.52</v>
      </c>
      <c r="T47" s="16">
        <f t="shared" si="5"/>
        <v>1236</v>
      </c>
      <c r="U47" s="20">
        <f t="shared" si="6"/>
        <v>0.584529791666667</v>
      </c>
      <c r="V47" s="20">
        <f t="shared" si="7"/>
        <v>0.67708380952381</v>
      </c>
    </row>
    <row r="48" s="1" customFormat="1" customHeight="1" spans="1:22">
      <c r="A48" s="3">
        <v>47</v>
      </c>
      <c r="B48" s="3">
        <v>106865</v>
      </c>
      <c r="C48" s="9" t="s">
        <v>71</v>
      </c>
      <c r="D48" s="9" t="s">
        <v>62</v>
      </c>
      <c r="E48" s="6">
        <v>144000</v>
      </c>
      <c r="F48" s="6">
        <v>53280</v>
      </c>
      <c r="G48" s="7">
        <v>2280</v>
      </c>
      <c r="H48" s="8">
        <v>0.37</v>
      </c>
      <c r="I48" s="16">
        <f>VLOOKUP(B:B,[1]门店类型!$C:$I,7,0)</f>
        <v>110151.07</v>
      </c>
      <c r="J48" s="16">
        <f>VLOOKUP(B:B,[1]门店类型!$C:$P,14,0)</f>
        <v>6720</v>
      </c>
      <c r="K48" s="16">
        <f t="shared" si="0"/>
        <v>103431.07</v>
      </c>
      <c r="L48" s="16">
        <f>VLOOKUP(B:B,[1]门店类型!$C:$Q,15,0)</f>
        <v>-4481.03</v>
      </c>
      <c r="M48" s="16">
        <f>VLOOKUP(B:B,[1]门店类型!$C:$J,8,0)</f>
        <v>30908.17</v>
      </c>
      <c r="N48" s="16">
        <f t="shared" si="1"/>
        <v>35389.2</v>
      </c>
      <c r="O48" s="16">
        <f>VLOOKUP(B:B,[1]门店类型!$C:$O,13,0)</f>
        <v>30</v>
      </c>
      <c r="P48" s="16">
        <f>VLOOKUP(B:B,[1]门店类型!$C:$G,5,0)</f>
        <v>1315</v>
      </c>
      <c r="Q48" s="16">
        <f t="shared" si="2"/>
        <v>1285</v>
      </c>
      <c r="R48" s="16">
        <f t="shared" si="3"/>
        <v>103431.07</v>
      </c>
      <c r="S48" s="16">
        <f t="shared" si="4"/>
        <v>35389.2</v>
      </c>
      <c r="T48" s="16">
        <f t="shared" si="5"/>
        <v>1285</v>
      </c>
      <c r="U48" s="20">
        <f t="shared" si="6"/>
        <v>0.718271319444444</v>
      </c>
      <c r="V48" s="20">
        <f t="shared" si="7"/>
        <v>0.664211711711712</v>
      </c>
    </row>
    <row r="49" s="1" customFormat="1" customHeight="1" spans="1:22">
      <c r="A49" s="3">
        <v>48</v>
      </c>
      <c r="B49" s="3">
        <v>2326</v>
      </c>
      <c r="C49" s="9" t="s">
        <v>72</v>
      </c>
      <c r="D49" s="9" t="s">
        <v>62</v>
      </c>
      <c r="E49" s="6">
        <v>114000</v>
      </c>
      <c r="F49" s="6">
        <v>31680</v>
      </c>
      <c r="G49" s="7">
        <v>1650</v>
      </c>
      <c r="H49" s="8">
        <v>0.277894736842105</v>
      </c>
      <c r="I49" s="16">
        <f>VLOOKUP(B:B,[1]门店类型!$C:$I,7,0)</f>
        <v>68869.6</v>
      </c>
      <c r="J49" s="16">
        <f>VLOOKUP(B:B,[1]门店类型!$C:$P,14,0)</f>
        <v>0</v>
      </c>
      <c r="K49" s="16">
        <f t="shared" si="0"/>
        <v>68869.6</v>
      </c>
      <c r="L49" s="16">
        <f>VLOOKUP(B:B,[1]门店类型!$C:$Q,15,0)</f>
        <v>0</v>
      </c>
      <c r="M49" s="16">
        <f>VLOOKUP(B:B,[1]门店类型!$C:$J,8,0)</f>
        <v>24495.75</v>
      </c>
      <c r="N49" s="16">
        <f t="shared" si="1"/>
        <v>24495.75</v>
      </c>
      <c r="O49" s="16">
        <f>VLOOKUP(B:B,[1]门店类型!$C:$O,13,0)</f>
        <v>0</v>
      </c>
      <c r="P49" s="16">
        <f>VLOOKUP(B:B,[1]门店类型!$C:$G,5,0)</f>
        <v>1057</v>
      </c>
      <c r="Q49" s="16">
        <f t="shared" si="2"/>
        <v>1057</v>
      </c>
      <c r="R49" s="16">
        <f t="shared" si="3"/>
        <v>68869.6</v>
      </c>
      <c r="S49" s="16">
        <f t="shared" si="4"/>
        <v>24495.75</v>
      </c>
      <c r="T49" s="16">
        <f t="shared" si="5"/>
        <v>1057</v>
      </c>
      <c r="U49" s="20">
        <f t="shared" si="6"/>
        <v>0.604119298245614</v>
      </c>
      <c r="V49" s="20">
        <f t="shared" si="7"/>
        <v>0.773224431818182</v>
      </c>
    </row>
    <row r="50" s="1" customFormat="1" customHeight="1" spans="1:22">
      <c r="A50" s="3">
        <v>49</v>
      </c>
      <c r="B50" s="3">
        <v>113299</v>
      </c>
      <c r="C50" s="9" t="s">
        <v>73</v>
      </c>
      <c r="D50" s="9" t="s">
        <v>62</v>
      </c>
      <c r="E50" s="6">
        <v>139500</v>
      </c>
      <c r="F50" s="6">
        <v>51630</v>
      </c>
      <c r="G50" s="7">
        <v>2190</v>
      </c>
      <c r="H50" s="8">
        <v>0.37010752688172</v>
      </c>
      <c r="I50" s="16">
        <f>VLOOKUP(B:B,[1]门店类型!$C:$I,7,0)</f>
        <v>108573.78</v>
      </c>
      <c r="J50" s="16">
        <f>VLOOKUP(B:B,[1]门店类型!$C:$P,14,0)</f>
        <v>6480</v>
      </c>
      <c r="K50" s="16">
        <f t="shared" si="0"/>
        <v>102093.78</v>
      </c>
      <c r="L50" s="16">
        <f>VLOOKUP(B:B,[1]门店类型!$C:$Q,15,0)</f>
        <v>-4268.79</v>
      </c>
      <c r="M50" s="16">
        <f>VLOOKUP(B:B,[1]门店类型!$C:$J,8,0)</f>
        <v>35344.74</v>
      </c>
      <c r="N50" s="16">
        <f t="shared" si="1"/>
        <v>39613.53</v>
      </c>
      <c r="O50" s="16">
        <f>VLOOKUP(B:B,[1]门店类型!$C:$O,13,0)</f>
        <v>27</v>
      </c>
      <c r="P50" s="16">
        <f>VLOOKUP(B:B,[1]门店类型!$C:$G,5,0)</f>
        <v>1730</v>
      </c>
      <c r="Q50" s="16">
        <f t="shared" si="2"/>
        <v>1703</v>
      </c>
      <c r="R50" s="16">
        <f t="shared" si="3"/>
        <v>102093.78</v>
      </c>
      <c r="S50" s="16">
        <f t="shared" si="4"/>
        <v>39613.53</v>
      </c>
      <c r="T50" s="16">
        <f t="shared" si="5"/>
        <v>1703</v>
      </c>
      <c r="U50" s="20">
        <f t="shared" si="6"/>
        <v>0.731855053763441</v>
      </c>
      <c r="V50" s="20">
        <f t="shared" si="7"/>
        <v>0.767257989540965</v>
      </c>
    </row>
    <row r="51" s="1" customFormat="1" customHeight="1" spans="1:22">
      <c r="A51" s="3">
        <v>50</v>
      </c>
      <c r="B51" s="3">
        <v>114685</v>
      </c>
      <c r="C51" s="9" t="s">
        <v>74</v>
      </c>
      <c r="D51" s="9" t="s">
        <v>62</v>
      </c>
      <c r="E51" s="6">
        <v>600000</v>
      </c>
      <c r="F51" s="6">
        <v>184800</v>
      </c>
      <c r="G51" s="7">
        <v>4200</v>
      </c>
      <c r="H51" s="8">
        <v>0.308</v>
      </c>
      <c r="I51" s="16">
        <f>VLOOKUP(B:B,[1]门店类型!$C:$I,7,0)</f>
        <v>364466.94</v>
      </c>
      <c r="J51" s="16">
        <f>VLOOKUP(B:B,[1]门店类型!$C:$P,14,0)</f>
        <v>4560</v>
      </c>
      <c r="K51" s="16">
        <f t="shared" si="0"/>
        <v>359906.94</v>
      </c>
      <c r="L51" s="16">
        <f>VLOOKUP(B:B,[1]门店类型!$C:$Q,15,0)</f>
        <v>-3046.08</v>
      </c>
      <c r="M51" s="16">
        <f>VLOOKUP(B:B,[1]门店类型!$C:$J,8,0)</f>
        <v>89226.13</v>
      </c>
      <c r="N51" s="16">
        <f t="shared" si="1"/>
        <v>92272.21</v>
      </c>
      <c r="O51" s="16">
        <f>VLOOKUP(B:B,[1]门店类型!$C:$O,13,0)</f>
        <v>19</v>
      </c>
      <c r="P51" s="16">
        <f>VLOOKUP(B:B,[1]门店类型!$C:$G,5,0)</f>
        <v>3439</v>
      </c>
      <c r="Q51" s="16">
        <f t="shared" si="2"/>
        <v>3420</v>
      </c>
      <c r="R51" s="16">
        <f t="shared" si="3"/>
        <v>359906.94</v>
      </c>
      <c r="S51" s="16">
        <f t="shared" si="4"/>
        <v>92272.21</v>
      </c>
      <c r="T51" s="16">
        <f t="shared" si="5"/>
        <v>3420</v>
      </c>
      <c r="U51" s="20">
        <f t="shared" si="6"/>
        <v>0.5998449</v>
      </c>
      <c r="V51" s="20">
        <f t="shared" si="7"/>
        <v>0.499308495670996</v>
      </c>
    </row>
    <row r="52" s="1" customFormat="1" customHeight="1" spans="1:22">
      <c r="A52" s="3">
        <v>51</v>
      </c>
      <c r="B52" s="3">
        <v>116482</v>
      </c>
      <c r="C52" s="9" t="s">
        <v>75</v>
      </c>
      <c r="D52" s="9" t="s">
        <v>62</v>
      </c>
      <c r="E52" s="6">
        <v>162000</v>
      </c>
      <c r="F52" s="6">
        <v>61132.5</v>
      </c>
      <c r="G52" s="7">
        <v>2850</v>
      </c>
      <c r="H52" s="8">
        <v>0.377361111111111</v>
      </c>
      <c r="I52" s="16">
        <f>VLOOKUP(B:B,[1]门店类型!$C:$I,7,0)</f>
        <v>122296.74</v>
      </c>
      <c r="J52" s="16">
        <f>VLOOKUP(B:B,[1]门店类型!$C:$P,14,0)</f>
        <v>5520</v>
      </c>
      <c r="K52" s="16">
        <f t="shared" si="0"/>
        <v>116776.74</v>
      </c>
      <c r="L52" s="16">
        <f>VLOOKUP(B:B,[1]门店类型!$C:$Q,15,0)</f>
        <v>-3594.3</v>
      </c>
      <c r="M52" s="16">
        <f>VLOOKUP(B:B,[1]门店类型!$C:$J,8,0)</f>
        <v>41624.99</v>
      </c>
      <c r="N52" s="16">
        <f t="shared" si="1"/>
        <v>45219.29</v>
      </c>
      <c r="O52" s="16">
        <f>VLOOKUP(B:B,[1]门店类型!$C:$O,13,0)</f>
        <v>24</v>
      </c>
      <c r="P52" s="16">
        <f>VLOOKUP(B:B,[1]门店类型!$C:$G,5,0)</f>
        <v>1969</v>
      </c>
      <c r="Q52" s="16">
        <f t="shared" si="2"/>
        <v>1945</v>
      </c>
      <c r="R52" s="16">
        <f t="shared" si="3"/>
        <v>116776.74</v>
      </c>
      <c r="S52" s="16">
        <f t="shared" si="4"/>
        <v>45219.29</v>
      </c>
      <c r="T52" s="16">
        <f t="shared" si="5"/>
        <v>1945</v>
      </c>
      <c r="U52" s="20">
        <f t="shared" si="6"/>
        <v>0.720844074074074</v>
      </c>
      <c r="V52" s="20">
        <f t="shared" si="7"/>
        <v>0.739693125587862</v>
      </c>
    </row>
    <row r="53" s="1" customFormat="1" customHeight="1" spans="1:22">
      <c r="A53" s="3">
        <v>52</v>
      </c>
      <c r="B53" s="3">
        <v>116919</v>
      </c>
      <c r="C53" s="9" t="s">
        <v>76</v>
      </c>
      <c r="D53" s="9" t="s">
        <v>62</v>
      </c>
      <c r="E53" s="6">
        <v>162000</v>
      </c>
      <c r="F53" s="6">
        <v>63180</v>
      </c>
      <c r="G53" s="7">
        <v>2700</v>
      </c>
      <c r="H53" s="8">
        <v>0.39</v>
      </c>
      <c r="I53" s="16">
        <f>VLOOKUP(B:B,[1]门店类型!$C:$I,7,0)</f>
        <v>140998.84</v>
      </c>
      <c r="J53" s="16">
        <f>VLOOKUP(B:B,[1]门店类型!$C:$P,14,0)</f>
        <v>4080</v>
      </c>
      <c r="K53" s="16">
        <f t="shared" si="0"/>
        <v>136918.84</v>
      </c>
      <c r="L53" s="16">
        <f>VLOOKUP(B:B,[1]门店类型!$C:$Q,15,0)</f>
        <v>-2725.44</v>
      </c>
      <c r="M53" s="16">
        <f>VLOOKUP(B:B,[1]门店类型!$C:$J,8,0)</f>
        <v>49750.74</v>
      </c>
      <c r="N53" s="16">
        <f t="shared" si="1"/>
        <v>52476.18</v>
      </c>
      <c r="O53" s="16">
        <f>VLOOKUP(B:B,[1]门店类型!$C:$O,13,0)</f>
        <v>17</v>
      </c>
      <c r="P53" s="16">
        <f>VLOOKUP(B:B,[1]门店类型!$C:$G,5,0)</f>
        <v>2156</v>
      </c>
      <c r="Q53" s="16">
        <f t="shared" si="2"/>
        <v>2139</v>
      </c>
      <c r="R53" s="16">
        <f t="shared" si="3"/>
        <v>136918.84</v>
      </c>
      <c r="S53" s="16">
        <f t="shared" si="4"/>
        <v>52476.18</v>
      </c>
      <c r="T53" s="16">
        <f t="shared" si="5"/>
        <v>2139</v>
      </c>
      <c r="U53" s="20">
        <f t="shared" si="6"/>
        <v>0.845178024691358</v>
      </c>
      <c r="V53" s="20">
        <f t="shared" si="7"/>
        <v>0.830582146248813</v>
      </c>
    </row>
    <row r="54" s="1" customFormat="1" customHeight="1" spans="1:22">
      <c r="A54" s="3">
        <v>53</v>
      </c>
      <c r="B54" s="3">
        <v>117310</v>
      </c>
      <c r="C54" s="9" t="s">
        <v>77</v>
      </c>
      <c r="D54" s="9" t="s">
        <v>62</v>
      </c>
      <c r="E54" s="6">
        <v>126300</v>
      </c>
      <c r="F54" s="6">
        <v>36627</v>
      </c>
      <c r="G54" s="7">
        <v>1950</v>
      </c>
      <c r="H54" s="8">
        <v>0.29</v>
      </c>
      <c r="I54" s="16">
        <f>VLOOKUP(B:B,[1]门店类型!$C:$I,7,0)</f>
        <v>81523.43</v>
      </c>
      <c r="J54" s="16">
        <f>VLOOKUP(B:B,[1]门店类型!$C:$P,14,0)</f>
        <v>8220</v>
      </c>
      <c r="K54" s="16">
        <f t="shared" si="0"/>
        <v>73303.43</v>
      </c>
      <c r="L54" s="16">
        <f>VLOOKUP(B:B,[1]门店类型!$C:$Q,15,0)</f>
        <v>-4581.39</v>
      </c>
      <c r="M54" s="16">
        <f>VLOOKUP(B:B,[1]门店类型!$C:$J,8,0)</f>
        <v>20459.14</v>
      </c>
      <c r="N54" s="16">
        <f t="shared" si="1"/>
        <v>25040.53</v>
      </c>
      <c r="O54" s="16">
        <f>VLOOKUP(B:B,[1]门店类型!$C:$O,13,0)</f>
        <v>43</v>
      </c>
      <c r="P54" s="16">
        <f>VLOOKUP(B:B,[1]门店类型!$C:$G,5,0)</f>
        <v>1033</v>
      </c>
      <c r="Q54" s="16">
        <f t="shared" si="2"/>
        <v>990</v>
      </c>
      <c r="R54" s="16">
        <f t="shared" si="3"/>
        <v>73303.43</v>
      </c>
      <c r="S54" s="16">
        <f t="shared" si="4"/>
        <v>25040.53</v>
      </c>
      <c r="T54" s="16">
        <f t="shared" si="5"/>
        <v>990</v>
      </c>
      <c r="U54" s="20">
        <f t="shared" si="6"/>
        <v>0.580391369754553</v>
      </c>
      <c r="V54" s="20">
        <f t="shared" si="7"/>
        <v>0.683663144674693</v>
      </c>
    </row>
    <row r="55" s="1" customFormat="1" ht="29" customHeight="1" spans="1:22">
      <c r="A55" s="3">
        <v>54</v>
      </c>
      <c r="B55" s="3">
        <v>119622</v>
      </c>
      <c r="C55" s="10" t="s">
        <v>78</v>
      </c>
      <c r="D55" s="9" t="s">
        <v>62</v>
      </c>
      <c r="E55" s="6">
        <v>129000</v>
      </c>
      <c r="F55" s="6">
        <v>42570</v>
      </c>
      <c r="G55" s="7">
        <v>1950</v>
      </c>
      <c r="H55" s="8">
        <v>0.33</v>
      </c>
      <c r="I55" s="16">
        <f>VLOOKUP(B:B,[1]门店类型!$C:$I,7,0)</f>
        <v>74248.17</v>
      </c>
      <c r="J55" s="16">
        <f>VLOOKUP(B:B,[1]门店类型!$C:$P,14,0)</f>
        <v>0</v>
      </c>
      <c r="K55" s="16">
        <f t="shared" si="0"/>
        <v>74248.17</v>
      </c>
      <c r="L55" s="16">
        <f>VLOOKUP(B:B,[1]门店类型!$C:$Q,15,0)</f>
        <v>0</v>
      </c>
      <c r="M55" s="16">
        <f>VLOOKUP(B:B,[1]门店类型!$C:$J,8,0)</f>
        <v>28028</v>
      </c>
      <c r="N55" s="16">
        <f t="shared" si="1"/>
        <v>28028</v>
      </c>
      <c r="O55" s="16">
        <f>VLOOKUP(B:B,[1]门店类型!$C:$O,13,0)</f>
        <v>0</v>
      </c>
      <c r="P55" s="16">
        <f>VLOOKUP(B:B,[1]门店类型!$C:$G,5,0)</f>
        <v>1177</v>
      </c>
      <c r="Q55" s="16">
        <f t="shared" si="2"/>
        <v>1177</v>
      </c>
      <c r="R55" s="16">
        <f t="shared" si="3"/>
        <v>74248.17</v>
      </c>
      <c r="S55" s="16">
        <f t="shared" si="4"/>
        <v>28028</v>
      </c>
      <c r="T55" s="16">
        <f t="shared" si="5"/>
        <v>1177</v>
      </c>
      <c r="U55" s="20">
        <f t="shared" si="6"/>
        <v>0.575567209302326</v>
      </c>
      <c r="V55" s="20">
        <f t="shared" si="7"/>
        <v>0.658397932816537</v>
      </c>
    </row>
    <row r="56" s="1" customFormat="1" ht="29" customHeight="1" spans="1:22">
      <c r="A56" s="3">
        <v>55</v>
      </c>
      <c r="B56" s="3">
        <v>2274</v>
      </c>
      <c r="C56" s="10" t="s">
        <v>79</v>
      </c>
      <c r="D56" s="9" t="s">
        <v>62</v>
      </c>
      <c r="E56" s="6">
        <v>90000</v>
      </c>
      <c r="F56" s="6">
        <v>18750</v>
      </c>
      <c r="G56" s="7">
        <v>1350</v>
      </c>
      <c r="H56" s="8">
        <v>0.208333333333333</v>
      </c>
      <c r="I56" s="16">
        <f>VLOOKUP(B:B,[1]门店类型!$C:$I,7,0)</f>
        <v>47328.32</v>
      </c>
      <c r="J56" s="16">
        <f>VLOOKUP(B:B,[1]门店类型!$C:$P,14,0)</f>
        <v>0</v>
      </c>
      <c r="K56" s="16">
        <f t="shared" si="0"/>
        <v>47328.32</v>
      </c>
      <c r="L56" s="16">
        <f>VLOOKUP(B:B,[1]门店类型!$C:$Q,15,0)</f>
        <v>0</v>
      </c>
      <c r="M56" s="16">
        <f>VLOOKUP(B:B,[1]门店类型!$C:$J,8,0)</f>
        <v>14514.8</v>
      </c>
      <c r="N56" s="16">
        <f t="shared" si="1"/>
        <v>14514.8</v>
      </c>
      <c r="O56" s="16">
        <f>VLOOKUP(B:B,[1]门店类型!$C:$O,13,0)</f>
        <v>0</v>
      </c>
      <c r="P56" s="16">
        <f>VLOOKUP(B:B,[1]门店类型!$C:$G,5,0)</f>
        <v>740</v>
      </c>
      <c r="Q56" s="16">
        <f t="shared" si="2"/>
        <v>740</v>
      </c>
      <c r="R56" s="16">
        <f t="shared" si="3"/>
        <v>47328.32</v>
      </c>
      <c r="S56" s="16">
        <f t="shared" si="4"/>
        <v>14514.8</v>
      </c>
      <c r="T56" s="16">
        <f t="shared" si="5"/>
        <v>740</v>
      </c>
      <c r="U56" s="20">
        <f t="shared" si="6"/>
        <v>0.525870222222222</v>
      </c>
      <c r="V56" s="20">
        <f t="shared" si="7"/>
        <v>0.774122666666667</v>
      </c>
    </row>
    <row r="57" s="1" customFormat="1" customHeight="1" spans="1:22">
      <c r="A57" s="3">
        <v>56</v>
      </c>
      <c r="B57" s="3">
        <v>2907</v>
      </c>
      <c r="C57" s="3" t="s">
        <v>80</v>
      </c>
      <c r="D57" s="3" t="s">
        <v>81</v>
      </c>
      <c r="E57" s="6">
        <v>180000</v>
      </c>
      <c r="F57" s="6">
        <v>55050</v>
      </c>
      <c r="G57" s="7">
        <v>1530</v>
      </c>
      <c r="H57" s="8">
        <v>0.305833333333333</v>
      </c>
      <c r="I57" s="16">
        <f>VLOOKUP(B:B,[1]门店类型!$C:$I,7,0)</f>
        <v>78756.31</v>
      </c>
      <c r="J57" s="16">
        <f>VLOOKUP(B:B,[1]门店类型!$C:$P,14,0)</f>
        <v>0</v>
      </c>
      <c r="K57" s="16">
        <f t="shared" si="0"/>
        <v>78756.31</v>
      </c>
      <c r="L57" s="16">
        <f>VLOOKUP(B:B,[1]门店类型!$C:$Q,15,0)</f>
        <v>0</v>
      </c>
      <c r="M57" s="16">
        <f>VLOOKUP(B:B,[1]门店类型!$C:$J,8,0)</f>
        <v>29396.35</v>
      </c>
      <c r="N57" s="16">
        <f t="shared" si="1"/>
        <v>29396.35</v>
      </c>
      <c r="O57" s="16">
        <f>VLOOKUP(B:B,[1]门店类型!$C:$O,13,0)</f>
        <v>0</v>
      </c>
      <c r="P57" s="16">
        <f>VLOOKUP(B:B,[1]门店类型!$C:$G,5,0)</f>
        <v>1032</v>
      </c>
      <c r="Q57" s="16">
        <f t="shared" si="2"/>
        <v>1032</v>
      </c>
      <c r="R57" s="16">
        <f t="shared" si="3"/>
        <v>78756.31</v>
      </c>
      <c r="S57" s="16">
        <f t="shared" si="4"/>
        <v>29396.35</v>
      </c>
      <c r="T57" s="16">
        <f t="shared" si="5"/>
        <v>1032</v>
      </c>
      <c r="U57" s="20">
        <f t="shared" si="6"/>
        <v>0.437535055555556</v>
      </c>
      <c r="V57" s="20">
        <f t="shared" si="7"/>
        <v>0.533993642143506</v>
      </c>
    </row>
    <row r="58" s="1" customFormat="1" customHeight="1" spans="1:22">
      <c r="A58" s="3">
        <v>57</v>
      </c>
      <c r="B58" s="3">
        <v>2729</v>
      </c>
      <c r="C58" s="3" t="s">
        <v>82</v>
      </c>
      <c r="D58" s="3" t="s">
        <v>81</v>
      </c>
      <c r="E58" s="6">
        <v>264000</v>
      </c>
      <c r="F58" s="6">
        <v>87000</v>
      </c>
      <c r="G58" s="7">
        <v>4200</v>
      </c>
      <c r="H58" s="8">
        <v>0.329545454545455</v>
      </c>
      <c r="I58" s="16">
        <f>VLOOKUP(B:B,[1]门店类型!$C:$I,7,0)</f>
        <v>175945.23</v>
      </c>
      <c r="J58" s="16">
        <f>VLOOKUP(B:B,[1]门店类型!$C:$P,14,0)</f>
        <v>3600</v>
      </c>
      <c r="K58" s="16">
        <f t="shared" si="0"/>
        <v>172345.23</v>
      </c>
      <c r="L58" s="16">
        <f>VLOOKUP(B:B,[1]门店类型!$C:$Q,15,0)</f>
        <v>-2350.27</v>
      </c>
      <c r="M58" s="16">
        <f>VLOOKUP(B:B,[1]门店类型!$C:$J,8,0)</f>
        <v>56332.11</v>
      </c>
      <c r="N58" s="16">
        <f t="shared" si="1"/>
        <v>58682.38</v>
      </c>
      <c r="O58" s="16">
        <f>VLOOKUP(B:B,[1]门店类型!$C:$O,13,0)</f>
        <v>16</v>
      </c>
      <c r="P58" s="16">
        <f>VLOOKUP(B:B,[1]门店类型!$C:$G,5,0)</f>
        <v>3171</v>
      </c>
      <c r="Q58" s="16">
        <f t="shared" si="2"/>
        <v>3155</v>
      </c>
      <c r="R58" s="16">
        <f t="shared" si="3"/>
        <v>172345.23</v>
      </c>
      <c r="S58" s="16">
        <f t="shared" si="4"/>
        <v>58682.38</v>
      </c>
      <c r="T58" s="16">
        <f t="shared" si="5"/>
        <v>3155</v>
      </c>
      <c r="U58" s="20">
        <f t="shared" si="6"/>
        <v>0.652822840909091</v>
      </c>
      <c r="V58" s="20">
        <f t="shared" si="7"/>
        <v>0.674510114942529</v>
      </c>
    </row>
    <row r="59" s="1" customFormat="1" customHeight="1" spans="1:22">
      <c r="A59" s="3">
        <v>58</v>
      </c>
      <c r="B59" s="3">
        <v>2751</v>
      </c>
      <c r="C59" s="3" t="s">
        <v>83</v>
      </c>
      <c r="D59" s="3" t="s">
        <v>81</v>
      </c>
      <c r="E59" s="6">
        <v>198000</v>
      </c>
      <c r="F59" s="6">
        <v>66330</v>
      </c>
      <c r="G59" s="7">
        <v>2310</v>
      </c>
      <c r="H59" s="8">
        <v>0.335</v>
      </c>
      <c r="I59" s="16">
        <f>VLOOKUP(B:B,[1]门店类型!$C:$I,7,0)</f>
        <v>140788.12</v>
      </c>
      <c r="J59" s="16">
        <f>VLOOKUP(B:B,[1]门店类型!$C:$P,14,0)</f>
        <v>10908</v>
      </c>
      <c r="K59" s="16">
        <f t="shared" si="0"/>
        <v>129880.12</v>
      </c>
      <c r="L59" s="16">
        <f>VLOOKUP(B:B,[1]门店类型!$C:$Q,15,0)</f>
        <v>-6300.3</v>
      </c>
      <c r="M59" s="16">
        <f>VLOOKUP(B:B,[1]门店类型!$C:$J,8,0)</f>
        <v>37846.69</v>
      </c>
      <c r="N59" s="16">
        <f t="shared" si="1"/>
        <v>44146.99</v>
      </c>
      <c r="O59" s="16">
        <f>VLOOKUP(B:B,[1]门店类型!$C:$O,13,0)</f>
        <v>49</v>
      </c>
      <c r="P59" s="16">
        <f>VLOOKUP(B:B,[1]门店类型!$C:$G,5,0)</f>
        <v>1956</v>
      </c>
      <c r="Q59" s="16">
        <f t="shared" si="2"/>
        <v>1907</v>
      </c>
      <c r="R59" s="16">
        <f t="shared" si="3"/>
        <v>129880.12</v>
      </c>
      <c r="S59" s="16">
        <f t="shared" si="4"/>
        <v>44146.99</v>
      </c>
      <c r="T59" s="16">
        <f t="shared" si="5"/>
        <v>1907</v>
      </c>
      <c r="U59" s="20">
        <f t="shared" si="6"/>
        <v>0.655960202020202</v>
      </c>
      <c r="V59" s="20">
        <f t="shared" si="7"/>
        <v>0.665565958088346</v>
      </c>
    </row>
    <row r="60" s="1" customFormat="1" ht="26" customHeight="1" spans="1:22">
      <c r="A60" s="3">
        <v>59</v>
      </c>
      <c r="B60" s="3">
        <v>2738</v>
      </c>
      <c r="C60" s="11" t="s">
        <v>84</v>
      </c>
      <c r="D60" s="3" t="s">
        <v>81</v>
      </c>
      <c r="E60" s="6">
        <v>705000</v>
      </c>
      <c r="F60" s="6">
        <v>227700</v>
      </c>
      <c r="G60" s="7">
        <v>4950</v>
      </c>
      <c r="H60" s="8">
        <v>0.322978723404255</v>
      </c>
      <c r="I60" s="16">
        <f>VLOOKUP(B:B,[1]门店类型!$C:$I,7,0)</f>
        <v>454054.38</v>
      </c>
      <c r="J60" s="16">
        <f>VLOOKUP(B:B,[1]门店类型!$C:$P,14,0)</f>
        <v>2640</v>
      </c>
      <c r="K60" s="16">
        <f t="shared" si="0"/>
        <v>451414.38</v>
      </c>
      <c r="L60" s="16">
        <f>VLOOKUP(B:B,[1]门店类型!$C:$Q,15,0)</f>
        <v>-1743.57</v>
      </c>
      <c r="M60" s="16">
        <f>VLOOKUP(B:B,[1]门店类型!$C:$J,8,0)</f>
        <v>144134.83</v>
      </c>
      <c r="N60" s="16">
        <f t="shared" si="1"/>
        <v>145878.4</v>
      </c>
      <c r="O60" s="16">
        <f>VLOOKUP(B:B,[1]门店类型!$C:$O,13,0)</f>
        <v>11</v>
      </c>
      <c r="P60" s="16">
        <f>VLOOKUP(B:B,[1]门店类型!$C:$G,5,0)</f>
        <v>3983</v>
      </c>
      <c r="Q60" s="16">
        <f t="shared" si="2"/>
        <v>3972</v>
      </c>
      <c r="R60" s="16">
        <f t="shared" si="3"/>
        <v>451414.38</v>
      </c>
      <c r="S60" s="16">
        <f t="shared" si="4"/>
        <v>145878.4</v>
      </c>
      <c r="T60" s="16">
        <f t="shared" si="5"/>
        <v>3972</v>
      </c>
      <c r="U60" s="20">
        <f t="shared" si="6"/>
        <v>0.640304085106383</v>
      </c>
      <c r="V60" s="20">
        <f t="shared" si="7"/>
        <v>0.640660518225736</v>
      </c>
    </row>
    <row r="61" s="1" customFormat="1" customHeight="1" spans="1:22">
      <c r="A61" s="3">
        <v>60</v>
      </c>
      <c r="B61" s="3">
        <v>2741</v>
      </c>
      <c r="C61" s="3" t="s">
        <v>85</v>
      </c>
      <c r="D61" s="3" t="s">
        <v>81</v>
      </c>
      <c r="E61" s="6">
        <v>327780</v>
      </c>
      <c r="F61" s="6">
        <v>99000</v>
      </c>
      <c r="G61" s="7">
        <v>4650</v>
      </c>
      <c r="H61" s="8">
        <v>0.302031850631521</v>
      </c>
      <c r="I61" s="16">
        <f>VLOOKUP(B:B,[1]门店类型!$C:$I,7,0)</f>
        <v>249794.65</v>
      </c>
      <c r="J61" s="16">
        <f>VLOOKUP(B:B,[1]门店类型!$C:$P,14,0)</f>
        <v>5820</v>
      </c>
      <c r="K61" s="16">
        <f t="shared" si="0"/>
        <v>243974.65</v>
      </c>
      <c r="L61" s="16">
        <f>VLOOKUP(B:B,[1]门店类型!$C:$Q,15,0)</f>
        <v>-3739.9</v>
      </c>
      <c r="M61" s="16">
        <f>VLOOKUP(B:B,[1]门店类型!$C:$J,8,0)</f>
        <v>81781.74</v>
      </c>
      <c r="N61" s="16">
        <f t="shared" si="1"/>
        <v>85521.64</v>
      </c>
      <c r="O61" s="16">
        <f>VLOOKUP(B:B,[1]门店类型!$C:$O,13,0)</f>
        <v>29</v>
      </c>
      <c r="P61" s="16">
        <f>VLOOKUP(B:B,[1]门店类型!$C:$G,5,0)</f>
        <v>4009</v>
      </c>
      <c r="Q61" s="16">
        <f t="shared" si="2"/>
        <v>3980</v>
      </c>
      <c r="R61" s="16">
        <f t="shared" si="3"/>
        <v>243974.65</v>
      </c>
      <c r="S61" s="16">
        <f t="shared" si="4"/>
        <v>85521.64</v>
      </c>
      <c r="T61" s="16">
        <f t="shared" si="5"/>
        <v>3980</v>
      </c>
      <c r="U61" s="20">
        <f t="shared" si="6"/>
        <v>0.744324394410885</v>
      </c>
      <c r="V61" s="20">
        <f t="shared" si="7"/>
        <v>0.863854949494949</v>
      </c>
    </row>
    <row r="62" s="1" customFormat="1" customHeight="1" spans="1:22">
      <c r="A62" s="3">
        <v>61</v>
      </c>
      <c r="B62" s="3">
        <v>2414</v>
      </c>
      <c r="C62" s="3" t="s">
        <v>86</v>
      </c>
      <c r="D62" s="3" t="s">
        <v>81</v>
      </c>
      <c r="E62" s="6">
        <v>129000</v>
      </c>
      <c r="F62" s="6">
        <v>43200</v>
      </c>
      <c r="G62" s="7">
        <v>1800</v>
      </c>
      <c r="H62" s="8">
        <v>0.334883720930233</v>
      </c>
      <c r="I62" s="16">
        <f>VLOOKUP(B:B,[1]门店类型!$C:$I,7,0)</f>
        <v>85753.85</v>
      </c>
      <c r="J62" s="16">
        <f>VLOOKUP(B:B,[1]门店类型!$C:$P,14,0)</f>
        <v>0</v>
      </c>
      <c r="K62" s="16">
        <f t="shared" si="0"/>
        <v>85753.85</v>
      </c>
      <c r="L62" s="16">
        <f>VLOOKUP(B:B,[1]门店类型!$C:$Q,15,0)</f>
        <v>0</v>
      </c>
      <c r="M62" s="16">
        <f>VLOOKUP(B:B,[1]门店类型!$C:$J,8,0)</f>
        <v>32056.42</v>
      </c>
      <c r="N62" s="16">
        <f t="shared" si="1"/>
        <v>32056.42</v>
      </c>
      <c r="O62" s="16">
        <f>VLOOKUP(B:B,[1]门店类型!$C:$O,13,0)</f>
        <v>0</v>
      </c>
      <c r="P62" s="16">
        <f>VLOOKUP(B:B,[1]门店类型!$C:$G,5,0)</f>
        <v>1334</v>
      </c>
      <c r="Q62" s="16">
        <f t="shared" si="2"/>
        <v>1334</v>
      </c>
      <c r="R62" s="16">
        <f t="shared" si="3"/>
        <v>85753.85</v>
      </c>
      <c r="S62" s="16">
        <f t="shared" si="4"/>
        <v>32056.42</v>
      </c>
      <c r="T62" s="16">
        <f t="shared" si="5"/>
        <v>1334</v>
      </c>
      <c r="U62" s="20">
        <f t="shared" si="6"/>
        <v>0.664758527131783</v>
      </c>
      <c r="V62" s="20">
        <f t="shared" si="7"/>
        <v>0.742046759259259</v>
      </c>
    </row>
    <row r="63" s="1" customFormat="1" customHeight="1" spans="1:22">
      <c r="A63" s="3">
        <v>62</v>
      </c>
      <c r="B63" s="3">
        <v>2113</v>
      </c>
      <c r="C63" s="3" t="s">
        <v>87</v>
      </c>
      <c r="D63" s="3" t="s">
        <v>81</v>
      </c>
      <c r="E63" s="6">
        <v>384000</v>
      </c>
      <c r="F63" s="6">
        <v>129690</v>
      </c>
      <c r="G63" s="7">
        <v>3450</v>
      </c>
      <c r="H63" s="8">
        <v>0.337734375</v>
      </c>
      <c r="I63" s="16">
        <f>VLOOKUP(B:B,[1]门店类型!$C:$I,7,0)</f>
        <v>266593.23</v>
      </c>
      <c r="J63" s="16">
        <f>VLOOKUP(B:B,[1]门店类型!$C:$P,14,0)</f>
        <v>4536</v>
      </c>
      <c r="K63" s="16">
        <f t="shared" si="0"/>
        <v>262057.23</v>
      </c>
      <c r="L63" s="16">
        <f>VLOOKUP(B:B,[1]门店类型!$C:$Q,15,0)</f>
        <v>-2874.6</v>
      </c>
      <c r="M63" s="16">
        <f>VLOOKUP(B:B,[1]门店类型!$C:$J,8,0)</f>
        <v>69944.86</v>
      </c>
      <c r="N63" s="16">
        <f t="shared" si="1"/>
        <v>72819.46</v>
      </c>
      <c r="O63" s="16">
        <f>VLOOKUP(B:B,[1]门店类型!$C:$O,13,0)</f>
        <v>19</v>
      </c>
      <c r="P63" s="16">
        <f>VLOOKUP(B:B,[1]门店类型!$C:$G,5,0)</f>
        <v>2812</v>
      </c>
      <c r="Q63" s="16">
        <f t="shared" si="2"/>
        <v>2793</v>
      </c>
      <c r="R63" s="16">
        <f t="shared" si="3"/>
        <v>262057.23</v>
      </c>
      <c r="S63" s="16">
        <f t="shared" si="4"/>
        <v>72819.46</v>
      </c>
      <c r="T63" s="16">
        <f t="shared" si="5"/>
        <v>2793</v>
      </c>
      <c r="U63" s="20">
        <f t="shared" si="6"/>
        <v>0.682440703125</v>
      </c>
      <c r="V63" s="20">
        <f t="shared" si="7"/>
        <v>0.561488626725268</v>
      </c>
    </row>
    <row r="64" s="1" customFormat="1" customHeight="1" spans="1:22">
      <c r="A64" s="3">
        <v>63</v>
      </c>
      <c r="B64" s="3">
        <v>2755</v>
      </c>
      <c r="C64" s="3" t="s">
        <v>88</v>
      </c>
      <c r="D64" s="3" t="s">
        <v>81</v>
      </c>
      <c r="E64" s="6">
        <v>306000</v>
      </c>
      <c r="F64" s="6">
        <v>93000</v>
      </c>
      <c r="G64" s="7">
        <v>3450</v>
      </c>
      <c r="H64" s="8">
        <v>0.303921568627451</v>
      </c>
      <c r="I64" s="16">
        <f>VLOOKUP(B:B,[1]门店类型!$C:$I,7,0)</f>
        <v>217679</v>
      </c>
      <c r="J64" s="16">
        <f>VLOOKUP(B:B,[1]门店类型!$C:$P,14,0)</f>
        <v>11928</v>
      </c>
      <c r="K64" s="16">
        <f t="shared" si="0"/>
        <v>205751</v>
      </c>
      <c r="L64" s="16">
        <f>VLOOKUP(B:B,[1]门店类型!$C:$Q,15,0)</f>
        <v>-6853.71</v>
      </c>
      <c r="M64" s="16">
        <f>VLOOKUP(B:B,[1]门店类型!$C:$J,8,0)</f>
        <v>62190.92</v>
      </c>
      <c r="N64" s="16">
        <f t="shared" si="1"/>
        <v>69044.63</v>
      </c>
      <c r="O64" s="16">
        <f>VLOOKUP(B:B,[1]门店类型!$C:$O,13,0)</f>
        <v>56</v>
      </c>
      <c r="P64" s="16">
        <f>VLOOKUP(B:B,[1]门店类型!$C:$G,5,0)</f>
        <v>2850</v>
      </c>
      <c r="Q64" s="16">
        <f t="shared" si="2"/>
        <v>2794</v>
      </c>
      <c r="R64" s="16">
        <f t="shared" si="3"/>
        <v>205751</v>
      </c>
      <c r="S64" s="16">
        <f t="shared" si="4"/>
        <v>69044.63</v>
      </c>
      <c r="T64" s="16">
        <f t="shared" si="5"/>
        <v>2794</v>
      </c>
      <c r="U64" s="20">
        <f t="shared" si="6"/>
        <v>0.672388888888889</v>
      </c>
      <c r="V64" s="20">
        <f t="shared" si="7"/>
        <v>0.742415376344086</v>
      </c>
    </row>
    <row r="65" s="1" customFormat="1" customHeight="1" spans="1:22">
      <c r="A65" s="3">
        <v>64</v>
      </c>
      <c r="B65" s="3">
        <v>2771</v>
      </c>
      <c r="C65" s="3" t="s">
        <v>89</v>
      </c>
      <c r="D65" s="3" t="s">
        <v>81</v>
      </c>
      <c r="E65" s="6">
        <v>150000</v>
      </c>
      <c r="F65" s="6">
        <v>45000</v>
      </c>
      <c r="G65" s="7">
        <v>1950</v>
      </c>
      <c r="H65" s="8">
        <v>0.3</v>
      </c>
      <c r="I65" s="16">
        <f>VLOOKUP(B:B,[1]门店类型!$C:$I,7,0)</f>
        <v>90511.35</v>
      </c>
      <c r="J65" s="16">
        <f>VLOOKUP(B:B,[1]门店类型!$C:$P,14,0)</f>
        <v>3360</v>
      </c>
      <c r="K65" s="16">
        <f t="shared" si="0"/>
        <v>87151.35</v>
      </c>
      <c r="L65" s="16">
        <f>VLOOKUP(B:B,[1]门店类型!$C:$Q,15,0)</f>
        <v>-2204.58</v>
      </c>
      <c r="M65" s="16">
        <f>VLOOKUP(B:B,[1]门店类型!$C:$J,8,0)</f>
        <v>26433.32</v>
      </c>
      <c r="N65" s="16">
        <f t="shared" si="1"/>
        <v>28637.9</v>
      </c>
      <c r="O65" s="16">
        <f>VLOOKUP(B:B,[1]门店类型!$C:$O,13,0)</f>
        <v>14</v>
      </c>
      <c r="P65" s="16">
        <f>VLOOKUP(B:B,[1]门店类型!$C:$G,5,0)</f>
        <v>1456</v>
      </c>
      <c r="Q65" s="16">
        <f t="shared" si="2"/>
        <v>1442</v>
      </c>
      <c r="R65" s="16">
        <f t="shared" si="3"/>
        <v>87151.35</v>
      </c>
      <c r="S65" s="16">
        <f t="shared" si="4"/>
        <v>28637.9</v>
      </c>
      <c r="T65" s="16">
        <f t="shared" si="5"/>
        <v>1442</v>
      </c>
      <c r="U65" s="20">
        <f t="shared" si="6"/>
        <v>0.581009</v>
      </c>
      <c r="V65" s="20">
        <f t="shared" si="7"/>
        <v>0.636397777777778</v>
      </c>
    </row>
    <row r="66" s="1" customFormat="1" customHeight="1" spans="1:22">
      <c r="A66" s="3">
        <v>65</v>
      </c>
      <c r="B66" s="3">
        <v>2722</v>
      </c>
      <c r="C66" s="3" t="s">
        <v>90</v>
      </c>
      <c r="D66" s="3" t="s">
        <v>81</v>
      </c>
      <c r="E66" s="6">
        <v>234000</v>
      </c>
      <c r="F66" s="6">
        <v>70200</v>
      </c>
      <c r="G66" s="7">
        <v>2640</v>
      </c>
      <c r="H66" s="8">
        <v>0.3</v>
      </c>
      <c r="I66" s="16">
        <f>VLOOKUP(B:B,[1]门店类型!$C:$I,7,0)</f>
        <v>147531.94</v>
      </c>
      <c r="J66" s="16">
        <f>VLOOKUP(B:B,[1]门店类型!$C:$P,14,0)</f>
        <v>7680</v>
      </c>
      <c r="K66" s="16">
        <f t="shared" ref="K66:K129" si="8">I66-J66</f>
        <v>139851.94</v>
      </c>
      <c r="L66" s="16">
        <f>VLOOKUP(B:B,[1]门店类型!$C:$Q,15,0)</f>
        <v>-5130.24</v>
      </c>
      <c r="M66" s="16">
        <f>VLOOKUP(B:B,[1]门店类型!$C:$J,8,0)</f>
        <v>40070.56</v>
      </c>
      <c r="N66" s="16">
        <f t="shared" ref="N66:N129" si="9">M66-L66</f>
        <v>45200.8</v>
      </c>
      <c r="O66" s="16">
        <f>VLOOKUP(B:B,[1]门店类型!$C:$O,13,0)</f>
        <v>34</v>
      </c>
      <c r="P66" s="16">
        <f>VLOOKUP(B:B,[1]门店类型!$C:$G,5,0)</f>
        <v>2141</v>
      </c>
      <c r="Q66" s="16">
        <f t="shared" ref="Q66:Q129" si="10">P66-O66</f>
        <v>2107</v>
      </c>
      <c r="R66" s="16">
        <f t="shared" ref="R66:R129" si="11">K66</f>
        <v>139851.94</v>
      </c>
      <c r="S66" s="16">
        <f t="shared" ref="S66:S129" si="12">N66</f>
        <v>45200.8</v>
      </c>
      <c r="T66" s="16">
        <f t="shared" ref="T66:T129" si="13">Q66</f>
        <v>2107</v>
      </c>
      <c r="U66" s="20">
        <f t="shared" ref="U66:U129" si="14">R66/E66</f>
        <v>0.597657863247863</v>
      </c>
      <c r="V66" s="20">
        <f t="shared" ref="V66:V129" si="15">S66/F66</f>
        <v>0.64388603988604</v>
      </c>
    </row>
    <row r="67" s="1" customFormat="1" customHeight="1" spans="1:22">
      <c r="A67" s="3">
        <v>66</v>
      </c>
      <c r="B67" s="3">
        <v>2717</v>
      </c>
      <c r="C67" s="3" t="s">
        <v>91</v>
      </c>
      <c r="D67" s="3" t="s">
        <v>81</v>
      </c>
      <c r="E67" s="6">
        <v>139920</v>
      </c>
      <c r="F67" s="6">
        <v>45150</v>
      </c>
      <c r="G67" s="7">
        <v>2190</v>
      </c>
      <c r="H67" s="8">
        <v>0.322684391080617</v>
      </c>
      <c r="I67" s="16">
        <f>VLOOKUP(B:B,[1]门店类型!$C:$I,7,0)</f>
        <v>104116.7</v>
      </c>
      <c r="J67" s="16">
        <f>VLOOKUP(B:B,[1]门店类型!$C:$P,14,0)</f>
        <v>3840</v>
      </c>
      <c r="K67" s="16">
        <f t="shared" si="8"/>
        <v>100276.7</v>
      </c>
      <c r="L67" s="16">
        <f>VLOOKUP(B:B,[1]门店类型!$C:$Q,15,0)</f>
        <v>-2565.12</v>
      </c>
      <c r="M67" s="16">
        <f>VLOOKUP(B:B,[1]门店类型!$C:$J,8,0)</f>
        <v>31749.25</v>
      </c>
      <c r="N67" s="16">
        <f t="shared" si="9"/>
        <v>34314.37</v>
      </c>
      <c r="O67" s="16">
        <f>VLOOKUP(B:B,[1]门店类型!$C:$O,13,0)</f>
        <v>16</v>
      </c>
      <c r="P67" s="16">
        <f>VLOOKUP(B:B,[1]门店类型!$C:$G,5,0)</f>
        <v>1586</v>
      </c>
      <c r="Q67" s="16">
        <f t="shared" si="10"/>
        <v>1570</v>
      </c>
      <c r="R67" s="16">
        <f t="shared" si="11"/>
        <v>100276.7</v>
      </c>
      <c r="S67" s="16">
        <f t="shared" si="12"/>
        <v>34314.37</v>
      </c>
      <c r="T67" s="16">
        <f t="shared" si="13"/>
        <v>1570</v>
      </c>
      <c r="U67" s="20">
        <f t="shared" si="14"/>
        <v>0.716671669525443</v>
      </c>
      <c r="V67" s="20">
        <f t="shared" si="15"/>
        <v>0.760008194905869</v>
      </c>
    </row>
    <row r="68" s="1" customFormat="1" customHeight="1" spans="1:22">
      <c r="A68" s="3">
        <v>67</v>
      </c>
      <c r="B68" s="3">
        <v>101453</v>
      </c>
      <c r="C68" s="3" t="s">
        <v>92</v>
      </c>
      <c r="D68" s="3" t="s">
        <v>81</v>
      </c>
      <c r="E68" s="6">
        <v>186480</v>
      </c>
      <c r="F68" s="6">
        <v>65280</v>
      </c>
      <c r="G68" s="7">
        <v>2400</v>
      </c>
      <c r="H68" s="8">
        <v>0.35006435006435</v>
      </c>
      <c r="I68" s="16">
        <f>VLOOKUP(B:B,[1]门店类型!$C:$I,7,0)</f>
        <v>124022.68</v>
      </c>
      <c r="J68" s="16">
        <f>VLOOKUP(B:B,[1]门店类型!$C:$P,14,0)</f>
        <v>0</v>
      </c>
      <c r="K68" s="16">
        <f t="shared" si="8"/>
        <v>124022.68</v>
      </c>
      <c r="L68" s="16">
        <f>VLOOKUP(B:B,[1]门店类型!$C:$Q,15,0)</f>
        <v>0</v>
      </c>
      <c r="M68" s="16">
        <f>VLOOKUP(B:B,[1]门店类型!$C:$J,8,0)</f>
        <v>42091.32</v>
      </c>
      <c r="N68" s="16">
        <f t="shared" si="9"/>
        <v>42091.32</v>
      </c>
      <c r="O68" s="16">
        <f>VLOOKUP(B:B,[1]门店类型!$C:$O,13,0)</f>
        <v>0</v>
      </c>
      <c r="P68" s="16">
        <f>VLOOKUP(B:B,[1]门店类型!$C:$G,5,0)</f>
        <v>2000</v>
      </c>
      <c r="Q68" s="16">
        <f t="shared" si="10"/>
        <v>2000</v>
      </c>
      <c r="R68" s="16">
        <f t="shared" si="11"/>
        <v>124022.68</v>
      </c>
      <c r="S68" s="16">
        <f t="shared" si="12"/>
        <v>42091.32</v>
      </c>
      <c r="T68" s="16">
        <f t="shared" si="13"/>
        <v>2000</v>
      </c>
      <c r="U68" s="20">
        <f t="shared" si="14"/>
        <v>0.665072286572287</v>
      </c>
      <c r="V68" s="20">
        <f t="shared" si="15"/>
        <v>0.64478125</v>
      </c>
    </row>
    <row r="69" s="1" customFormat="1" customHeight="1" spans="1:22">
      <c r="A69" s="3">
        <v>68</v>
      </c>
      <c r="B69" s="3">
        <v>103639</v>
      </c>
      <c r="C69" s="3" t="s">
        <v>93</v>
      </c>
      <c r="D69" s="3" t="s">
        <v>81</v>
      </c>
      <c r="E69" s="6">
        <v>189000</v>
      </c>
      <c r="F69" s="6">
        <v>64260</v>
      </c>
      <c r="G69" s="7">
        <v>2460</v>
      </c>
      <c r="H69" s="8">
        <v>0.34</v>
      </c>
      <c r="I69" s="16">
        <f>VLOOKUP(B:B,[1]门店类型!$C:$I,7,0)</f>
        <v>135834</v>
      </c>
      <c r="J69" s="16">
        <f>VLOOKUP(B:B,[1]门店类型!$C:$P,14,0)</f>
        <v>0</v>
      </c>
      <c r="K69" s="16">
        <f t="shared" si="8"/>
        <v>135834</v>
      </c>
      <c r="L69" s="16">
        <f>VLOOKUP(B:B,[1]门店类型!$C:$Q,15,0)</f>
        <v>0</v>
      </c>
      <c r="M69" s="16">
        <f>VLOOKUP(B:B,[1]门店类型!$C:$J,8,0)</f>
        <v>43584.23</v>
      </c>
      <c r="N69" s="16">
        <f t="shared" si="9"/>
        <v>43584.23</v>
      </c>
      <c r="O69" s="16">
        <f>VLOOKUP(B:B,[1]门店类型!$C:$O,13,0)</f>
        <v>0</v>
      </c>
      <c r="P69" s="16">
        <f>VLOOKUP(B:B,[1]门店类型!$C:$G,5,0)</f>
        <v>2180</v>
      </c>
      <c r="Q69" s="16">
        <f t="shared" si="10"/>
        <v>2180</v>
      </c>
      <c r="R69" s="16">
        <f t="shared" si="11"/>
        <v>135834</v>
      </c>
      <c r="S69" s="16">
        <f t="shared" si="12"/>
        <v>43584.23</v>
      </c>
      <c r="T69" s="16">
        <f t="shared" si="13"/>
        <v>2180</v>
      </c>
      <c r="U69" s="20">
        <f t="shared" si="14"/>
        <v>0.718698412698413</v>
      </c>
      <c r="V69" s="20">
        <f t="shared" si="15"/>
        <v>0.678248210395269</v>
      </c>
    </row>
    <row r="70" s="1" customFormat="1" customHeight="1" spans="1:22">
      <c r="A70" s="3">
        <v>69</v>
      </c>
      <c r="B70" s="3">
        <v>104429</v>
      </c>
      <c r="C70" s="3" t="s">
        <v>94</v>
      </c>
      <c r="D70" s="3" t="s">
        <v>81</v>
      </c>
      <c r="E70" s="6">
        <v>120000</v>
      </c>
      <c r="F70" s="6">
        <v>40500</v>
      </c>
      <c r="G70" s="7">
        <v>1560</v>
      </c>
      <c r="H70" s="8">
        <v>0.3375</v>
      </c>
      <c r="I70" s="16">
        <f>VLOOKUP(B:B,[1]门店类型!$C:$I,7,0)</f>
        <v>77708.92</v>
      </c>
      <c r="J70" s="16">
        <f>VLOOKUP(B:B,[1]门店类型!$C:$P,14,0)</f>
        <v>0</v>
      </c>
      <c r="K70" s="16">
        <f t="shared" si="8"/>
        <v>77708.92</v>
      </c>
      <c r="L70" s="16">
        <f>VLOOKUP(B:B,[1]门店类型!$C:$Q,15,0)</f>
        <v>0</v>
      </c>
      <c r="M70" s="16">
        <f>VLOOKUP(B:B,[1]门店类型!$C:$J,8,0)</f>
        <v>24574.68</v>
      </c>
      <c r="N70" s="16">
        <f t="shared" si="9"/>
        <v>24574.68</v>
      </c>
      <c r="O70" s="16">
        <f>VLOOKUP(B:B,[1]门店类型!$C:$O,13,0)</f>
        <v>0</v>
      </c>
      <c r="P70" s="16">
        <f>VLOOKUP(B:B,[1]门店类型!$C:$G,5,0)</f>
        <v>1139</v>
      </c>
      <c r="Q70" s="16">
        <f t="shared" si="10"/>
        <v>1139</v>
      </c>
      <c r="R70" s="16">
        <f t="shared" si="11"/>
        <v>77708.92</v>
      </c>
      <c r="S70" s="16">
        <f t="shared" si="12"/>
        <v>24574.68</v>
      </c>
      <c r="T70" s="16">
        <f t="shared" si="13"/>
        <v>1139</v>
      </c>
      <c r="U70" s="20">
        <f t="shared" si="14"/>
        <v>0.647574333333333</v>
      </c>
      <c r="V70" s="20">
        <f t="shared" si="15"/>
        <v>0.606782222222222</v>
      </c>
    </row>
    <row r="71" s="1" customFormat="1" customHeight="1" spans="1:22">
      <c r="A71" s="3">
        <v>70</v>
      </c>
      <c r="B71" s="3">
        <v>104430</v>
      </c>
      <c r="C71" s="3" t="s">
        <v>95</v>
      </c>
      <c r="D71" s="3" t="s">
        <v>81</v>
      </c>
      <c r="E71" s="6">
        <v>108000</v>
      </c>
      <c r="F71" s="6">
        <v>39600</v>
      </c>
      <c r="G71" s="7">
        <v>1590</v>
      </c>
      <c r="H71" s="8">
        <v>0.366666666666667</v>
      </c>
      <c r="I71" s="16">
        <f>VLOOKUP(B:B,[1]门店类型!$C:$I,7,0)</f>
        <v>76939.52</v>
      </c>
      <c r="J71" s="16">
        <f>VLOOKUP(B:B,[1]门店类型!$C:$P,14,0)</f>
        <v>18612</v>
      </c>
      <c r="K71" s="16">
        <f t="shared" si="8"/>
        <v>58327.52</v>
      </c>
      <c r="L71" s="16">
        <f>VLOOKUP(B:B,[1]门店类型!$C:$Q,15,0)</f>
        <v>-10657.51</v>
      </c>
      <c r="M71" s="16">
        <f>VLOOKUP(B:B,[1]门店类型!$C:$J,8,0)</f>
        <v>11446.17</v>
      </c>
      <c r="N71" s="16">
        <f t="shared" si="9"/>
        <v>22103.68</v>
      </c>
      <c r="O71" s="16">
        <f>VLOOKUP(B:B,[1]门店类型!$C:$O,13,0)</f>
        <v>87</v>
      </c>
      <c r="P71" s="16">
        <f>VLOOKUP(B:B,[1]门店类型!$C:$G,5,0)</f>
        <v>1184</v>
      </c>
      <c r="Q71" s="16">
        <f t="shared" si="10"/>
        <v>1097</v>
      </c>
      <c r="R71" s="16">
        <f t="shared" si="11"/>
        <v>58327.52</v>
      </c>
      <c r="S71" s="16">
        <f t="shared" si="12"/>
        <v>22103.68</v>
      </c>
      <c r="T71" s="16">
        <f t="shared" si="13"/>
        <v>1097</v>
      </c>
      <c r="U71" s="20">
        <f t="shared" si="14"/>
        <v>0.54006962962963</v>
      </c>
      <c r="V71" s="20">
        <f t="shared" si="15"/>
        <v>0.558173737373737</v>
      </c>
    </row>
    <row r="72" s="1" customFormat="1" customHeight="1" spans="1:22">
      <c r="A72" s="3">
        <v>71</v>
      </c>
      <c r="B72" s="3">
        <v>105751</v>
      </c>
      <c r="C72" s="3" t="s">
        <v>96</v>
      </c>
      <c r="D72" s="3" t="s">
        <v>81</v>
      </c>
      <c r="E72" s="6">
        <v>186000</v>
      </c>
      <c r="F72" s="6">
        <v>58500</v>
      </c>
      <c r="G72" s="7">
        <v>2250</v>
      </c>
      <c r="H72" s="8">
        <v>0.314516129032258</v>
      </c>
      <c r="I72" s="16">
        <f>VLOOKUP(B:B,[1]门店类型!$C:$I,7,0)</f>
        <v>116470.56</v>
      </c>
      <c r="J72" s="16">
        <f>VLOOKUP(B:B,[1]门店类型!$C:$P,14,0)</f>
        <v>16152</v>
      </c>
      <c r="K72" s="16">
        <f t="shared" si="8"/>
        <v>100318.56</v>
      </c>
      <c r="L72" s="16">
        <f>VLOOKUP(B:B,[1]门店类型!$C:$Q,15,0)</f>
        <v>-9418.80999999999</v>
      </c>
      <c r="M72" s="16">
        <f>VLOOKUP(B:B,[1]门店类型!$C:$J,8,0)</f>
        <v>26018.24</v>
      </c>
      <c r="N72" s="16">
        <f t="shared" si="9"/>
        <v>35437.05</v>
      </c>
      <c r="O72" s="16">
        <f>VLOOKUP(B:B,[1]门店类型!$C:$O,13,0)</f>
        <v>77</v>
      </c>
      <c r="P72" s="16">
        <f>VLOOKUP(B:B,[1]门店类型!$C:$G,5,0)</f>
        <v>1692</v>
      </c>
      <c r="Q72" s="16">
        <f t="shared" si="10"/>
        <v>1615</v>
      </c>
      <c r="R72" s="16">
        <f t="shared" si="11"/>
        <v>100318.56</v>
      </c>
      <c r="S72" s="16">
        <f t="shared" si="12"/>
        <v>35437.05</v>
      </c>
      <c r="T72" s="16">
        <f t="shared" si="13"/>
        <v>1615</v>
      </c>
      <c r="U72" s="20">
        <f t="shared" si="14"/>
        <v>0.539347096774194</v>
      </c>
      <c r="V72" s="20">
        <f t="shared" si="15"/>
        <v>0.605761538461538</v>
      </c>
    </row>
    <row r="73" s="1" customFormat="1" customHeight="1" spans="1:22">
      <c r="A73" s="3">
        <v>72</v>
      </c>
      <c r="B73" s="3">
        <v>106399</v>
      </c>
      <c r="C73" s="3" t="s">
        <v>97</v>
      </c>
      <c r="D73" s="3" t="s">
        <v>81</v>
      </c>
      <c r="E73" s="6">
        <v>234000</v>
      </c>
      <c r="F73" s="6">
        <v>70200</v>
      </c>
      <c r="G73" s="7">
        <v>2460</v>
      </c>
      <c r="H73" s="8">
        <v>0.3</v>
      </c>
      <c r="I73" s="16">
        <f>VLOOKUP(B:B,[1]门店类型!$C:$I,7,0)</f>
        <v>171110.86</v>
      </c>
      <c r="J73" s="16">
        <f>VLOOKUP(B:B,[1]门店类型!$C:$P,14,0)</f>
        <v>14790</v>
      </c>
      <c r="K73" s="16">
        <f t="shared" si="8"/>
        <v>156320.86</v>
      </c>
      <c r="L73" s="16">
        <f>VLOOKUP(B:B,[1]门店类型!$C:$Q,15,0)</f>
        <v>-8439.09</v>
      </c>
      <c r="M73" s="16">
        <f>VLOOKUP(B:B,[1]门店类型!$C:$J,8,0)</f>
        <v>38227.81</v>
      </c>
      <c r="N73" s="16">
        <f t="shared" si="9"/>
        <v>46666.9</v>
      </c>
      <c r="O73" s="16">
        <f>VLOOKUP(B:B,[1]门店类型!$C:$O,13,0)</f>
        <v>67</v>
      </c>
      <c r="P73" s="16">
        <f>VLOOKUP(B:B,[1]门店类型!$C:$G,5,0)</f>
        <v>2049</v>
      </c>
      <c r="Q73" s="16">
        <f t="shared" si="10"/>
        <v>1982</v>
      </c>
      <c r="R73" s="16">
        <f t="shared" si="11"/>
        <v>156320.86</v>
      </c>
      <c r="S73" s="16">
        <f t="shared" si="12"/>
        <v>46666.9</v>
      </c>
      <c r="T73" s="16">
        <f t="shared" si="13"/>
        <v>1982</v>
      </c>
      <c r="U73" s="20">
        <f t="shared" si="14"/>
        <v>0.668037863247863</v>
      </c>
      <c r="V73" s="20">
        <f t="shared" si="15"/>
        <v>0.664770655270655</v>
      </c>
    </row>
    <row r="74" s="1" customFormat="1" customHeight="1" spans="1:22">
      <c r="A74" s="3">
        <v>73</v>
      </c>
      <c r="B74" s="3">
        <v>106568</v>
      </c>
      <c r="C74" s="3" t="s">
        <v>98</v>
      </c>
      <c r="D74" s="3" t="s">
        <v>81</v>
      </c>
      <c r="E74" s="6">
        <v>99000</v>
      </c>
      <c r="F74" s="6">
        <v>35700</v>
      </c>
      <c r="G74" s="7">
        <v>1650</v>
      </c>
      <c r="H74" s="8">
        <v>0.360606060606061</v>
      </c>
      <c r="I74" s="16">
        <f>VLOOKUP(B:B,[1]门店类型!$C:$I,7,0)</f>
        <v>63628.53</v>
      </c>
      <c r="J74" s="16">
        <f>VLOOKUP(B:B,[1]门店类型!$C:$P,14,0)</f>
        <v>7452</v>
      </c>
      <c r="K74" s="16">
        <f t="shared" si="8"/>
        <v>56176.53</v>
      </c>
      <c r="L74" s="16">
        <f>VLOOKUP(B:B,[1]门店类型!$C:$Q,15,0)</f>
        <v>-3809.34</v>
      </c>
      <c r="M74" s="16">
        <f>VLOOKUP(B:B,[1]门店类型!$C:$J,8,0)</f>
        <v>19452.96</v>
      </c>
      <c r="N74" s="16">
        <f t="shared" si="9"/>
        <v>23262.3</v>
      </c>
      <c r="O74" s="16">
        <f>VLOOKUP(B:B,[1]门店类型!$C:$O,13,0)</f>
        <v>39</v>
      </c>
      <c r="P74" s="16">
        <f>VLOOKUP(B:B,[1]门店类型!$C:$G,5,0)</f>
        <v>1199</v>
      </c>
      <c r="Q74" s="16">
        <f t="shared" si="10"/>
        <v>1160</v>
      </c>
      <c r="R74" s="16">
        <f t="shared" si="11"/>
        <v>56176.53</v>
      </c>
      <c r="S74" s="16">
        <f t="shared" si="12"/>
        <v>23262.3</v>
      </c>
      <c r="T74" s="16">
        <f t="shared" si="13"/>
        <v>1160</v>
      </c>
      <c r="U74" s="20">
        <f t="shared" si="14"/>
        <v>0.567439696969697</v>
      </c>
      <c r="V74" s="20">
        <f t="shared" si="15"/>
        <v>0.651605042016807</v>
      </c>
    </row>
    <row r="75" s="1" customFormat="1" customHeight="1" spans="1:22">
      <c r="A75" s="3">
        <v>74</v>
      </c>
      <c r="B75" s="3">
        <v>113025</v>
      </c>
      <c r="C75" s="3" t="s">
        <v>99</v>
      </c>
      <c r="D75" s="3" t="s">
        <v>81</v>
      </c>
      <c r="E75" s="6">
        <v>135000</v>
      </c>
      <c r="F75" s="6">
        <v>43200</v>
      </c>
      <c r="G75" s="7">
        <v>1650</v>
      </c>
      <c r="H75" s="8">
        <v>0.32</v>
      </c>
      <c r="I75" s="16">
        <f>VLOOKUP(B:B,[1]门店类型!$C:$I,7,0)</f>
        <v>80481.08</v>
      </c>
      <c r="J75" s="16">
        <f>VLOOKUP(B:B,[1]门店类型!$C:$P,14,0)</f>
        <v>0</v>
      </c>
      <c r="K75" s="16">
        <f t="shared" si="8"/>
        <v>80481.08</v>
      </c>
      <c r="L75" s="16">
        <f>VLOOKUP(B:B,[1]门店类型!$C:$Q,15,0)</f>
        <v>0</v>
      </c>
      <c r="M75" s="16">
        <f>VLOOKUP(B:B,[1]门店类型!$C:$J,8,0)</f>
        <v>25910.83</v>
      </c>
      <c r="N75" s="16">
        <f t="shared" si="9"/>
        <v>25910.83</v>
      </c>
      <c r="O75" s="16">
        <f>VLOOKUP(B:B,[1]门店类型!$C:$O,13,0)</f>
        <v>0</v>
      </c>
      <c r="P75" s="16">
        <f>VLOOKUP(B:B,[1]门店类型!$C:$G,5,0)</f>
        <v>1386</v>
      </c>
      <c r="Q75" s="16">
        <f t="shared" si="10"/>
        <v>1386</v>
      </c>
      <c r="R75" s="16">
        <f t="shared" si="11"/>
        <v>80481.08</v>
      </c>
      <c r="S75" s="16">
        <f t="shared" si="12"/>
        <v>25910.83</v>
      </c>
      <c r="T75" s="16">
        <f t="shared" si="13"/>
        <v>1386</v>
      </c>
      <c r="U75" s="20">
        <f t="shared" si="14"/>
        <v>0.596156148148148</v>
      </c>
      <c r="V75" s="20">
        <f t="shared" si="15"/>
        <v>0.599787731481482</v>
      </c>
    </row>
    <row r="76" s="1" customFormat="1" customHeight="1" spans="1:22">
      <c r="A76" s="3">
        <v>75</v>
      </c>
      <c r="B76" s="3">
        <v>113298</v>
      </c>
      <c r="C76" s="3" t="s">
        <v>100</v>
      </c>
      <c r="D76" s="3" t="s">
        <v>81</v>
      </c>
      <c r="E76" s="6">
        <v>87000</v>
      </c>
      <c r="F76" s="6">
        <v>26100</v>
      </c>
      <c r="G76" s="7">
        <v>1200</v>
      </c>
      <c r="H76" s="8">
        <v>0.3</v>
      </c>
      <c r="I76" s="16">
        <f>VLOOKUP(B:B,[1]门店类型!$C:$I,7,0)</f>
        <v>31033.18</v>
      </c>
      <c r="J76" s="16">
        <f>VLOOKUP(B:B,[1]门店类型!$C:$P,14,0)</f>
        <v>1920</v>
      </c>
      <c r="K76" s="16">
        <f t="shared" si="8"/>
        <v>29113.18</v>
      </c>
      <c r="L76" s="16">
        <f>VLOOKUP(B:B,[1]门店类型!$C:$Q,15,0)</f>
        <v>-1282.56</v>
      </c>
      <c r="M76" s="16">
        <f>VLOOKUP(B:B,[1]门店类型!$C:$J,8,0)</f>
        <v>8190.12</v>
      </c>
      <c r="N76" s="16">
        <f t="shared" si="9"/>
        <v>9472.68</v>
      </c>
      <c r="O76" s="16">
        <f>VLOOKUP(B:B,[1]门店类型!$C:$O,13,0)</f>
        <v>8</v>
      </c>
      <c r="P76" s="16">
        <f>VLOOKUP(B:B,[1]门店类型!$C:$G,5,0)</f>
        <v>647</v>
      </c>
      <c r="Q76" s="16">
        <f t="shared" si="10"/>
        <v>639</v>
      </c>
      <c r="R76" s="16">
        <f t="shared" si="11"/>
        <v>29113.18</v>
      </c>
      <c r="S76" s="16">
        <f t="shared" si="12"/>
        <v>9472.68</v>
      </c>
      <c r="T76" s="16">
        <f t="shared" si="13"/>
        <v>639</v>
      </c>
      <c r="U76" s="20">
        <f t="shared" si="14"/>
        <v>0.334634252873563</v>
      </c>
      <c r="V76" s="20">
        <f t="shared" si="15"/>
        <v>0.362937931034483</v>
      </c>
    </row>
    <row r="77" s="1" customFormat="1" customHeight="1" spans="1:22">
      <c r="A77" s="3">
        <v>76</v>
      </c>
      <c r="B77" s="3">
        <v>113833</v>
      </c>
      <c r="C77" s="3" t="s">
        <v>101</v>
      </c>
      <c r="D77" s="3" t="s">
        <v>81</v>
      </c>
      <c r="E77" s="6">
        <v>159600</v>
      </c>
      <c r="F77" s="6">
        <v>56100</v>
      </c>
      <c r="G77" s="7">
        <v>2160</v>
      </c>
      <c r="H77" s="8">
        <v>0.351503759398496</v>
      </c>
      <c r="I77" s="16">
        <f>VLOOKUP(B:B,[1]门店类型!$C:$I,7,0)</f>
        <v>114059.69</v>
      </c>
      <c r="J77" s="16">
        <f>VLOOKUP(B:B,[1]门店类型!$C:$P,14,0)</f>
        <v>0</v>
      </c>
      <c r="K77" s="16">
        <f t="shared" si="8"/>
        <v>114059.69</v>
      </c>
      <c r="L77" s="16">
        <f>VLOOKUP(B:B,[1]门店类型!$C:$Q,15,0)</f>
        <v>0</v>
      </c>
      <c r="M77" s="16">
        <f>VLOOKUP(B:B,[1]门店类型!$C:$J,8,0)</f>
        <v>43561.83</v>
      </c>
      <c r="N77" s="16">
        <f t="shared" si="9"/>
        <v>43561.83</v>
      </c>
      <c r="O77" s="16">
        <f>VLOOKUP(B:B,[1]门店类型!$C:$O,13,0)</f>
        <v>0</v>
      </c>
      <c r="P77" s="16">
        <f>VLOOKUP(B:B,[1]门店类型!$C:$G,5,0)</f>
        <v>1700</v>
      </c>
      <c r="Q77" s="16">
        <f t="shared" si="10"/>
        <v>1700</v>
      </c>
      <c r="R77" s="16">
        <f t="shared" si="11"/>
        <v>114059.69</v>
      </c>
      <c r="S77" s="16">
        <f t="shared" si="12"/>
        <v>43561.83</v>
      </c>
      <c r="T77" s="16">
        <f t="shared" si="13"/>
        <v>1700</v>
      </c>
      <c r="U77" s="20">
        <f t="shared" si="14"/>
        <v>0.714659711779449</v>
      </c>
      <c r="V77" s="20">
        <f t="shared" si="15"/>
        <v>0.77650320855615</v>
      </c>
    </row>
    <row r="78" s="1" customFormat="1" ht="33" customHeight="1" spans="1:22">
      <c r="A78" s="3">
        <v>77</v>
      </c>
      <c r="B78" s="3">
        <v>2304</v>
      </c>
      <c r="C78" s="11" t="s">
        <v>102</v>
      </c>
      <c r="D78" s="3" t="s">
        <v>81</v>
      </c>
      <c r="E78" s="6">
        <v>144000</v>
      </c>
      <c r="F78" s="6">
        <v>52500</v>
      </c>
      <c r="G78" s="7">
        <v>2130</v>
      </c>
      <c r="H78" s="8">
        <v>0.364583333333333</v>
      </c>
      <c r="I78" s="16">
        <f>VLOOKUP(B:B,[1]门店类型!$C:$I,7,0)</f>
        <v>128411.83</v>
      </c>
      <c r="J78" s="16">
        <f>VLOOKUP(B:B,[1]门店类型!$C:$P,14,0)</f>
        <v>22488</v>
      </c>
      <c r="K78" s="16">
        <f t="shared" si="8"/>
        <v>105923.83</v>
      </c>
      <c r="L78" s="16">
        <f>VLOOKUP(B:B,[1]门店类型!$C:$Q,15,0)</f>
        <v>-13060.15</v>
      </c>
      <c r="M78" s="16">
        <f>VLOOKUP(B:B,[1]门店类型!$C:$J,8,0)</f>
        <v>18345.09</v>
      </c>
      <c r="N78" s="16">
        <f t="shared" si="9"/>
        <v>31405.24</v>
      </c>
      <c r="O78" s="16">
        <f>VLOOKUP(B:B,[1]门店类型!$C:$O,13,0)</f>
        <v>104</v>
      </c>
      <c r="P78" s="16">
        <f>VLOOKUP(B:B,[1]门店类型!$C:$G,5,0)</f>
        <v>1687</v>
      </c>
      <c r="Q78" s="16">
        <f t="shared" si="10"/>
        <v>1583</v>
      </c>
      <c r="R78" s="16">
        <f t="shared" si="11"/>
        <v>105923.83</v>
      </c>
      <c r="S78" s="16">
        <f t="shared" si="12"/>
        <v>31405.24</v>
      </c>
      <c r="T78" s="16">
        <f t="shared" si="13"/>
        <v>1583</v>
      </c>
      <c r="U78" s="20">
        <f t="shared" si="14"/>
        <v>0.735582152777778</v>
      </c>
      <c r="V78" s="20">
        <f t="shared" si="15"/>
        <v>0.598195047619048</v>
      </c>
    </row>
    <row r="79" s="1" customFormat="1" customHeight="1" spans="1:22">
      <c r="A79" s="3">
        <v>78</v>
      </c>
      <c r="B79" s="3">
        <v>114286</v>
      </c>
      <c r="C79" s="11" t="s">
        <v>103</v>
      </c>
      <c r="D79" s="3" t="s">
        <v>81</v>
      </c>
      <c r="E79" s="6">
        <v>204000</v>
      </c>
      <c r="F79" s="6">
        <v>63240</v>
      </c>
      <c r="G79" s="7">
        <v>2400</v>
      </c>
      <c r="H79" s="8">
        <v>0.31</v>
      </c>
      <c r="I79" s="16">
        <f>VLOOKUP(B:B,[1]门店类型!$C:$I,7,0)</f>
        <v>155367.36</v>
      </c>
      <c r="J79" s="16">
        <f>VLOOKUP(B:B,[1]门店类型!$C:$P,14,0)</f>
        <v>10758</v>
      </c>
      <c r="K79" s="16">
        <f t="shared" si="8"/>
        <v>144609.36</v>
      </c>
      <c r="L79" s="16">
        <f>VLOOKUP(B:B,[1]门店类型!$C:$Q,15,0)</f>
        <v>-6053.95</v>
      </c>
      <c r="M79" s="16">
        <f>VLOOKUP(B:B,[1]门店类型!$C:$J,8,0)</f>
        <v>38574.49</v>
      </c>
      <c r="N79" s="16">
        <f t="shared" si="9"/>
        <v>44628.44</v>
      </c>
      <c r="O79" s="16">
        <f>VLOOKUP(B:B,[1]门店类型!$C:$O,13,0)</f>
        <v>55</v>
      </c>
      <c r="P79" s="16">
        <f>VLOOKUP(B:B,[1]门店类型!$C:$G,5,0)</f>
        <v>2068</v>
      </c>
      <c r="Q79" s="16">
        <f t="shared" si="10"/>
        <v>2013</v>
      </c>
      <c r="R79" s="16">
        <f t="shared" si="11"/>
        <v>144609.36</v>
      </c>
      <c r="S79" s="16">
        <f t="shared" si="12"/>
        <v>44628.44</v>
      </c>
      <c r="T79" s="16">
        <f t="shared" si="13"/>
        <v>2013</v>
      </c>
      <c r="U79" s="20">
        <f t="shared" si="14"/>
        <v>0.708869411764706</v>
      </c>
      <c r="V79" s="20">
        <f t="shared" si="15"/>
        <v>0.705699557242252</v>
      </c>
    </row>
    <row r="80" s="1" customFormat="1" ht="31" customHeight="1" spans="1:22">
      <c r="A80" s="3">
        <v>79</v>
      </c>
      <c r="B80" s="3">
        <v>2153</v>
      </c>
      <c r="C80" s="11" t="s">
        <v>104</v>
      </c>
      <c r="D80" s="3" t="s">
        <v>81</v>
      </c>
      <c r="E80" s="6">
        <v>120000</v>
      </c>
      <c r="F80" s="6">
        <v>40800</v>
      </c>
      <c r="G80" s="7">
        <v>2310</v>
      </c>
      <c r="H80" s="8">
        <v>0.34</v>
      </c>
      <c r="I80" s="16">
        <f>VLOOKUP(B:B,[1]门店类型!$C:$I,7,0)</f>
        <v>94425.87</v>
      </c>
      <c r="J80" s="16">
        <f>VLOOKUP(B:B,[1]门店类型!$C:$P,14,0)</f>
        <v>3840</v>
      </c>
      <c r="K80" s="16">
        <f t="shared" si="8"/>
        <v>90585.87</v>
      </c>
      <c r="L80" s="16">
        <f>VLOOKUP(B:B,[1]门店类型!$C:$Q,15,0)</f>
        <v>-2501.28</v>
      </c>
      <c r="M80" s="16">
        <f>VLOOKUP(B:B,[1]门店类型!$C:$J,8,0)</f>
        <v>27378.09</v>
      </c>
      <c r="N80" s="16">
        <f t="shared" si="9"/>
        <v>29879.37</v>
      </c>
      <c r="O80" s="16">
        <f>VLOOKUP(B:B,[1]门店类型!$C:$O,13,0)</f>
        <v>16</v>
      </c>
      <c r="P80" s="16">
        <f>VLOOKUP(B:B,[1]门店类型!$C:$G,5,0)</f>
        <v>1715</v>
      </c>
      <c r="Q80" s="16">
        <f t="shared" si="10"/>
        <v>1699</v>
      </c>
      <c r="R80" s="16">
        <f t="shared" si="11"/>
        <v>90585.87</v>
      </c>
      <c r="S80" s="16">
        <f t="shared" si="12"/>
        <v>29879.37</v>
      </c>
      <c r="T80" s="16">
        <f t="shared" si="13"/>
        <v>1699</v>
      </c>
      <c r="U80" s="20">
        <f t="shared" si="14"/>
        <v>0.75488225</v>
      </c>
      <c r="V80" s="20">
        <f t="shared" si="15"/>
        <v>0.7323375</v>
      </c>
    </row>
    <row r="81" s="1" customFormat="1" customHeight="1" spans="1:22">
      <c r="A81" s="3">
        <v>80</v>
      </c>
      <c r="B81" s="3">
        <v>115971</v>
      </c>
      <c r="C81" s="3" t="s">
        <v>105</v>
      </c>
      <c r="D81" s="3" t="s">
        <v>81</v>
      </c>
      <c r="E81" s="6">
        <v>120000</v>
      </c>
      <c r="F81" s="6">
        <v>37500</v>
      </c>
      <c r="G81" s="7">
        <v>1440</v>
      </c>
      <c r="H81" s="8">
        <v>0.3125</v>
      </c>
      <c r="I81" s="16">
        <f>VLOOKUP(B:B,[1]门店类型!$C:$I,7,0)</f>
        <v>79086.32</v>
      </c>
      <c r="J81" s="16">
        <f>VLOOKUP(B:B,[1]门店类型!$C:$P,14,0)</f>
        <v>5280</v>
      </c>
      <c r="K81" s="16">
        <f t="shared" si="8"/>
        <v>73806.32</v>
      </c>
      <c r="L81" s="16">
        <f>VLOOKUP(B:B,[1]门店类型!$C:$Q,15,0)</f>
        <v>-3516.47</v>
      </c>
      <c r="M81" s="16">
        <f>VLOOKUP(B:B,[1]门店类型!$C:$J,8,0)</f>
        <v>23133.91</v>
      </c>
      <c r="N81" s="16">
        <f t="shared" si="9"/>
        <v>26650.38</v>
      </c>
      <c r="O81" s="16">
        <f>VLOOKUP(B:B,[1]门店类型!$C:$O,13,0)</f>
        <v>24</v>
      </c>
      <c r="P81" s="16">
        <f>VLOOKUP(B:B,[1]门店类型!$C:$G,5,0)</f>
        <v>1154</v>
      </c>
      <c r="Q81" s="16">
        <f t="shared" si="10"/>
        <v>1130</v>
      </c>
      <c r="R81" s="16">
        <f t="shared" si="11"/>
        <v>73806.32</v>
      </c>
      <c r="S81" s="16">
        <f t="shared" si="12"/>
        <v>26650.38</v>
      </c>
      <c r="T81" s="16">
        <f t="shared" si="13"/>
        <v>1130</v>
      </c>
      <c r="U81" s="20">
        <f t="shared" si="14"/>
        <v>0.615052666666667</v>
      </c>
      <c r="V81" s="20">
        <f t="shared" si="15"/>
        <v>0.7106768</v>
      </c>
    </row>
    <row r="82" s="1" customFormat="1" customHeight="1" spans="1:22">
      <c r="A82" s="3">
        <v>81</v>
      </c>
      <c r="B82" s="3">
        <v>118074</v>
      </c>
      <c r="C82" s="3" t="s">
        <v>106</v>
      </c>
      <c r="D82" s="3" t="s">
        <v>81</v>
      </c>
      <c r="E82" s="6">
        <v>242550</v>
      </c>
      <c r="F82" s="6">
        <v>76500</v>
      </c>
      <c r="G82" s="7">
        <v>2700</v>
      </c>
      <c r="H82" s="8">
        <v>0.315398886827458</v>
      </c>
      <c r="I82" s="16">
        <f>VLOOKUP(B:B,[1]门店类型!$C:$I,7,0)</f>
        <v>197227.71</v>
      </c>
      <c r="J82" s="16">
        <f>VLOOKUP(B:B,[1]门店类型!$C:$P,14,0)</f>
        <v>10452</v>
      </c>
      <c r="K82" s="16">
        <f t="shared" si="8"/>
        <v>186775.71</v>
      </c>
      <c r="L82" s="16">
        <f>VLOOKUP(B:B,[1]门店类型!$C:$Q,15,0)</f>
        <v>-6140.46</v>
      </c>
      <c r="M82" s="16">
        <f>VLOOKUP(B:B,[1]门店类型!$C:$J,8,0)</f>
        <v>59843.19</v>
      </c>
      <c r="N82" s="16">
        <f t="shared" si="9"/>
        <v>65983.65</v>
      </c>
      <c r="O82" s="16">
        <f>VLOOKUP(B:B,[1]门店类型!$C:$O,13,0)</f>
        <v>49</v>
      </c>
      <c r="P82" s="16">
        <f>VLOOKUP(B:B,[1]门店类型!$C:$G,5,0)</f>
        <v>2791</v>
      </c>
      <c r="Q82" s="16">
        <f t="shared" si="10"/>
        <v>2742</v>
      </c>
      <c r="R82" s="16">
        <f t="shared" si="11"/>
        <v>186775.71</v>
      </c>
      <c r="S82" s="16">
        <f t="shared" si="12"/>
        <v>65983.65</v>
      </c>
      <c r="T82" s="16">
        <f t="shared" si="13"/>
        <v>2742</v>
      </c>
      <c r="U82" s="20">
        <f t="shared" si="14"/>
        <v>0.770050340136054</v>
      </c>
      <c r="V82" s="20">
        <f t="shared" si="15"/>
        <v>0.86253137254902</v>
      </c>
    </row>
    <row r="83" s="1" customFormat="1" customHeight="1" spans="1:22">
      <c r="A83" s="3">
        <v>82</v>
      </c>
      <c r="B83" s="3">
        <v>118951</v>
      </c>
      <c r="C83" s="3" t="s">
        <v>107</v>
      </c>
      <c r="D83" s="3" t="s">
        <v>81</v>
      </c>
      <c r="E83" s="6">
        <v>132810</v>
      </c>
      <c r="F83" s="6">
        <v>48960</v>
      </c>
      <c r="G83" s="7">
        <v>1950</v>
      </c>
      <c r="H83" s="8">
        <v>0.368646939236503</v>
      </c>
      <c r="I83" s="16">
        <f>VLOOKUP(B:B,[1]门店类型!$C:$I,7,0)</f>
        <v>84998.27</v>
      </c>
      <c r="J83" s="16">
        <f>VLOOKUP(B:B,[1]门店类型!$C:$P,14,0)</f>
        <v>0</v>
      </c>
      <c r="K83" s="16">
        <f t="shared" si="8"/>
        <v>84998.27</v>
      </c>
      <c r="L83" s="16">
        <f>VLOOKUP(B:B,[1]门店类型!$C:$Q,15,0)</f>
        <v>0</v>
      </c>
      <c r="M83" s="16">
        <f>VLOOKUP(B:B,[1]门店类型!$C:$J,8,0)</f>
        <v>31261.93</v>
      </c>
      <c r="N83" s="16">
        <f t="shared" si="9"/>
        <v>31261.93</v>
      </c>
      <c r="O83" s="16">
        <f>VLOOKUP(B:B,[1]门店类型!$C:$O,13,0)</f>
        <v>0</v>
      </c>
      <c r="P83" s="16">
        <f>VLOOKUP(B:B,[1]门店类型!$C:$G,5,0)</f>
        <v>1427</v>
      </c>
      <c r="Q83" s="16">
        <f t="shared" si="10"/>
        <v>1427</v>
      </c>
      <c r="R83" s="16">
        <f t="shared" si="11"/>
        <v>84998.27</v>
      </c>
      <c r="S83" s="16">
        <f t="shared" si="12"/>
        <v>31261.93</v>
      </c>
      <c r="T83" s="16">
        <f t="shared" si="13"/>
        <v>1427</v>
      </c>
      <c r="U83" s="20">
        <f t="shared" si="14"/>
        <v>0.639999021158045</v>
      </c>
      <c r="V83" s="20">
        <f t="shared" si="15"/>
        <v>0.638519812091503</v>
      </c>
    </row>
    <row r="84" s="1" customFormat="1" customHeight="1" spans="1:22">
      <c r="A84" s="3">
        <v>83</v>
      </c>
      <c r="B84" s="3">
        <v>119263</v>
      </c>
      <c r="C84" s="3" t="s">
        <v>108</v>
      </c>
      <c r="D84" s="3" t="s">
        <v>81</v>
      </c>
      <c r="E84" s="6">
        <v>150810</v>
      </c>
      <c r="F84" s="6">
        <v>47520</v>
      </c>
      <c r="G84" s="7">
        <v>1770</v>
      </c>
      <c r="H84" s="8">
        <v>0.315098468271335</v>
      </c>
      <c r="I84" s="16">
        <f>VLOOKUP(B:B,[1]门店类型!$C:$I,7,0)</f>
        <v>131538.65</v>
      </c>
      <c r="J84" s="16">
        <f>VLOOKUP(B:B,[1]门店类型!$C:$P,14,0)</f>
        <v>0</v>
      </c>
      <c r="K84" s="16">
        <f t="shared" si="8"/>
        <v>131538.65</v>
      </c>
      <c r="L84" s="16">
        <f>VLOOKUP(B:B,[1]门店类型!$C:$Q,15,0)</f>
        <v>0</v>
      </c>
      <c r="M84" s="16">
        <f>VLOOKUP(B:B,[1]门店类型!$C:$J,8,0)</f>
        <v>45081.48</v>
      </c>
      <c r="N84" s="16">
        <f t="shared" si="9"/>
        <v>45081.48</v>
      </c>
      <c r="O84" s="16">
        <f>VLOOKUP(B:B,[1]门店类型!$C:$O,13,0)</f>
        <v>0</v>
      </c>
      <c r="P84" s="16">
        <f>VLOOKUP(B:B,[1]门店类型!$C:$G,5,0)</f>
        <v>1385</v>
      </c>
      <c r="Q84" s="16">
        <f t="shared" si="10"/>
        <v>1385</v>
      </c>
      <c r="R84" s="16">
        <f t="shared" si="11"/>
        <v>131538.65</v>
      </c>
      <c r="S84" s="16">
        <f t="shared" si="12"/>
        <v>45081.48</v>
      </c>
      <c r="T84" s="16">
        <f t="shared" si="13"/>
        <v>1385</v>
      </c>
      <c r="U84" s="20">
        <f t="shared" si="14"/>
        <v>0.872214375704529</v>
      </c>
      <c r="V84" s="20">
        <f t="shared" si="15"/>
        <v>0.948684343434343</v>
      </c>
    </row>
    <row r="85" s="1" customFormat="1" customHeight="1" spans="1:22">
      <c r="A85" s="3">
        <v>84</v>
      </c>
      <c r="B85" s="3">
        <v>138202</v>
      </c>
      <c r="C85" s="3" t="s">
        <v>109</v>
      </c>
      <c r="D85" s="3" t="s">
        <v>81</v>
      </c>
      <c r="E85" s="6">
        <v>209790</v>
      </c>
      <c r="F85" s="6">
        <v>63360</v>
      </c>
      <c r="G85" s="7">
        <v>2190</v>
      </c>
      <c r="H85" s="8">
        <v>0.302016302016302</v>
      </c>
      <c r="I85" s="16">
        <f>VLOOKUP(B:B,[1]门店类型!$C:$I,7,0)</f>
        <v>136771.85</v>
      </c>
      <c r="J85" s="16">
        <f>VLOOKUP(B:B,[1]门店类型!$C:$P,14,0)</f>
        <v>0</v>
      </c>
      <c r="K85" s="16">
        <f t="shared" si="8"/>
        <v>136771.85</v>
      </c>
      <c r="L85" s="16">
        <f>VLOOKUP(B:B,[1]门店类型!$C:$Q,15,0)</f>
        <v>0</v>
      </c>
      <c r="M85" s="16">
        <f>VLOOKUP(B:B,[1]门店类型!$C:$J,8,0)</f>
        <v>52195.09</v>
      </c>
      <c r="N85" s="16">
        <f t="shared" si="9"/>
        <v>52195.09</v>
      </c>
      <c r="O85" s="16">
        <f>VLOOKUP(B:B,[1]门店类型!$C:$O,13,0)</f>
        <v>0</v>
      </c>
      <c r="P85" s="16">
        <f>VLOOKUP(B:B,[1]门店类型!$C:$G,5,0)</f>
        <v>1600</v>
      </c>
      <c r="Q85" s="16">
        <f t="shared" si="10"/>
        <v>1600</v>
      </c>
      <c r="R85" s="16">
        <f t="shared" si="11"/>
        <v>136771.85</v>
      </c>
      <c r="S85" s="16">
        <f t="shared" si="12"/>
        <v>52195.09</v>
      </c>
      <c r="T85" s="16">
        <f t="shared" si="13"/>
        <v>1600</v>
      </c>
      <c r="U85" s="20">
        <f t="shared" si="14"/>
        <v>0.651946470279804</v>
      </c>
      <c r="V85" s="20">
        <f t="shared" si="15"/>
        <v>0.823786142676768</v>
      </c>
    </row>
    <row r="86" s="1" customFormat="1" customHeight="1" spans="1:22">
      <c r="A86" s="3">
        <v>85</v>
      </c>
      <c r="B86" s="3">
        <v>1950</v>
      </c>
      <c r="C86" s="3" t="s">
        <v>110</v>
      </c>
      <c r="D86" s="3" t="s">
        <v>81</v>
      </c>
      <c r="E86" s="6">
        <v>105000</v>
      </c>
      <c r="F86" s="6">
        <v>31500</v>
      </c>
      <c r="G86" s="7">
        <v>1350</v>
      </c>
      <c r="H86" s="8">
        <v>0.3</v>
      </c>
      <c r="I86" s="16">
        <f>VLOOKUP(B:B,[1]门店类型!$C:$I,7,0)</f>
        <v>62480.12</v>
      </c>
      <c r="J86" s="16">
        <f>VLOOKUP(B:B,[1]门店类型!$C:$P,14,0)</f>
        <v>0</v>
      </c>
      <c r="K86" s="16">
        <f t="shared" si="8"/>
        <v>62480.12</v>
      </c>
      <c r="L86" s="16">
        <f>VLOOKUP(B:B,[1]门店类型!$C:$Q,15,0)</f>
        <v>0</v>
      </c>
      <c r="M86" s="16">
        <f>VLOOKUP(B:B,[1]门店类型!$C:$J,8,0)</f>
        <v>21495.94</v>
      </c>
      <c r="N86" s="16">
        <f t="shared" si="9"/>
        <v>21495.94</v>
      </c>
      <c r="O86" s="16">
        <f>VLOOKUP(B:B,[1]门店类型!$C:$O,13,0)</f>
        <v>0</v>
      </c>
      <c r="P86" s="16">
        <f>VLOOKUP(B:B,[1]门店类型!$C:$G,5,0)</f>
        <v>1045</v>
      </c>
      <c r="Q86" s="16">
        <f t="shared" si="10"/>
        <v>1045</v>
      </c>
      <c r="R86" s="16">
        <f t="shared" si="11"/>
        <v>62480.12</v>
      </c>
      <c r="S86" s="16">
        <f t="shared" si="12"/>
        <v>21495.94</v>
      </c>
      <c r="T86" s="16">
        <f t="shared" si="13"/>
        <v>1045</v>
      </c>
      <c r="U86" s="20">
        <f t="shared" si="14"/>
        <v>0.595048761904762</v>
      </c>
      <c r="V86" s="20">
        <f t="shared" si="15"/>
        <v>0.682410793650794</v>
      </c>
    </row>
    <row r="87" s="1" customFormat="1" customHeight="1" spans="1:22">
      <c r="A87" s="3">
        <v>86</v>
      </c>
      <c r="B87" s="3">
        <v>301263</v>
      </c>
      <c r="C87" s="3" t="s">
        <v>111</v>
      </c>
      <c r="D87" s="3" t="s">
        <v>81</v>
      </c>
      <c r="E87" s="6">
        <v>105000</v>
      </c>
      <c r="F87" s="6">
        <v>33000</v>
      </c>
      <c r="G87" s="7">
        <v>1500</v>
      </c>
      <c r="H87" s="8">
        <v>0.314285714285714</v>
      </c>
      <c r="I87" s="16">
        <f>VLOOKUP(B:B,[1]门店类型!$C:$I,7,0)</f>
        <v>43019.69</v>
      </c>
      <c r="J87" s="16">
        <f>VLOOKUP(B:B,[1]门店类型!$C:$P,14,0)</f>
        <v>0</v>
      </c>
      <c r="K87" s="16">
        <f t="shared" si="8"/>
        <v>43019.69</v>
      </c>
      <c r="L87" s="16">
        <f>VLOOKUP(B:B,[1]门店类型!$C:$Q,15,0)</f>
        <v>0</v>
      </c>
      <c r="M87" s="16">
        <f>VLOOKUP(B:B,[1]门店类型!$C:$J,8,0)</f>
        <v>16597.86</v>
      </c>
      <c r="N87" s="16">
        <f t="shared" si="9"/>
        <v>16597.86</v>
      </c>
      <c r="O87" s="16">
        <f>VLOOKUP(B:B,[1]门店类型!$C:$O,13,0)</f>
        <v>0</v>
      </c>
      <c r="P87" s="16">
        <f>VLOOKUP(B:B,[1]门店类型!$C:$G,5,0)</f>
        <v>947</v>
      </c>
      <c r="Q87" s="16">
        <f t="shared" si="10"/>
        <v>947</v>
      </c>
      <c r="R87" s="16">
        <f t="shared" si="11"/>
        <v>43019.69</v>
      </c>
      <c r="S87" s="16">
        <f t="shared" si="12"/>
        <v>16597.86</v>
      </c>
      <c r="T87" s="16">
        <f t="shared" si="13"/>
        <v>947</v>
      </c>
      <c r="U87" s="20">
        <f t="shared" si="14"/>
        <v>0.409711333333333</v>
      </c>
      <c r="V87" s="20">
        <f t="shared" si="15"/>
        <v>0.502965454545455</v>
      </c>
    </row>
    <row r="88" s="1" customFormat="1" customHeight="1" spans="1:22">
      <c r="A88" s="3">
        <v>87</v>
      </c>
      <c r="B88" s="3">
        <v>2816</v>
      </c>
      <c r="C88" s="3" t="s">
        <v>112</v>
      </c>
      <c r="D88" s="3" t="s">
        <v>113</v>
      </c>
      <c r="E88" s="6">
        <v>162000</v>
      </c>
      <c r="F88" s="6">
        <v>50220</v>
      </c>
      <c r="G88" s="7">
        <v>2160</v>
      </c>
      <c r="H88" s="8">
        <v>0.31</v>
      </c>
      <c r="I88" s="16">
        <f>VLOOKUP(B:B,[1]门店类型!$C:$I,7,0)</f>
        <v>76401.63</v>
      </c>
      <c r="J88" s="16">
        <f>VLOOKUP(B:B,[1]门店类型!$C:$P,14,0)</f>
        <v>0</v>
      </c>
      <c r="K88" s="16">
        <f t="shared" si="8"/>
        <v>76401.63</v>
      </c>
      <c r="L88" s="16">
        <f>VLOOKUP(B:B,[1]门店类型!$C:$Q,15,0)</f>
        <v>0</v>
      </c>
      <c r="M88" s="16">
        <f>VLOOKUP(B:B,[1]门店类型!$C:$J,8,0)</f>
        <v>25852.05</v>
      </c>
      <c r="N88" s="16">
        <f t="shared" si="9"/>
        <v>25852.05</v>
      </c>
      <c r="O88" s="16">
        <f>VLOOKUP(B:B,[1]门店类型!$C:$O,13,0)</f>
        <v>0</v>
      </c>
      <c r="P88" s="16">
        <f>VLOOKUP(B:B,[1]门店类型!$C:$G,5,0)</f>
        <v>1187</v>
      </c>
      <c r="Q88" s="16">
        <f t="shared" si="10"/>
        <v>1187</v>
      </c>
      <c r="R88" s="16">
        <f t="shared" si="11"/>
        <v>76401.63</v>
      </c>
      <c r="S88" s="16">
        <f t="shared" si="12"/>
        <v>25852.05</v>
      </c>
      <c r="T88" s="16">
        <f t="shared" si="13"/>
        <v>1187</v>
      </c>
      <c r="U88" s="20">
        <f t="shared" si="14"/>
        <v>0.471615</v>
      </c>
      <c r="V88" s="20">
        <f t="shared" si="15"/>
        <v>0.514775985663082</v>
      </c>
    </row>
    <row r="89" s="1" customFormat="1" customHeight="1" spans="1:22">
      <c r="A89" s="3">
        <v>88</v>
      </c>
      <c r="B89" s="3">
        <v>2817</v>
      </c>
      <c r="C89" s="3" t="s">
        <v>114</v>
      </c>
      <c r="D89" s="3" t="s">
        <v>113</v>
      </c>
      <c r="E89" s="6">
        <v>253560</v>
      </c>
      <c r="F89" s="6">
        <v>83670.9677419356</v>
      </c>
      <c r="G89" s="7">
        <v>3000</v>
      </c>
      <c r="H89" s="8">
        <v>0.329984886188419</v>
      </c>
      <c r="I89" s="16">
        <f>VLOOKUP(B:B,[1]门店类型!$C:$I,7,0)</f>
        <v>188281.16</v>
      </c>
      <c r="J89" s="16">
        <f>VLOOKUP(B:B,[1]门店类型!$C:$P,14,0)</f>
        <v>12252</v>
      </c>
      <c r="K89" s="16">
        <f t="shared" si="8"/>
        <v>176029.16</v>
      </c>
      <c r="L89" s="16">
        <f>VLOOKUP(B:B,[1]门店类型!$C:$Q,15,0)</f>
        <v>-7015.74</v>
      </c>
      <c r="M89" s="16">
        <f>VLOOKUP(B:B,[1]门店类型!$C:$J,8,0)</f>
        <v>51574.93</v>
      </c>
      <c r="N89" s="16">
        <f t="shared" si="9"/>
        <v>58590.67</v>
      </c>
      <c r="O89" s="16">
        <f>VLOOKUP(B:B,[1]门店类型!$C:$O,13,0)</f>
        <v>58</v>
      </c>
      <c r="P89" s="16">
        <f>VLOOKUP(B:B,[1]门店类型!$C:$G,5,0)</f>
        <v>2365</v>
      </c>
      <c r="Q89" s="16">
        <f t="shared" si="10"/>
        <v>2307</v>
      </c>
      <c r="R89" s="16">
        <f t="shared" si="11"/>
        <v>176029.16</v>
      </c>
      <c r="S89" s="16">
        <f t="shared" si="12"/>
        <v>58590.67</v>
      </c>
      <c r="T89" s="16">
        <f t="shared" si="13"/>
        <v>2307</v>
      </c>
      <c r="U89" s="20">
        <f t="shared" si="14"/>
        <v>0.694230793500552</v>
      </c>
      <c r="V89" s="20">
        <f t="shared" si="15"/>
        <v>0.700250894440588</v>
      </c>
    </row>
    <row r="90" s="1" customFormat="1" customHeight="1" spans="1:22">
      <c r="A90" s="3">
        <v>89</v>
      </c>
      <c r="B90" s="3">
        <v>2797</v>
      </c>
      <c r="C90" s="3" t="s">
        <v>115</v>
      </c>
      <c r="D90" s="3" t="s">
        <v>113</v>
      </c>
      <c r="E90" s="6">
        <v>232260</v>
      </c>
      <c r="F90" s="6">
        <v>72000</v>
      </c>
      <c r="G90" s="7">
        <v>3150</v>
      </c>
      <c r="H90" s="8">
        <v>0.309997416688194</v>
      </c>
      <c r="I90" s="16">
        <f>VLOOKUP(B:B,[1]门店类型!$C:$I,7,0)</f>
        <v>168788.07</v>
      </c>
      <c r="J90" s="16">
        <f>VLOOKUP(B:B,[1]门店类型!$C:$P,14,0)</f>
        <v>2640</v>
      </c>
      <c r="K90" s="16">
        <f t="shared" si="8"/>
        <v>166148.07</v>
      </c>
      <c r="L90" s="16">
        <f>VLOOKUP(B:B,[1]门店类型!$C:$Q,15,0)</f>
        <v>-1727.61</v>
      </c>
      <c r="M90" s="16">
        <f>VLOOKUP(B:B,[1]门店类型!$C:$J,8,0)</f>
        <v>49656.69</v>
      </c>
      <c r="N90" s="16">
        <f t="shared" si="9"/>
        <v>51384.3</v>
      </c>
      <c r="O90" s="16">
        <f>VLOOKUP(B:B,[1]门店类型!$C:$O,13,0)</f>
        <v>13</v>
      </c>
      <c r="P90" s="16">
        <f>VLOOKUP(B:B,[1]门店类型!$C:$G,5,0)</f>
        <v>2016</v>
      </c>
      <c r="Q90" s="16">
        <f t="shared" si="10"/>
        <v>2003</v>
      </c>
      <c r="R90" s="16">
        <f t="shared" si="11"/>
        <v>166148.07</v>
      </c>
      <c r="S90" s="16">
        <f t="shared" si="12"/>
        <v>51384.3</v>
      </c>
      <c r="T90" s="16">
        <f t="shared" si="13"/>
        <v>2003</v>
      </c>
      <c r="U90" s="20">
        <f t="shared" si="14"/>
        <v>0.715353784551795</v>
      </c>
      <c r="V90" s="20">
        <f t="shared" si="15"/>
        <v>0.713670833333333</v>
      </c>
    </row>
    <row r="91" s="1" customFormat="1" customHeight="1" spans="1:22">
      <c r="A91" s="3">
        <v>90</v>
      </c>
      <c r="B91" s="3">
        <v>2808</v>
      </c>
      <c r="C91" s="3" t="s">
        <v>116</v>
      </c>
      <c r="D91" s="3" t="s">
        <v>113</v>
      </c>
      <c r="E91" s="6">
        <v>197340</v>
      </c>
      <c r="F91" s="6">
        <v>59201.6129032257</v>
      </c>
      <c r="G91" s="7">
        <v>3150</v>
      </c>
      <c r="H91" s="8">
        <v>0.29999803842721</v>
      </c>
      <c r="I91" s="16">
        <f>VLOOKUP(B:B,[1]门店类型!$C:$I,7,0)</f>
        <v>133196.88</v>
      </c>
      <c r="J91" s="16">
        <f>VLOOKUP(B:B,[1]门店类型!$C:$P,14,0)</f>
        <v>12732</v>
      </c>
      <c r="K91" s="16">
        <f t="shared" si="8"/>
        <v>120464.88</v>
      </c>
      <c r="L91" s="16">
        <f>VLOOKUP(B:B,[1]门店类型!$C:$Q,15,0)</f>
        <v>-7330.35</v>
      </c>
      <c r="M91" s="16">
        <f>VLOOKUP(B:B,[1]门店类型!$C:$J,8,0)</f>
        <v>27970.96</v>
      </c>
      <c r="N91" s="16">
        <f t="shared" si="9"/>
        <v>35301.31</v>
      </c>
      <c r="O91" s="16">
        <f>VLOOKUP(B:B,[1]门店类型!$C:$O,13,0)</f>
        <v>63</v>
      </c>
      <c r="P91" s="16">
        <f>VLOOKUP(B:B,[1]门店类型!$C:$G,5,0)</f>
        <v>1969</v>
      </c>
      <c r="Q91" s="16">
        <f t="shared" si="10"/>
        <v>1906</v>
      </c>
      <c r="R91" s="16">
        <f t="shared" si="11"/>
        <v>120464.88</v>
      </c>
      <c r="S91" s="16">
        <f t="shared" si="12"/>
        <v>35301.31</v>
      </c>
      <c r="T91" s="16">
        <f t="shared" si="13"/>
        <v>1906</v>
      </c>
      <c r="U91" s="20">
        <f t="shared" si="14"/>
        <v>0.6104432958346</v>
      </c>
      <c r="V91" s="20">
        <f t="shared" si="15"/>
        <v>0.596289666258004</v>
      </c>
    </row>
    <row r="92" s="1" customFormat="1" customHeight="1" spans="1:22">
      <c r="A92" s="3">
        <v>91</v>
      </c>
      <c r="B92" s="3">
        <v>2819</v>
      </c>
      <c r="C92" s="3" t="s">
        <v>117</v>
      </c>
      <c r="D92" s="3" t="s">
        <v>113</v>
      </c>
      <c r="E92" s="6">
        <v>219000</v>
      </c>
      <c r="F92" s="6">
        <v>67500</v>
      </c>
      <c r="G92" s="7">
        <v>3000</v>
      </c>
      <c r="H92" s="8">
        <v>0.308219178082192</v>
      </c>
      <c r="I92" s="16">
        <f>VLOOKUP(B:B,[1]门店类型!$C:$I,7,0)</f>
        <v>145799.94</v>
      </c>
      <c r="J92" s="16">
        <f>VLOOKUP(B:B,[1]门店类型!$C:$P,14,0)</f>
        <v>25392</v>
      </c>
      <c r="K92" s="16">
        <f t="shared" si="8"/>
        <v>120407.94</v>
      </c>
      <c r="L92" s="16">
        <f>VLOOKUP(B:B,[1]门店类型!$C:$Q,15,0)</f>
        <v>-13609.44</v>
      </c>
      <c r="M92" s="16">
        <f>VLOOKUP(B:B,[1]门店类型!$C:$J,8,0)</f>
        <v>28481.79</v>
      </c>
      <c r="N92" s="16">
        <f t="shared" si="9"/>
        <v>42091.23</v>
      </c>
      <c r="O92" s="16">
        <f>VLOOKUP(B:B,[1]门店类型!$C:$O,13,0)</f>
        <v>128</v>
      </c>
      <c r="P92" s="16">
        <f>VLOOKUP(B:B,[1]门店类型!$C:$G,5,0)</f>
        <v>1986</v>
      </c>
      <c r="Q92" s="16">
        <f t="shared" si="10"/>
        <v>1858</v>
      </c>
      <c r="R92" s="16">
        <f t="shared" si="11"/>
        <v>120407.94</v>
      </c>
      <c r="S92" s="16">
        <f t="shared" si="12"/>
        <v>42091.23</v>
      </c>
      <c r="T92" s="16">
        <f t="shared" si="13"/>
        <v>1858</v>
      </c>
      <c r="U92" s="20">
        <f t="shared" si="14"/>
        <v>0.549807945205479</v>
      </c>
      <c r="V92" s="20">
        <f t="shared" si="15"/>
        <v>0.623573777777778</v>
      </c>
    </row>
    <row r="93" s="1" customFormat="1" customHeight="1" spans="1:22">
      <c r="A93" s="3">
        <v>92</v>
      </c>
      <c r="B93" s="3">
        <v>2520</v>
      </c>
      <c r="C93" s="3" t="s">
        <v>118</v>
      </c>
      <c r="D93" s="3" t="s">
        <v>113</v>
      </c>
      <c r="E93" s="6">
        <v>240000</v>
      </c>
      <c r="F93" s="6">
        <v>79200</v>
      </c>
      <c r="G93" s="7">
        <v>3450</v>
      </c>
      <c r="H93" s="8">
        <v>0.33</v>
      </c>
      <c r="I93" s="16">
        <f>VLOOKUP(B:B,[1]门店类型!$C:$I,7,0)</f>
        <v>165675.04</v>
      </c>
      <c r="J93" s="16">
        <f>VLOOKUP(B:B,[1]门店类型!$C:$P,14,0)</f>
        <v>5520</v>
      </c>
      <c r="K93" s="16">
        <f t="shared" si="8"/>
        <v>160155.04</v>
      </c>
      <c r="L93" s="16">
        <f>VLOOKUP(B:B,[1]门店类型!$C:$Q,15,0)</f>
        <v>-3687.36</v>
      </c>
      <c r="M93" s="16">
        <f>VLOOKUP(B:B,[1]门店类型!$C:$J,8,0)</f>
        <v>52887.41</v>
      </c>
      <c r="N93" s="16">
        <f t="shared" si="9"/>
        <v>56574.77</v>
      </c>
      <c r="O93" s="16">
        <f>VLOOKUP(B:B,[1]门店类型!$C:$O,13,0)</f>
        <v>23</v>
      </c>
      <c r="P93" s="16">
        <f>VLOOKUP(B:B,[1]门店类型!$C:$G,5,0)</f>
        <v>2495</v>
      </c>
      <c r="Q93" s="16">
        <f t="shared" si="10"/>
        <v>2472</v>
      </c>
      <c r="R93" s="16">
        <f t="shared" si="11"/>
        <v>160155.04</v>
      </c>
      <c r="S93" s="16">
        <f t="shared" si="12"/>
        <v>56574.77</v>
      </c>
      <c r="T93" s="16">
        <f t="shared" si="13"/>
        <v>2472</v>
      </c>
      <c r="U93" s="20">
        <f t="shared" si="14"/>
        <v>0.667312666666667</v>
      </c>
      <c r="V93" s="20">
        <f t="shared" si="15"/>
        <v>0.714327904040404</v>
      </c>
    </row>
    <row r="94" s="1" customFormat="1" customHeight="1" spans="1:22">
      <c r="A94" s="3">
        <v>93</v>
      </c>
      <c r="B94" s="3">
        <v>2512</v>
      </c>
      <c r="C94" s="3" t="s">
        <v>119</v>
      </c>
      <c r="D94" s="3" t="s">
        <v>113</v>
      </c>
      <c r="E94" s="6">
        <v>255000</v>
      </c>
      <c r="F94" s="6">
        <v>81600</v>
      </c>
      <c r="G94" s="7">
        <v>3450</v>
      </c>
      <c r="H94" s="8">
        <v>0.32</v>
      </c>
      <c r="I94" s="16">
        <f>VLOOKUP(B:B,[1]门店类型!$C:$I,7,0)</f>
        <v>182500.19</v>
      </c>
      <c r="J94" s="16">
        <f>VLOOKUP(B:B,[1]门店类型!$C:$P,14,0)</f>
        <v>11772</v>
      </c>
      <c r="K94" s="16">
        <f t="shared" si="8"/>
        <v>170728.19</v>
      </c>
      <c r="L94" s="16">
        <f>VLOOKUP(B:B,[1]门店类型!$C:$Q,15,0)</f>
        <v>-6695.1</v>
      </c>
      <c r="M94" s="16">
        <f>VLOOKUP(B:B,[1]门店类型!$C:$J,8,0)</f>
        <v>50017.16</v>
      </c>
      <c r="N94" s="16">
        <f t="shared" si="9"/>
        <v>56712.26</v>
      </c>
      <c r="O94" s="16">
        <f>VLOOKUP(B:B,[1]门店类型!$C:$O,13,0)</f>
        <v>57</v>
      </c>
      <c r="P94" s="16">
        <f>VLOOKUP(B:B,[1]门店类型!$C:$G,5,0)</f>
        <v>2578</v>
      </c>
      <c r="Q94" s="16">
        <f t="shared" si="10"/>
        <v>2521</v>
      </c>
      <c r="R94" s="16">
        <f t="shared" si="11"/>
        <v>170728.19</v>
      </c>
      <c r="S94" s="16">
        <f t="shared" si="12"/>
        <v>56712.26</v>
      </c>
      <c r="T94" s="16">
        <f t="shared" si="13"/>
        <v>2521</v>
      </c>
      <c r="U94" s="20">
        <f t="shared" si="14"/>
        <v>0.66952231372549</v>
      </c>
      <c r="V94" s="20">
        <f t="shared" si="15"/>
        <v>0.69500318627451</v>
      </c>
    </row>
    <row r="95" s="1" customFormat="1" customHeight="1" spans="1:22">
      <c r="A95" s="3">
        <v>94</v>
      </c>
      <c r="B95" s="3">
        <v>2730</v>
      </c>
      <c r="C95" s="3" t="s">
        <v>120</v>
      </c>
      <c r="D95" s="3" t="s">
        <v>113</v>
      </c>
      <c r="E95" s="6">
        <v>213840</v>
      </c>
      <c r="F95" s="6">
        <v>72705.4838709678</v>
      </c>
      <c r="G95" s="7">
        <v>3300</v>
      </c>
      <c r="H95" s="8">
        <v>0.339999456934941</v>
      </c>
      <c r="I95" s="16">
        <f>VLOOKUP(B:B,[1]门店类型!$C:$I,7,0)</f>
        <v>134077.22</v>
      </c>
      <c r="J95" s="16">
        <f>VLOOKUP(B:B,[1]门店类型!$C:$P,14,0)</f>
        <v>0</v>
      </c>
      <c r="K95" s="16">
        <f t="shared" si="8"/>
        <v>134077.22</v>
      </c>
      <c r="L95" s="16">
        <f>VLOOKUP(B:B,[1]门店类型!$C:$Q,15,0)</f>
        <v>0</v>
      </c>
      <c r="M95" s="16">
        <f>VLOOKUP(B:B,[1]门店类型!$C:$J,8,0)</f>
        <v>48917.4</v>
      </c>
      <c r="N95" s="16">
        <f t="shared" si="9"/>
        <v>48917.4</v>
      </c>
      <c r="O95" s="16">
        <f>VLOOKUP(B:B,[1]门店类型!$C:$O,13,0)</f>
        <v>0</v>
      </c>
      <c r="P95" s="16">
        <f>VLOOKUP(B:B,[1]门店类型!$C:$G,5,0)</f>
        <v>2087</v>
      </c>
      <c r="Q95" s="16">
        <f t="shared" si="10"/>
        <v>2087</v>
      </c>
      <c r="R95" s="16">
        <f t="shared" si="11"/>
        <v>134077.22</v>
      </c>
      <c r="S95" s="16">
        <f t="shared" si="12"/>
        <v>48917.4</v>
      </c>
      <c r="T95" s="16">
        <f t="shared" si="13"/>
        <v>2087</v>
      </c>
      <c r="U95" s="20">
        <f t="shared" si="14"/>
        <v>0.62699784885896</v>
      </c>
      <c r="V95" s="20">
        <f t="shared" si="15"/>
        <v>0.672815823450332</v>
      </c>
    </row>
    <row r="96" s="1" customFormat="1" customHeight="1" spans="1:22">
      <c r="A96" s="3">
        <v>95</v>
      </c>
      <c r="B96" s="3">
        <v>2497</v>
      </c>
      <c r="C96" s="3" t="s">
        <v>121</v>
      </c>
      <c r="D96" s="3" t="s">
        <v>113</v>
      </c>
      <c r="E96" s="6">
        <v>189000</v>
      </c>
      <c r="F96" s="6">
        <v>63167.4193548387</v>
      </c>
      <c r="G96" s="7">
        <v>2400</v>
      </c>
      <c r="H96" s="8">
        <v>0.334219150025602</v>
      </c>
      <c r="I96" s="16">
        <f>VLOOKUP(B:B,[1]门店类型!$C:$I,7,0)</f>
        <v>125271.27</v>
      </c>
      <c r="J96" s="16">
        <f>VLOOKUP(B:B,[1]门店类型!$C:$P,14,0)</f>
        <v>0</v>
      </c>
      <c r="K96" s="16">
        <f t="shared" si="8"/>
        <v>125271.27</v>
      </c>
      <c r="L96" s="16">
        <f>VLOOKUP(B:B,[1]门店类型!$C:$Q,15,0)</f>
        <v>0</v>
      </c>
      <c r="M96" s="16">
        <f>VLOOKUP(B:B,[1]门店类型!$C:$J,8,0)</f>
        <v>35324.15</v>
      </c>
      <c r="N96" s="16">
        <f t="shared" si="9"/>
        <v>35324.15</v>
      </c>
      <c r="O96" s="16">
        <f>VLOOKUP(B:B,[1]门店类型!$C:$O,13,0)</f>
        <v>0</v>
      </c>
      <c r="P96" s="16">
        <f>VLOOKUP(B:B,[1]门店类型!$C:$G,5,0)</f>
        <v>1421</v>
      </c>
      <c r="Q96" s="16">
        <f t="shared" si="10"/>
        <v>1421</v>
      </c>
      <c r="R96" s="16">
        <f t="shared" si="11"/>
        <v>125271.27</v>
      </c>
      <c r="S96" s="16">
        <f t="shared" si="12"/>
        <v>35324.15</v>
      </c>
      <c r="T96" s="16">
        <f t="shared" si="13"/>
        <v>1421</v>
      </c>
      <c r="U96" s="20">
        <f t="shared" si="14"/>
        <v>0.662810952380952</v>
      </c>
      <c r="V96" s="20">
        <f t="shared" si="15"/>
        <v>0.559214708480791</v>
      </c>
    </row>
    <row r="97" s="1" customFormat="1" customHeight="1" spans="1:22">
      <c r="A97" s="3">
        <v>96</v>
      </c>
      <c r="B97" s="3">
        <v>2757</v>
      </c>
      <c r="C97" s="3" t="s">
        <v>122</v>
      </c>
      <c r="D97" s="3" t="s">
        <v>113</v>
      </c>
      <c r="E97" s="6">
        <v>254520</v>
      </c>
      <c r="F97" s="6">
        <v>86535.4838709678</v>
      </c>
      <c r="G97" s="7">
        <v>4500</v>
      </c>
      <c r="H97" s="8">
        <v>0.339994828975985</v>
      </c>
      <c r="I97" s="16">
        <f>VLOOKUP(B:B,[1]门店类型!$C:$I,7,0)</f>
        <v>169945.96</v>
      </c>
      <c r="J97" s="16">
        <f>VLOOKUP(B:B,[1]门店类型!$C:$P,14,0)</f>
        <v>0</v>
      </c>
      <c r="K97" s="16">
        <f t="shared" si="8"/>
        <v>169945.96</v>
      </c>
      <c r="L97" s="16">
        <f>VLOOKUP(B:B,[1]门店类型!$C:$Q,15,0)</f>
        <v>0</v>
      </c>
      <c r="M97" s="16">
        <f>VLOOKUP(B:B,[1]门店类型!$C:$J,8,0)</f>
        <v>63463.24</v>
      </c>
      <c r="N97" s="16">
        <f t="shared" si="9"/>
        <v>63463.24</v>
      </c>
      <c r="O97" s="16">
        <f>VLOOKUP(B:B,[1]门店类型!$C:$O,13,0)</f>
        <v>0</v>
      </c>
      <c r="P97" s="16">
        <f>VLOOKUP(B:B,[1]门店类型!$C:$G,5,0)</f>
        <v>3123</v>
      </c>
      <c r="Q97" s="16">
        <f t="shared" si="10"/>
        <v>3123</v>
      </c>
      <c r="R97" s="16">
        <f t="shared" si="11"/>
        <v>169945.96</v>
      </c>
      <c r="S97" s="16">
        <f t="shared" si="12"/>
        <v>63463.24</v>
      </c>
      <c r="T97" s="16">
        <f t="shared" si="13"/>
        <v>3123</v>
      </c>
      <c r="U97" s="20">
        <f t="shared" si="14"/>
        <v>0.667711614018545</v>
      </c>
      <c r="V97" s="20">
        <f t="shared" si="15"/>
        <v>0.7333782300753</v>
      </c>
    </row>
    <row r="98" s="1" customFormat="1" customHeight="1" spans="1:22">
      <c r="A98" s="3">
        <v>97</v>
      </c>
      <c r="B98" s="3">
        <v>2735</v>
      </c>
      <c r="C98" s="3" t="s">
        <v>123</v>
      </c>
      <c r="D98" s="3" t="s">
        <v>113</v>
      </c>
      <c r="E98" s="6">
        <v>228000</v>
      </c>
      <c r="F98" s="6">
        <v>83721.2903225805</v>
      </c>
      <c r="G98" s="7">
        <v>3750</v>
      </c>
      <c r="H98" s="8">
        <v>0.367198641765704</v>
      </c>
      <c r="I98" s="16">
        <f>VLOOKUP(B:B,[1]门店类型!$C:$I,7,0)</f>
        <v>165826.98</v>
      </c>
      <c r="J98" s="16">
        <f>VLOOKUP(B:B,[1]门店类型!$C:$P,14,0)</f>
        <v>10338</v>
      </c>
      <c r="K98" s="16">
        <f t="shared" si="8"/>
        <v>155488.98</v>
      </c>
      <c r="L98" s="16">
        <f>VLOOKUP(B:B,[1]门店类型!$C:$Q,15,0)</f>
        <v>-6399.21</v>
      </c>
      <c r="M98" s="16">
        <f>VLOOKUP(B:B,[1]门店类型!$C:$J,8,0)</f>
        <v>49935.66</v>
      </c>
      <c r="N98" s="16">
        <f t="shared" si="9"/>
        <v>56334.87</v>
      </c>
      <c r="O98" s="16">
        <f>VLOOKUP(B:B,[1]门店类型!$C:$O,13,0)</f>
        <v>52</v>
      </c>
      <c r="P98" s="16">
        <f>VLOOKUP(B:B,[1]门店类型!$C:$G,5,0)</f>
        <v>2632</v>
      </c>
      <c r="Q98" s="16">
        <f t="shared" si="10"/>
        <v>2580</v>
      </c>
      <c r="R98" s="16">
        <f t="shared" si="11"/>
        <v>155488.98</v>
      </c>
      <c r="S98" s="16">
        <f t="shared" si="12"/>
        <v>56334.87</v>
      </c>
      <c r="T98" s="16">
        <f t="shared" si="13"/>
        <v>2580</v>
      </c>
      <c r="U98" s="20">
        <f t="shared" si="14"/>
        <v>0.681969210526316</v>
      </c>
      <c r="V98" s="20">
        <f t="shared" si="15"/>
        <v>0.672885830867395</v>
      </c>
    </row>
    <row r="99" s="1" customFormat="1" customHeight="1" spans="1:22">
      <c r="A99" s="3">
        <v>98</v>
      </c>
      <c r="B99" s="3">
        <v>2526</v>
      </c>
      <c r="C99" s="3" t="s">
        <v>124</v>
      </c>
      <c r="D99" s="3" t="s">
        <v>113</v>
      </c>
      <c r="E99" s="6">
        <v>282000</v>
      </c>
      <c r="F99" s="6">
        <v>92160</v>
      </c>
      <c r="G99" s="7">
        <v>3300</v>
      </c>
      <c r="H99" s="8">
        <v>0.326808510638298</v>
      </c>
      <c r="I99" s="16">
        <f>VLOOKUP(B:B,[1]门店类型!$C:$I,7,0)</f>
        <v>198756.29</v>
      </c>
      <c r="J99" s="16">
        <f>VLOOKUP(B:B,[1]门店类型!$C:$P,14,0)</f>
        <v>0</v>
      </c>
      <c r="K99" s="16">
        <f t="shared" si="8"/>
        <v>198756.29</v>
      </c>
      <c r="L99" s="16">
        <f>VLOOKUP(B:B,[1]门店类型!$C:$Q,15,0)</f>
        <v>0</v>
      </c>
      <c r="M99" s="16">
        <f>VLOOKUP(B:B,[1]门店类型!$C:$J,8,0)</f>
        <v>60872.07</v>
      </c>
      <c r="N99" s="16">
        <f t="shared" si="9"/>
        <v>60872.07</v>
      </c>
      <c r="O99" s="16">
        <f>VLOOKUP(B:B,[1]门店类型!$C:$O,13,0)</f>
        <v>0</v>
      </c>
      <c r="P99" s="16">
        <f>VLOOKUP(B:B,[1]门店类型!$C:$G,5,0)</f>
        <v>2255</v>
      </c>
      <c r="Q99" s="16">
        <f t="shared" si="10"/>
        <v>2255</v>
      </c>
      <c r="R99" s="16">
        <f t="shared" si="11"/>
        <v>198756.29</v>
      </c>
      <c r="S99" s="16">
        <f t="shared" si="12"/>
        <v>60872.07</v>
      </c>
      <c r="T99" s="16">
        <f t="shared" si="13"/>
        <v>2255</v>
      </c>
      <c r="U99" s="20">
        <f t="shared" si="14"/>
        <v>0.704809539007092</v>
      </c>
      <c r="V99" s="20">
        <f t="shared" si="15"/>
        <v>0.660504231770833</v>
      </c>
    </row>
    <row r="100" s="1" customFormat="1" customHeight="1" spans="1:22">
      <c r="A100" s="3">
        <v>99</v>
      </c>
      <c r="B100" s="3">
        <v>2714</v>
      </c>
      <c r="C100" s="3" t="s">
        <v>125</v>
      </c>
      <c r="D100" s="3" t="s">
        <v>113</v>
      </c>
      <c r="E100" s="6">
        <v>137730</v>
      </c>
      <c r="F100" s="6">
        <v>50908.0645161291</v>
      </c>
      <c r="G100" s="7">
        <v>2310</v>
      </c>
      <c r="H100" s="8">
        <v>0.369622192086903</v>
      </c>
      <c r="I100" s="16">
        <f>VLOOKUP(B:B,[1]门店类型!$C:$I,7,0)</f>
        <v>94543.94</v>
      </c>
      <c r="J100" s="16">
        <f>VLOOKUP(B:B,[1]门店类型!$C:$P,14,0)</f>
        <v>3840</v>
      </c>
      <c r="K100" s="16">
        <f t="shared" si="8"/>
        <v>90703.94</v>
      </c>
      <c r="L100" s="16">
        <f>VLOOKUP(B:B,[1]门店类型!$C:$Q,15,0)</f>
        <v>-2565.12</v>
      </c>
      <c r="M100" s="16">
        <f>VLOOKUP(B:B,[1]门店类型!$C:$J,8,0)</f>
        <v>30772.48</v>
      </c>
      <c r="N100" s="16">
        <f t="shared" si="9"/>
        <v>33337.6</v>
      </c>
      <c r="O100" s="16">
        <f>VLOOKUP(B:B,[1]门店类型!$C:$O,13,0)</f>
        <v>16</v>
      </c>
      <c r="P100" s="16">
        <f>VLOOKUP(B:B,[1]门店类型!$C:$G,5,0)</f>
        <v>1505</v>
      </c>
      <c r="Q100" s="16">
        <f t="shared" si="10"/>
        <v>1489</v>
      </c>
      <c r="R100" s="16">
        <f t="shared" si="11"/>
        <v>90703.94</v>
      </c>
      <c r="S100" s="16">
        <f t="shared" si="12"/>
        <v>33337.6</v>
      </c>
      <c r="T100" s="16">
        <f t="shared" si="13"/>
        <v>1489</v>
      </c>
      <c r="U100" s="20">
        <f t="shared" si="14"/>
        <v>0.658563421186379</v>
      </c>
      <c r="V100" s="20">
        <f t="shared" si="15"/>
        <v>0.654858917086461</v>
      </c>
    </row>
    <row r="101" s="1" customFormat="1" customHeight="1" spans="1:22">
      <c r="A101" s="3">
        <v>100</v>
      </c>
      <c r="B101" s="3">
        <v>102479</v>
      </c>
      <c r="C101" s="3" t="s">
        <v>126</v>
      </c>
      <c r="D101" s="3" t="s">
        <v>113</v>
      </c>
      <c r="E101" s="6">
        <v>126000</v>
      </c>
      <c r="F101" s="6">
        <v>42866.1290322582</v>
      </c>
      <c r="G101" s="7">
        <v>1800</v>
      </c>
      <c r="H101" s="8">
        <v>0.34020737327189</v>
      </c>
      <c r="I101" s="16">
        <f>VLOOKUP(B:B,[1]门店类型!$C:$I,7,0)</f>
        <v>79981.11</v>
      </c>
      <c r="J101" s="16">
        <f>VLOOKUP(B:B,[1]门店类型!$C:$P,14,0)</f>
        <v>6960</v>
      </c>
      <c r="K101" s="16">
        <f t="shared" si="8"/>
        <v>73021.11</v>
      </c>
      <c r="L101" s="16">
        <f>VLOOKUP(B:B,[1]门店类型!$C:$Q,15,0)</f>
        <v>-4541.6</v>
      </c>
      <c r="M101" s="16">
        <f>VLOOKUP(B:B,[1]门店类型!$C:$J,8,0)</f>
        <v>22563.61</v>
      </c>
      <c r="N101" s="16">
        <f t="shared" si="9"/>
        <v>27105.21</v>
      </c>
      <c r="O101" s="16">
        <f>VLOOKUP(B:B,[1]门店类型!$C:$O,13,0)</f>
        <v>29</v>
      </c>
      <c r="P101" s="16">
        <f>VLOOKUP(B:B,[1]门店类型!$C:$G,5,0)</f>
        <v>1521</v>
      </c>
      <c r="Q101" s="16">
        <f t="shared" si="10"/>
        <v>1492</v>
      </c>
      <c r="R101" s="16">
        <f t="shared" si="11"/>
        <v>73021.11</v>
      </c>
      <c r="S101" s="16">
        <f t="shared" si="12"/>
        <v>27105.21</v>
      </c>
      <c r="T101" s="16">
        <f t="shared" si="13"/>
        <v>1492</v>
      </c>
      <c r="U101" s="20">
        <f t="shared" si="14"/>
        <v>0.579532619047619</v>
      </c>
      <c r="V101" s="20">
        <f t="shared" si="15"/>
        <v>0.632322316288518</v>
      </c>
    </row>
    <row r="102" s="1" customFormat="1" customHeight="1" spans="1:22">
      <c r="A102" s="3">
        <v>101</v>
      </c>
      <c r="B102" s="3">
        <v>103199</v>
      </c>
      <c r="C102" s="3" t="s">
        <v>127</v>
      </c>
      <c r="D102" s="3" t="s">
        <v>113</v>
      </c>
      <c r="E102" s="6">
        <v>165000</v>
      </c>
      <c r="F102" s="6">
        <v>51150</v>
      </c>
      <c r="G102" s="7">
        <v>2550</v>
      </c>
      <c r="H102" s="8">
        <v>0.31</v>
      </c>
      <c r="I102" s="16">
        <f>VLOOKUP(B:B,[1]门店类型!$C:$I,7,0)</f>
        <v>101093.94</v>
      </c>
      <c r="J102" s="16">
        <f>VLOOKUP(B:B,[1]门店类型!$C:$P,14,0)</f>
        <v>0</v>
      </c>
      <c r="K102" s="16">
        <f t="shared" si="8"/>
        <v>101093.94</v>
      </c>
      <c r="L102" s="16">
        <f>VLOOKUP(B:B,[1]门店类型!$C:$Q,15,0)</f>
        <v>0</v>
      </c>
      <c r="M102" s="16">
        <f>VLOOKUP(B:B,[1]门店类型!$C:$J,8,0)</f>
        <v>33659.06</v>
      </c>
      <c r="N102" s="16">
        <f t="shared" si="9"/>
        <v>33659.06</v>
      </c>
      <c r="O102" s="16">
        <f>VLOOKUP(B:B,[1]门店类型!$C:$O,13,0)</f>
        <v>0</v>
      </c>
      <c r="P102" s="16">
        <f>VLOOKUP(B:B,[1]门店类型!$C:$G,5,0)</f>
        <v>1459</v>
      </c>
      <c r="Q102" s="16">
        <f t="shared" si="10"/>
        <v>1459</v>
      </c>
      <c r="R102" s="16">
        <f t="shared" si="11"/>
        <v>101093.94</v>
      </c>
      <c r="S102" s="16">
        <f t="shared" si="12"/>
        <v>33659.06</v>
      </c>
      <c r="T102" s="16">
        <f t="shared" si="13"/>
        <v>1459</v>
      </c>
      <c r="U102" s="20">
        <f t="shared" si="14"/>
        <v>0.612690545454545</v>
      </c>
      <c r="V102" s="20">
        <f t="shared" si="15"/>
        <v>0.658046138807429</v>
      </c>
    </row>
    <row r="103" s="1" customFormat="1" customHeight="1" spans="1:22">
      <c r="A103" s="3">
        <v>102</v>
      </c>
      <c r="B103" s="3">
        <v>107658</v>
      </c>
      <c r="C103" s="3" t="s">
        <v>128</v>
      </c>
      <c r="D103" s="3" t="s">
        <v>113</v>
      </c>
      <c r="E103" s="6">
        <v>276000</v>
      </c>
      <c r="F103" s="6">
        <v>90145.1612903226</v>
      </c>
      <c r="G103" s="7">
        <v>4050</v>
      </c>
      <c r="H103" s="8">
        <v>0.326612903225806</v>
      </c>
      <c r="I103" s="16">
        <f>VLOOKUP(B:B,[1]门店类型!$C:$I,7,0)</f>
        <v>193475.84</v>
      </c>
      <c r="J103" s="16">
        <f>VLOOKUP(B:B,[1]门店类型!$C:$P,14,0)</f>
        <v>19548</v>
      </c>
      <c r="K103" s="16">
        <f t="shared" si="8"/>
        <v>173927.84</v>
      </c>
      <c r="L103" s="16">
        <f>VLOOKUP(B:B,[1]门店类型!$C:$Q,15,0)</f>
        <v>-11389.61</v>
      </c>
      <c r="M103" s="16">
        <f>VLOOKUP(B:B,[1]门店类型!$C:$J,8,0)</f>
        <v>38423.39</v>
      </c>
      <c r="N103" s="16">
        <f t="shared" si="9"/>
        <v>49813</v>
      </c>
      <c r="O103" s="16">
        <f>VLOOKUP(B:B,[1]门店类型!$C:$O,13,0)</f>
        <v>96</v>
      </c>
      <c r="P103" s="16">
        <f>VLOOKUP(B:B,[1]门店类型!$C:$G,5,0)</f>
        <v>2872</v>
      </c>
      <c r="Q103" s="16">
        <f t="shared" si="10"/>
        <v>2776</v>
      </c>
      <c r="R103" s="16">
        <f t="shared" si="11"/>
        <v>173927.84</v>
      </c>
      <c r="S103" s="16">
        <f t="shared" si="12"/>
        <v>49813</v>
      </c>
      <c r="T103" s="16">
        <f t="shared" si="13"/>
        <v>2776</v>
      </c>
      <c r="U103" s="20">
        <f t="shared" si="14"/>
        <v>0.630173333333333</v>
      </c>
      <c r="V103" s="20">
        <f t="shared" si="15"/>
        <v>0.552586509214528</v>
      </c>
    </row>
    <row r="104" s="1" customFormat="1" customHeight="1" spans="1:22">
      <c r="A104" s="3">
        <v>103</v>
      </c>
      <c r="B104" s="3">
        <v>114622</v>
      </c>
      <c r="C104" s="3" t="s">
        <v>129</v>
      </c>
      <c r="D104" s="3" t="s">
        <v>113</v>
      </c>
      <c r="E104" s="6">
        <v>221100</v>
      </c>
      <c r="F104" s="6">
        <v>75173.2258064517</v>
      </c>
      <c r="G104" s="7">
        <v>4050</v>
      </c>
      <c r="H104" s="8">
        <v>0.339996498446186</v>
      </c>
      <c r="I104" s="16">
        <f>VLOOKUP(B:B,[1]门店类型!$C:$I,7,0)</f>
        <v>171909.69</v>
      </c>
      <c r="J104" s="16">
        <f>VLOOKUP(B:B,[1]门店类型!$C:$P,14,0)</f>
        <v>0</v>
      </c>
      <c r="K104" s="16">
        <f t="shared" si="8"/>
        <v>171909.69</v>
      </c>
      <c r="L104" s="16">
        <f>VLOOKUP(B:B,[1]门店类型!$C:$Q,15,0)</f>
        <v>0</v>
      </c>
      <c r="M104" s="16">
        <f>VLOOKUP(B:B,[1]门店类型!$C:$J,8,0)</f>
        <v>62439.65</v>
      </c>
      <c r="N104" s="16">
        <f t="shared" si="9"/>
        <v>62439.65</v>
      </c>
      <c r="O104" s="16">
        <f>VLOOKUP(B:B,[1]门店类型!$C:$O,13,0)</f>
        <v>0</v>
      </c>
      <c r="P104" s="16">
        <f>VLOOKUP(B:B,[1]门店类型!$C:$G,5,0)</f>
        <v>2886</v>
      </c>
      <c r="Q104" s="16">
        <f t="shared" si="10"/>
        <v>2886</v>
      </c>
      <c r="R104" s="16">
        <f t="shared" si="11"/>
        <v>171909.69</v>
      </c>
      <c r="S104" s="16">
        <f t="shared" si="12"/>
        <v>62439.65</v>
      </c>
      <c r="T104" s="16">
        <f t="shared" si="13"/>
        <v>2886</v>
      </c>
      <c r="U104" s="20">
        <f t="shared" si="14"/>
        <v>0.777520081411126</v>
      </c>
      <c r="V104" s="20">
        <f t="shared" si="15"/>
        <v>0.830610224985731</v>
      </c>
    </row>
    <row r="105" s="1" customFormat="1" customHeight="1" spans="1:22">
      <c r="A105" s="3">
        <v>104</v>
      </c>
      <c r="B105" s="3">
        <v>114844</v>
      </c>
      <c r="C105" s="3" t="s">
        <v>130</v>
      </c>
      <c r="D105" s="3" t="s">
        <v>113</v>
      </c>
      <c r="E105" s="6">
        <v>267300</v>
      </c>
      <c r="F105" s="6">
        <v>74843.2258064517</v>
      </c>
      <c r="G105" s="7">
        <v>2400</v>
      </c>
      <c r="H105" s="8">
        <v>0.279997103653018</v>
      </c>
      <c r="I105" s="16">
        <f>VLOOKUP(B:B,[1]门店类型!$C:$I,7,0)</f>
        <v>222748.91</v>
      </c>
      <c r="J105" s="16">
        <f>VLOOKUP(B:B,[1]门店类型!$C:$P,14,0)</f>
        <v>0</v>
      </c>
      <c r="K105" s="16">
        <f t="shared" si="8"/>
        <v>222748.91</v>
      </c>
      <c r="L105" s="16">
        <f>VLOOKUP(B:B,[1]门店类型!$C:$Q,15,0)</f>
        <v>0</v>
      </c>
      <c r="M105" s="16">
        <f>VLOOKUP(B:B,[1]门店类型!$C:$J,8,0)</f>
        <v>48866.22</v>
      </c>
      <c r="N105" s="16">
        <f t="shared" si="9"/>
        <v>48866.22</v>
      </c>
      <c r="O105" s="16">
        <f>VLOOKUP(B:B,[1]门店类型!$C:$O,13,0)</f>
        <v>0</v>
      </c>
      <c r="P105" s="16">
        <f>VLOOKUP(B:B,[1]门店类型!$C:$G,5,0)</f>
        <v>1604</v>
      </c>
      <c r="Q105" s="16">
        <f t="shared" si="10"/>
        <v>1604</v>
      </c>
      <c r="R105" s="16">
        <f t="shared" si="11"/>
        <v>222748.91</v>
      </c>
      <c r="S105" s="16">
        <f t="shared" si="12"/>
        <v>48866.22</v>
      </c>
      <c r="T105" s="16">
        <f t="shared" si="13"/>
        <v>1604</v>
      </c>
      <c r="U105" s="20">
        <f t="shared" si="14"/>
        <v>0.833329255518144</v>
      </c>
      <c r="V105" s="20">
        <f t="shared" si="15"/>
        <v>0.652914401717137</v>
      </c>
    </row>
    <row r="106" s="1" customFormat="1" customHeight="1" spans="1:22">
      <c r="A106" s="3">
        <v>105</v>
      </c>
      <c r="B106" s="3">
        <v>117184</v>
      </c>
      <c r="C106" s="3" t="s">
        <v>131</v>
      </c>
      <c r="D106" s="3" t="s">
        <v>113</v>
      </c>
      <c r="E106" s="6">
        <v>217350</v>
      </c>
      <c r="F106" s="6">
        <v>76072.2580645161</v>
      </c>
      <c r="G106" s="7">
        <v>3510</v>
      </c>
      <c r="H106" s="8">
        <v>0.349998886885282</v>
      </c>
      <c r="I106" s="16">
        <f>VLOOKUP(B:B,[1]门店类型!$C:$I,7,0)</f>
        <v>180283.66</v>
      </c>
      <c r="J106" s="16">
        <f>VLOOKUP(B:B,[1]门店类型!$C:$P,14,0)</f>
        <v>0</v>
      </c>
      <c r="K106" s="16">
        <f t="shared" si="8"/>
        <v>180283.66</v>
      </c>
      <c r="L106" s="16">
        <f>VLOOKUP(B:B,[1]门店类型!$C:$Q,15,0)</f>
        <v>0</v>
      </c>
      <c r="M106" s="16">
        <f>VLOOKUP(B:B,[1]门店类型!$C:$J,8,0)</f>
        <v>61493.12</v>
      </c>
      <c r="N106" s="16">
        <f t="shared" si="9"/>
        <v>61493.12</v>
      </c>
      <c r="O106" s="16">
        <f>VLOOKUP(B:B,[1]门店类型!$C:$O,13,0)</f>
        <v>0</v>
      </c>
      <c r="P106" s="16">
        <f>VLOOKUP(B:B,[1]门店类型!$C:$G,5,0)</f>
        <v>2440</v>
      </c>
      <c r="Q106" s="16">
        <f t="shared" si="10"/>
        <v>2440</v>
      </c>
      <c r="R106" s="16">
        <f t="shared" si="11"/>
        <v>180283.66</v>
      </c>
      <c r="S106" s="16">
        <f t="shared" si="12"/>
        <v>61493.12</v>
      </c>
      <c r="T106" s="16">
        <f t="shared" si="13"/>
        <v>2440</v>
      </c>
      <c r="U106" s="20">
        <f t="shared" si="14"/>
        <v>0.829462433862434</v>
      </c>
      <c r="V106" s="20">
        <f t="shared" si="15"/>
        <v>0.808351448537893</v>
      </c>
    </row>
    <row r="107" s="1" customFormat="1" customHeight="1" spans="1:22">
      <c r="A107" s="3">
        <v>106</v>
      </c>
      <c r="B107" s="3">
        <v>118758</v>
      </c>
      <c r="C107" s="3" t="s">
        <v>132</v>
      </c>
      <c r="D107" s="3" t="s">
        <v>113</v>
      </c>
      <c r="E107" s="6">
        <v>91500</v>
      </c>
      <c r="F107" s="6">
        <v>35190</v>
      </c>
      <c r="G107" s="7">
        <v>1740</v>
      </c>
      <c r="H107" s="8">
        <v>0.384590163934426</v>
      </c>
      <c r="I107" s="16">
        <f>VLOOKUP(B:B,[1]门店类型!$C:$I,7,0)</f>
        <v>65216.88</v>
      </c>
      <c r="J107" s="16">
        <f>VLOOKUP(B:B,[1]门店类型!$C:$P,14,0)</f>
        <v>0</v>
      </c>
      <c r="K107" s="16">
        <f t="shared" si="8"/>
        <v>65216.88</v>
      </c>
      <c r="L107" s="16">
        <f>VLOOKUP(B:B,[1]门店类型!$C:$Q,15,0)</f>
        <v>0</v>
      </c>
      <c r="M107" s="16">
        <f>VLOOKUP(B:B,[1]门店类型!$C:$J,8,0)</f>
        <v>20627.88</v>
      </c>
      <c r="N107" s="16">
        <f t="shared" si="9"/>
        <v>20627.88</v>
      </c>
      <c r="O107" s="16">
        <f>VLOOKUP(B:B,[1]门店类型!$C:$O,13,0)</f>
        <v>0</v>
      </c>
      <c r="P107" s="16">
        <f>VLOOKUP(B:B,[1]门店类型!$C:$G,5,0)</f>
        <v>1194</v>
      </c>
      <c r="Q107" s="16">
        <f t="shared" si="10"/>
        <v>1194</v>
      </c>
      <c r="R107" s="16">
        <f t="shared" si="11"/>
        <v>65216.88</v>
      </c>
      <c r="S107" s="16">
        <f t="shared" si="12"/>
        <v>20627.88</v>
      </c>
      <c r="T107" s="16">
        <f t="shared" si="13"/>
        <v>1194</v>
      </c>
      <c r="U107" s="20">
        <f t="shared" si="14"/>
        <v>0.712752786885246</v>
      </c>
      <c r="V107" s="20">
        <f t="shared" si="15"/>
        <v>0.586185848252344</v>
      </c>
    </row>
    <row r="108" s="1" customFormat="1" customHeight="1" spans="1:22">
      <c r="A108" s="3">
        <v>107</v>
      </c>
      <c r="B108" s="3">
        <v>119262</v>
      </c>
      <c r="C108" s="3" t="s">
        <v>133</v>
      </c>
      <c r="D108" s="3" t="s">
        <v>113</v>
      </c>
      <c r="E108" s="6">
        <v>119130</v>
      </c>
      <c r="F108" s="6">
        <v>40503.8709677418</v>
      </c>
      <c r="G108" s="7">
        <v>2280</v>
      </c>
      <c r="H108" s="8">
        <v>0.339997238040307</v>
      </c>
      <c r="I108" s="16">
        <f>VLOOKUP(B:B,[1]门店类型!$C:$I,7,0)</f>
        <v>76526.19</v>
      </c>
      <c r="J108" s="16">
        <f>VLOOKUP(B:B,[1]门店类型!$C:$P,14,0)</f>
        <v>0</v>
      </c>
      <c r="K108" s="16">
        <f t="shared" si="8"/>
        <v>76526.19</v>
      </c>
      <c r="L108" s="16">
        <f>VLOOKUP(B:B,[1]门店类型!$C:$Q,15,0)</f>
        <v>0</v>
      </c>
      <c r="M108" s="16">
        <f>VLOOKUP(B:B,[1]门店类型!$C:$J,8,0)</f>
        <v>28248.3</v>
      </c>
      <c r="N108" s="16">
        <f t="shared" si="9"/>
        <v>28248.3</v>
      </c>
      <c r="O108" s="16">
        <f>VLOOKUP(B:B,[1]门店类型!$C:$O,13,0)</f>
        <v>0</v>
      </c>
      <c r="P108" s="16">
        <f>VLOOKUP(B:B,[1]门店类型!$C:$G,5,0)</f>
        <v>1398</v>
      </c>
      <c r="Q108" s="16">
        <f t="shared" si="10"/>
        <v>1398</v>
      </c>
      <c r="R108" s="16">
        <f t="shared" si="11"/>
        <v>76526.19</v>
      </c>
      <c r="S108" s="16">
        <f t="shared" si="12"/>
        <v>28248.3</v>
      </c>
      <c r="T108" s="16">
        <f t="shared" si="13"/>
        <v>1398</v>
      </c>
      <c r="U108" s="20">
        <f t="shared" si="14"/>
        <v>0.642375472173256</v>
      </c>
      <c r="V108" s="20">
        <f t="shared" si="15"/>
        <v>0.697422229655471</v>
      </c>
    </row>
    <row r="109" s="1" customFormat="1" customHeight="1" spans="1:22">
      <c r="A109" s="3">
        <v>108</v>
      </c>
      <c r="B109" s="3">
        <v>120844</v>
      </c>
      <c r="C109" s="3" t="s">
        <v>134</v>
      </c>
      <c r="D109" s="3" t="s">
        <v>113</v>
      </c>
      <c r="E109" s="6">
        <v>293790</v>
      </c>
      <c r="F109" s="6">
        <v>82262.9032258065</v>
      </c>
      <c r="G109" s="7">
        <v>3750</v>
      </c>
      <c r="H109" s="8">
        <v>0.280005797426075</v>
      </c>
      <c r="I109" s="16">
        <f>VLOOKUP(B:B,[1]门店类型!$C:$I,7,0)</f>
        <v>202184.9</v>
      </c>
      <c r="J109" s="16">
        <f>VLOOKUP(B:B,[1]门店类型!$C:$P,14,0)</f>
        <v>0</v>
      </c>
      <c r="K109" s="16">
        <f t="shared" si="8"/>
        <v>202184.9</v>
      </c>
      <c r="L109" s="16">
        <f>VLOOKUP(B:B,[1]门店类型!$C:$Q,15,0)</f>
        <v>0</v>
      </c>
      <c r="M109" s="16">
        <f>VLOOKUP(B:B,[1]门店类型!$C:$J,8,0)</f>
        <v>58113.67</v>
      </c>
      <c r="N109" s="16">
        <f t="shared" si="9"/>
        <v>58113.67</v>
      </c>
      <c r="O109" s="16">
        <f>VLOOKUP(B:B,[1]门店类型!$C:$O,13,0)</f>
        <v>0</v>
      </c>
      <c r="P109" s="16">
        <f>VLOOKUP(B:B,[1]门店类型!$C:$G,5,0)</f>
        <v>2261</v>
      </c>
      <c r="Q109" s="16">
        <f t="shared" si="10"/>
        <v>2261</v>
      </c>
      <c r="R109" s="16">
        <f t="shared" si="11"/>
        <v>202184.9</v>
      </c>
      <c r="S109" s="16">
        <f t="shared" si="12"/>
        <v>58113.67</v>
      </c>
      <c r="T109" s="16">
        <f t="shared" si="13"/>
        <v>2261</v>
      </c>
      <c r="U109" s="20">
        <f t="shared" si="14"/>
        <v>0.688195309574866</v>
      </c>
      <c r="V109" s="20">
        <f t="shared" si="15"/>
        <v>0.706438354606591</v>
      </c>
    </row>
    <row r="110" s="1" customFormat="1" customHeight="1" spans="1:22">
      <c r="A110" s="3">
        <v>109</v>
      </c>
      <c r="B110" s="3">
        <v>122198</v>
      </c>
      <c r="C110" s="3" t="s">
        <v>135</v>
      </c>
      <c r="D110" s="3" t="s">
        <v>113</v>
      </c>
      <c r="E110" s="6">
        <v>146190</v>
      </c>
      <c r="F110" s="6">
        <v>46780.6451612904</v>
      </c>
      <c r="G110" s="7">
        <v>2190</v>
      </c>
      <c r="H110" s="8">
        <v>0.319998940839253</v>
      </c>
      <c r="I110" s="16">
        <f>VLOOKUP(B:B,[1]门店类型!$C:$I,7,0)</f>
        <v>84979.31</v>
      </c>
      <c r="J110" s="16">
        <f>VLOOKUP(B:B,[1]门店类型!$C:$P,14,0)</f>
        <v>0</v>
      </c>
      <c r="K110" s="16">
        <f t="shared" si="8"/>
        <v>84979.31</v>
      </c>
      <c r="L110" s="16">
        <f>VLOOKUP(B:B,[1]门店类型!$C:$Q,15,0)</f>
        <v>0</v>
      </c>
      <c r="M110" s="16">
        <f>VLOOKUP(B:B,[1]门店类型!$C:$J,8,0)</f>
        <v>26018.44</v>
      </c>
      <c r="N110" s="16">
        <f t="shared" si="9"/>
        <v>26018.44</v>
      </c>
      <c r="O110" s="16">
        <f>VLOOKUP(B:B,[1]门店类型!$C:$O,13,0)</f>
        <v>0</v>
      </c>
      <c r="P110" s="16">
        <f>VLOOKUP(B:B,[1]门店类型!$C:$G,5,0)</f>
        <v>1174</v>
      </c>
      <c r="Q110" s="16">
        <f t="shared" si="10"/>
        <v>1174</v>
      </c>
      <c r="R110" s="16">
        <f t="shared" si="11"/>
        <v>84979.31</v>
      </c>
      <c r="S110" s="16">
        <f t="shared" si="12"/>
        <v>26018.44</v>
      </c>
      <c r="T110" s="16">
        <f t="shared" si="13"/>
        <v>1174</v>
      </c>
      <c r="U110" s="20">
        <f t="shared" si="14"/>
        <v>0.581293590532868</v>
      </c>
      <c r="V110" s="20">
        <f t="shared" si="15"/>
        <v>0.556179589022203</v>
      </c>
    </row>
    <row r="111" s="1" customFormat="1" customHeight="1" spans="1:22">
      <c r="A111" s="3">
        <v>110</v>
      </c>
      <c r="B111" s="3">
        <v>122906</v>
      </c>
      <c r="C111" s="3" t="s">
        <v>136</v>
      </c>
      <c r="D111" s="3" t="s">
        <v>113</v>
      </c>
      <c r="E111" s="6">
        <v>138630</v>
      </c>
      <c r="F111" s="6">
        <v>48518.7096774195</v>
      </c>
      <c r="G111" s="7">
        <v>2670</v>
      </c>
      <c r="H111" s="8">
        <v>0.349987085604988</v>
      </c>
      <c r="I111" s="16">
        <f>VLOOKUP(B:B,[1]门店类型!$C:$I,7,0)</f>
        <v>100775.59</v>
      </c>
      <c r="J111" s="16">
        <f>VLOOKUP(B:B,[1]门店类型!$C:$P,14,0)</f>
        <v>0</v>
      </c>
      <c r="K111" s="16">
        <f t="shared" si="8"/>
        <v>100775.59</v>
      </c>
      <c r="L111" s="16">
        <f>VLOOKUP(B:B,[1]门店类型!$C:$Q,15,0)</f>
        <v>0</v>
      </c>
      <c r="M111" s="16">
        <f>VLOOKUP(B:B,[1]门店类型!$C:$J,8,0)</f>
        <v>35242.94</v>
      </c>
      <c r="N111" s="16">
        <f t="shared" si="9"/>
        <v>35242.94</v>
      </c>
      <c r="O111" s="16">
        <f>VLOOKUP(B:B,[1]门店类型!$C:$O,13,0)</f>
        <v>0</v>
      </c>
      <c r="P111" s="16">
        <f>VLOOKUP(B:B,[1]门店类型!$C:$G,5,0)</f>
        <v>1739</v>
      </c>
      <c r="Q111" s="16">
        <f t="shared" si="10"/>
        <v>1739</v>
      </c>
      <c r="R111" s="16">
        <f t="shared" si="11"/>
        <v>100775.59</v>
      </c>
      <c r="S111" s="16">
        <f t="shared" si="12"/>
        <v>35242.94</v>
      </c>
      <c r="T111" s="16">
        <f t="shared" si="13"/>
        <v>1739</v>
      </c>
      <c r="U111" s="20">
        <f t="shared" si="14"/>
        <v>0.726939262785833</v>
      </c>
      <c r="V111" s="20">
        <f t="shared" si="15"/>
        <v>0.726378344237007</v>
      </c>
    </row>
    <row r="112" s="1" customFormat="1" customHeight="1" spans="1:22">
      <c r="A112" s="3">
        <v>111</v>
      </c>
      <c r="B112" s="3">
        <v>297863</v>
      </c>
      <c r="C112" s="3" t="s">
        <v>137</v>
      </c>
      <c r="D112" s="3" t="s">
        <v>113</v>
      </c>
      <c r="E112" s="6">
        <v>144000</v>
      </c>
      <c r="F112" s="6">
        <v>45000</v>
      </c>
      <c r="G112" s="7">
        <v>2850</v>
      </c>
      <c r="H112" s="8">
        <v>0.3125</v>
      </c>
      <c r="I112" s="16">
        <f>VLOOKUP(B:B,[1]门店类型!$C:$I,7,0)</f>
        <v>127261.56</v>
      </c>
      <c r="J112" s="16">
        <f>VLOOKUP(B:B,[1]门店类型!$C:$P,14,0)</f>
        <v>5280</v>
      </c>
      <c r="K112" s="16">
        <f t="shared" si="8"/>
        <v>121981.56</v>
      </c>
      <c r="L112" s="16">
        <f>VLOOKUP(B:B,[1]门店类型!$C:$Q,15,0)</f>
        <v>-3507.13</v>
      </c>
      <c r="M112" s="16">
        <f>VLOOKUP(B:B,[1]门店类型!$C:$J,8,0)</f>
        <v>40303.19</v>
      </c>
      <c r="N112" s="16">
        <f t="shared" si="9"/>
        <v>43810.32</v>
      </c>
      <c r="O112" s="16">
        <f>VLOOKUP(B:B,[1]门店类型!$C:$O,13,0)</f>
        <v>24</v>
      </c>
      <c r="P112" s="16">
        <f>VLOOKUP(B:B,[1]门店类型!$C:$G,5,0)</f>
        <v>1854</v>
      </c>
      <c r="Q112" s="16">
        <f t="shared" si="10"/>
        <v>1830</v>
      </c>
      <c r="R112" s="16">
        <f t="shared" si="11"/>
        <v>121981.56</v>
      </c>
      <c r="S112" s="16">
        <f t="shared" si="12"/>
        <v>43810.32</v>
      </c>
      <c r="T112" s="16">
        <f t="shared" si="13"/>
        <v>1830</v>
      </c>
      <c r="U112" s="20">
        <f t="shared" si="14"/>
        <v>0.847094166666667</v>
      </c>
      <c r="V112" s="20">
        <f t="shared" si="15"/>
        <v>0.973562666666667</v>
      </c>
    </row>
    <row r="113" s="1" customFormat="1" customHeight="1" spans="1:22">
      <c r="A113" s="3">
        <v>112</v>
      </c>
      <c r="B113" s="3">
        <v>302867</v>
      </c>
      <c r="C113" s="3" t="s">
        <v>138</v>
      </c>
      <c r="D113" s="3" t="s">
        <v>113</v>
      </c>
      <c r="E113" s="6">
        <v>66000</v>
      </c>
      <c r="F113" s="6">
        <v>19800</v>
      </c>
      <c r="G113" s="7">
        <v>1500</v>
      </c>
      <c r="H113" s="8">
        <v>0.3</v>
      </c>
      <c r="I113" s="16">
        <f>VLOOKUP(B:B,[1]门店类型!$C:$I,7,0)</f>
        <v>44539.88</v>
      </c>
      <c r="J113" s="16">
        <f>VLOOKUP(B:B,[1]门店类型!$C:$P,14,0)</f>
        <v>0</v>
      </c>
      <c r="K113" s="16">
        <f t="shared" si="8"/>
        <v>44539.88</v>
      </c>
      <c r="L113" s="16">
        <f>VLOOKUP(B:B,[1]门店类型!$C:$Q,15,0)</f>
        <v>0</v>
      </c>
      <c r="M113" s="16">
        <f>VLOOKUP(B:B,[1]门店类型!$C:$J,8,0)</f>
        <v>13913.81</v>
      </c>
      <c r="N113" s="16">
        <f t="shared" si="9"/>
        <v>13913.81</v>
      </c>
      <c r="O113" s="16">
        <f>VLOOKUP(B:B,[1]门店类型!$C:$O,13,0)</f>
        <v>0</v>
      </c>
      <c r="P113" s="16">
        <f>VLOOKUP(B:B,[1]门店类型!$C:$G,5,0)</f>
        <v>1006</v>
      </c>
      <c r="Q113" s="16">
        <f t="shared" si="10"/>
        <v>1006</v>
      </c>
      <c r="R113" s="16">
        <f t="shared" si="11"/>
        <v>44539.88</v>
      </c>
      <c r="S113" s="16">
        <f t="shared" si="12"/>
        <v>13913.81</v>
      </c>
      <c r="T113" s="16">
        <f t="shared" si="13"/>
        <v>1006</v>
      </c>
      <c r="U113" s="20">
        <f t="shared" si="14"/>
        <v>0.674846666666667</v>
      </c>
      <c r="V113" s="20">
        <f t="shared" si="15"/>
        <v>0.702717676767677</v>
      </c>
    </row>
    <row r="114" s="1" customFormat="1" customHeight="1" spans="1:22">
      <c r="A114" s="3">
        <v>113</v>
      </c>
      <c r="B114" s="3">
        <v>2905</v>
      </c>
      <c r="C114" s="3" t="s">
        <v>139</v>
      </c>
      <c r="D114" s="3" t="s">
        <v>140</v>
      </c>
      <c r="E114" s="6">
        <v>84000</v>
      </c>
      <c r="F114" s="6">
        <v>29640</v>
      </c>
      <c r="G114" s="7">
        <v>1500</v>
      </c>
      <c r="H114" s="8">
        <v>0.352857142857143</v>
      </c>
      <c r="I114" s="16">
        <f>VLOOKUP(B:B,[1]门店类型!$C:$I,7,0)</f>
        <v>50927.53</v>
      </c>
      <c r="J114" s="16">
        <f>VLOOKUP(B:B,[1]门店类型!$C:$P,14,0)</f>
        <v>0</v>
      </c>
      <c r="K114" s="16">
        <f t="shared" si="8"/>
        <v>50927.53</v>
      </c>
      <c r="L114" s="16">
        <f>VLOOKUP(B:B,[1]门店类型!$C:$Q,15,0)</f>
        <v>0</v>
      </c>
      <c r="M114" s="16">
        <f>VLOOKUP(B:B,[1]门店类型!$C:$J,8,0)</f>
        <v>17866.24</v>
      </c>
      <c r="N114" s="16">
        <f t="shared" si="9"/>
        <v>17866.24</v>
      </c>
      <c r="O114" s="16">
        <f>VLOOKUP(B:B,[1]门店类型!$C:$O,13,0)</f>
        <v>0</v>
      </c>
      <c r="P114" s="16">
        <f>VLOOKUP(B:B,[1]门店类型!$C:$G,5,0)</f>
        <v>894</v>
      </c>
      <c r="Q114" s="16">
        <f t="shared" si="10"/>
        <v>894</v>
      </c>
      <c r="R114" s="16">
        <f t="shared" si="11"/>
        <v>50927.53</v>
      </c>
      <c r="S114" s="16">
        <f t="shared" si="12"/>
        <v>17866.24</v>
      </c>
      <c r="T114" s="16">
        <f t="shared" si="13"/>
        <v>894</v>
      </c>
      <c r="U114" s="20">
        <f t="shared" si="14"/>
        <v>0.606280119047619</v>
      </c>
      <c r="V114" s="20">
        <f t="shared" si="15"/>
        <v>0.602774628879892</v>
      </c>
    </row>
    <row r="115" s="1" customFormat="1" customHeight="1" spans="1:22">
      <c r="A115" s="3">
        <v>114</v>
      </c>
      <c r="B115" s="3">
        <v>2914</v>
      </c>
      <c r="C115" s="3" t="s">
        <v>141</v>
      </c>
      <c r="D115" s="3" t="s">
        <v>140</v>
      </c>
      <c r="E115" s="6">
        <v>236520</v>
      </c>
      <c r="F115" s="6">
        <v>70950</v>
      </c>
      <c r="G115" s="7">
        <v>3300</v>
      </c>
      <c r="H115" s="8">
        <v>0.299974632166413</v>
      </c>
      <c r="I115" s="16">
        <f>VLOOKUP(B:B,[1]门店类型!$C:$I,7,0)</f>
        <v>140824.67</v>
      </c>
      <c r="J115" s="16">
        <f>VLOOKUP(B:B,[1]门店类型!$C:$P,14,0)</f>
        <v>0</v>
      </c>
      <c r="K115" s="16">
        <f t="shared" si="8"/>
        <v>140824.67</v>
      </c>
      <c r="L115" s="16">
        <f>VLOOKUP(B:B,[1]门店类型!$C:$Q,15,0)</f>
        <v>0</v>
      </c>
      <c r="M115" s="16">
        <f>VLOOKUP(B:B,[1]门店类型!$C:$J,8,0)</f>
        <v>50936.76</v>
      </c>
      <c r="N115" s="16">
        <f t="shared" si="9"/>
        <v>50936.76</v>
      </c>
      <c r="O115" s="16">
        <f>VLOOKUP(B:B,[1]门店类型!$C:$O,13,0)</f>
        <v>0</v>
      </c>
      <c r="P115" s="16">
        <f>VLOOKUP(B:B,[1]门店类型!$C:$G,5,0)</f>
        <v>1971</v>
      </c>
      <c r="Q115" s="16">
        <f t="shared" si="10"/>
        <v>1971</v>
      </c>
      <c r="R115" s="16">
        <f t="shared" si="11"/>
        <v>140824.67</v>
      </c>
      <c r="S115" s="16">
        <f t="shared" si="12"/>
        <v>50936.76</v>
      </c>
      <c r="T115" s="16">
        <f t="shared" si="13"/>
        <v>1971</v>
      </c>
      <c r="U115" s="20">
        <f t="shared" si="14"/>
        <v>0.595402798917639</v>
      </c>
      <c r="V115" s="20">
        <f t="shared" si="15"/>
        <v>0.717924735729387</v>
      </c>
    </row>
    <row r="116" s="1" customFormat="1" customHeight="1" spans="1:22">
      <c r="A116" s="3">
        <v>115</v>
      </c>
      <c r="B116" s="3">
        <v>2894</v>
      </c>
      <c r="C116" s="3" t="s">
        <v>142</v>
      </c>
      <c r="D116" s="3" t="s">
        <v>140</v>
      </c>
      <c r="E116" s="6">
        <v>102000</v>
      </c>
      <c r="F116" s="6">
        <v>36720</v>
      </c>
      <c r="G116" s="7">
        <v>1470</v>
      </c>
      <c r="H116" s="8">
        <v>0.36</v>
      </c>
      <c r="I116" s="16">
        <f>VLOOKUP(B:B,[1]门店类型!$C:$I,7,0)</f>
        <v>59389.01</v>
      </c>
      <c r="J116" s="16">
        <f>VLOOKUP(B:B,[1]门店类型!$C:$P,14,0)</f>
        <v>0</v>
      </c>
      <c r="K116" s="16">
        <f t="shared" si="8"/>
        <v>59389.01</v>
      </c>
      <c r="L116" s="16">
        <f>VLOOKUP(B:B,[1]门店类型!$C:$Q,15,0)</f>
        <v>0</v>
      </c>
      <c r="M116" s="16">
        <f>VLOOKUP(B:B,[1]门店类型!$C:$J,8,0)</f>
        <v>22346.11</v>
      </c>
      <c r="N116" s="16">
        <f t="shared" si="9"/>
        <v>22346.11</v>
      </c>
      <c r="O116" s="16">
        <f>VLOOKUP(B:B,[1]门店类型!$C:$O,13,0)</f>
        <v>0</v>
      </c>
      <c r="P116" s="16">
        <f>VLOOKUP(B:B,[1]门店类型!$C:$G,5,0)</f>
        <v>760</v>
      </c>
      <c r="Q116" s="16">
        <f t="shared" si="10"/>
        <v>760</v>
      </c>
      <c r="R116" s="16">
        <f t="shared" si="11"/>
        <v>59389.01</v>
      </c>
      <c r="S116" s="16">
        <f t="shared" si="12"/>
        <v>22346.11</v>
      </c>
      <c r="T116" s="16">
        <f t="shared" si="13"/>
        <v>760</v>
      </c>
      <c r="U116" s="20">
        <f t="shared" si="14"/>
        <v>0.582245196078431</v>
      </c>
      <c r="V116" s="20">
        <f t="shared" si="15"/>
        <v>0.608554193899782</v>
      </c>
    </row>
    <row r="117" s="1" customFormat="1" customHeight="1" spans="1:22">
      <c r="A117" s="3">
        <v>116</v>
      </c>
      <c r="B117" s="3">
        <v>2910</v>
      </c>
      <c r="C117" s="3" t="s">
        <v>143</v>
      </c>
      <c r="D117" s="3" t="s">
        <v>140</v>
      </c>
      <c r="E117" s="6">
        <v>154350</v>
      </c>
      <c r="F117" s="6">
        <v>55560</v>
      </c>
      <c r="G117" s="7">
        <v>2310</v>
      </c>
      <c r="H117" s="8">
        <v>0.359961127308066</v>
      </c>
      <c r="I117" s="16">
        <f>VLOOKUP(B:B,[1]门店类型!$C:$I,7,0)</f>
        <v>96626.13</v>
      </c>
      <c r="J117" s="16">
        <f>VLOOKUP(B:B,[1]门店类型!$C:$P,14,0)</f>
        <v>0</v>
      </c>
      <c r="K117" s="16">
        <f t="shared" si="8"/>
        <v>96626.13</v>
      </c>
      <c r="L117" s="16">
        <f>VLOOKUP(B:B,[1]门店类型!$C:$Q,15,0)</f>
        <v>0</v>
      </c>
      <c r="M117" s="16">
        <f>VLOOKUP(B:B,[1]门店类型!$C:$J,8,0)</f>
        <v>34380.91</v>
      </c>
      <c r="N117" s="16">
        <f t="shared" si="9"/>
        <v>34380.91</v>
      </c>
      <c r="O117" s="16">
        <f>VLOOKUP(B:B,[1]门店类型!$C:$O,13,0)</f>
        <v>0</v>
      </c>
      <c r="P117" s="16">
        <f>VLOOKUP(B:B,[1]门店类型!$C:$G,5,0)</f>
        <v>1579</v>
      </c>
      <c r="Q117" s="16">
        <f t="shared" si="10"/>
        <v>1579</v>
      </c>
      <c r="R117" s="16">
        <f t="shared" si="11"/>
        <v>96626.13</v>
      </c>
      <c r="S117" s="16">
        <f t="shared" si="12"/>
        <v>34380.91</v>
      </c>
      <c r="T117" s="16">
        <f t="shared" si="13"/>
        <v>1579</v>
      </c>
      <c r="U117" s="20">
        <f t="shared" si="14"/>
        <v>0.626019630709427</v>
      </c>
      <c r="V117" s="20">
        <f t="shared" si="15"/>
        <v>0.618806875449964</v>
      </c>
    </row>
    <row r="118" s="1" customFormat="1" customHeight="1" spans="1:22">
      <c r="A118" s="3">
        <v>117</v>
      </c>
      <c r="B118" s="3">
        <v>2916</v>
      </c>
      <c r="C118" s="3" t="s">
        <v>144</v>
      </c>
      <c r="D118" s="3" t="s">
        <v>140</v>
      </c>
      <c r="E118" s="6">
        <v>135870</v>
      </c>
      <c r="F118" s="6">
        <v>48900</v>
      </c>
      <c r="G118" s="7">
        <v>2100</v>
      </c>
      <c r="H118" s="8">
        <v>0.359902848310885</v>
      </c>
      <c r="I118" s="16">
        <f>VLOOKUP(B:B,[1]门店类型!$C:$I,7,0)</f>
        <v>81456.1</v>
      </c>
      <c r="J118" s="16">
        <f>VLOOKUP(B:B,[1]门店类型!$C:$P,14,0)</f>
        <v>3600</v>
      </c>
      <c r="K118" s="16">
        <f t="shared" si="8"/>
        <v>77856.1</v>
      </c>
      <c r="L118" s="16">
        <f>VLOOKUP(B:B,[1]门店类型!$C:$Q,15,0)</f>
        <v>-2365.15</v>
      </c>
      <c r="M118" s="16">
        <f>VLOOKUP(B:B,[1]门店类型!$C:$J,8,0)</f>
        <v>25827.93</v>
      </c>
      <c r="N118" s="16">
        <f t="shared" si="9"/>
        <v>28193.08</v>
      </c>
      <c r="O118" s="16">
        <f>VLOOKUP(B:B,[1]门店类型!$C:$O,13,0)</f>
        <v>15</v>
      </c>
      <c r="P118" s="16">
        <f>VLOOKUP(B:B,[1]门店类型!$C:$G,5,0)</f>
        <v>1125</v>
      </c>
      <c r="Q118" s="16">
        <f t="shared" si="10"/>
        <v>1110</v>
      </c>
      <c r="R118" s="16">
        <f t="shared" si="11"/>
        <v>77856.1</v>
      </c>
      <c r="S118" s="16">
        <f t="shared" si="12"/>
        <v>28193.08</v>
      </c>
      <c r="T118" s="16">
        <f t="shared" si="13"/>
        <v>1110</v>
      </c>
      <c r="U118" s="20">
        <f t="shared" si="14"/>
        <v>0.573019062339001</v>
      </c>
      <c r="V118" s="20">
        <f t="shared" si="15"/>
        <v>0.576545603271984</v>
      </c>
    </row>
    <row r="119" s="1" customFormat="1" customHeight="1" spans="1:22">
      <c r="A119" s="3">
        <v>118</v>
      </c>
      <c r="B119" s="3">
        <v>104428</v>
      </c>
      <c r="C119" s="3" t="s">
        <v>145</v>
      </c>
      <c r="D119" s="3" t="s">
        <v>140</v>
      </c>
      <c r="E119" s="6">
        <v>204480</v>
      </c>
      <c r="F119" s="6">
        <v>68400</v>
      </c>
      <c r="G119" s="7">
        <v>3150</v>
      </c>
      <c r="H119" s="8">
        <v>0.334507042253521</v>
      </c>
      <c r="I119" s="16">
        <f>VLOOKUP(B:B,[1]门店类型!$C:$I,7,0)</f>
        <v>138439.63</v>
      </c>
      <c r="J119" s="16">
        <f>VLOOKUP(B:B,[1]门店类型!$C:$P,14,0)</f>
        <v>4320</v>
      </c>
      <c r="K119" s="16">
        <f t="shared" si="8"/>
        <v>134119.63</v>
      </c>
      <c r="L119" s="16">
        <f>VLOOKUP(B:B,[1]门店类型!$C:$Q,15,0)</f>
        <v>-2885.76</v>
      </c>
      <c r="M119" s="16">
        <f>VLOOKUP(B:B,[1]门店类型!$C:$J,8,0)</f>
        <v>43342.12</v>
      </c>
      <c r="N119" s="16">
        <f t="shared" si="9"/>
        <v>46227.88</v>
      </c>
      <c r="O119" s="16">
        <f>VLOOKUP(B:B,[1]门店类型!$C:$O,13,0)</f>
        <v>18</v>
      </c>
      <c r="P119" s="16">
        <f>VLOOKUP(B:B,[1]门店类型!$C:$G,5,0)</f>
        <v>2238</v>
      </c>
      <c r="Q119" s="16">
        <f t="shared" si="10"/>
        <v>2220</v>
      </c>
      <c r="R119" s="16">
        <f t="shared" si="11"/>
        <v>134119.63</v>
      </c>
      <c r="S119" s="16">
        <f t="shared" si="12"/>
        <v>46227.88</v>
      </c>
      <c r="T119" s="16">
        <f t="shared" si="13"/>
        <v>2220</v>
      </c>
      <c r="U119" s="20">
        <f t="shared" si="14"/>
        <v>0.655905858763693</v>
      </c>
      <c r="V119" s="20">
        <f t="shared" si="15"/>
        <v>0.675846198830409</v>
      </c>
    </row>
    <row r="120" s="1" customFormat="1" customHeight="1" spans="1:22">
      <c r="A120" s="3">
        <v>119</v>
      </c>
      <c r="B120" s="3">
        <v>104838</v>
      </c>
      <c r="C120" s="3" t="s">
        <v>146</v>
      </c>
      <c r="D120" s="3" t="s">
        <v>140</v>
      </c>
      <c r="E120" s="6">
        <v>114630</v>
      </c>
      <c r="F120" s="6">
        <v>41280</v>
      </c>
      <c r="G120" s="7">
        <v>1650</v>
      </c>
      <c r="H120" s="8">
        <v>0.360115153101282</v>
      </c>
      <c r="I120" s="16">
        <f>VLOOKUP(B:B,[1]门店类型!$C:$I,7,0)</f>
        <v>72602.09</v>
      </c>
      <c r="J120" s="16">
        <f>VLOOKUP(B:B,[1]门店类型!$C:$P,14,0)</f>
        <v>0</v>
      </c>
      <c r="K120" s="16">
        <f t="shared" si="8"/>
        <v>72602.09</v>
      </c>
      <c r="L120" s="16">
        <f>VLOOKUP(B:B,[1]门店类型!$C:$Q,15,0)</f>
        <v>0</v>
      </c>
      <c r="M120" s="16">
        <f>VLOOKUP(B:B,[1]门店类型!$C:$J,8,0)</f>
        <v>19519.32</v>
      </c>
      <c r="N120" s="16">
        <f t="shared" si="9"/>
        <v>19519.32</v>
      </c>
      <c r="O120" s="16">
        <f>VLOOKUP(B:B,[1]门店类型!$C:$O,13,0)</f>
        <v>0</v>
      </c>
      <c r="P120" s="16">
        <f>VLOOKUP(B:B,[1]门店类型!$C:$G,5,0)</f>
        <v>1076</v>
      </c>
      <c r="Q120" s="16">
        <f t="shared" si="10"/>
        <v>1076</v>
      </c>
      <c r="R120" s="16">
        <f t="shared" si="11"/>
        <v>72602.09</v>
      </c>
      <c r="S120" s="16">
        <f t="shared" si="12"/>
        <v>19519.32</v>
      </c>
      <c r="T120" s="16">
        <f t="shared" si="13"/>
        <v>1076</v>
      </c>
      <c r="U120" s="20">
        <f t="shared" si="14"/>
        <v>0.633360289627497</v>
      </c>
      <c r="V120" s="20">
        <f t="shared" si="15"/>
        <v>0.472851744186047</v>
      </c>
    </row>
    <row r="121" s="1" customFormat="1" customHeight="1" spans="1:22">
      <c r="A121" s="3">
        <v>120</v>
      </c>
      <c r="B121" s="3">
        <v>2881</v>
      </c>
      <c r="C121" s="3" t="s">
        <v>147</v>
      </c>
      <c r="D121" s="3" t="s">
        <v>148</v>
      </c>
      <c r="E121" s="6">
        <v>323760</v>
      </c>
      <c r="F121" s="6">
        <v>126810</v>
      </c>
      <c r="G121" s="7">
        <v>4200</v>
      </c>
      <c r="H121" s="8">
        <v>0.391679021497405</v>
      </c>
      <c r="I121" s="16">
        <f>VLOOKUP(B:B,[1]门店类型!$C:$I,7,0)</f>
        <v>264348.98</v>
      </c>
      <c r="J121" s="16">
        <f>VLOOKUP(B:B,[1]门店类型!$C:$P,14,0)</f>
        <v>5280</v>
      </c>
      <c r="K121" s="16">
        <f t="shared" si="8"/>
        <v>259068.98</v>
      </c>
      <c r="L121" s="16">
        <f>VLOOKUP(B:B,[1]门店类型!$C:$Q,15,0)</f>
        <v>-3463.2</v>
      </c>
      <c r="M121" s="16">
        <f>VLOOKUP(B:B,[1]门店类型!$C:$J,8,0)</f>
        <v>83402.07</v>
      </c>
      <c r="N121" s="16">
        <f t="shared" si="9"/>
        <v>86865.27</v>
      </c>
      <c r="O121" s="16">
        <f>VLOOKUP(B:B,[1]门店类型!$C:$O,13,0)</f>
        <v>22</v>
      </c>
      <c r="P121" s="16">
        <f>VLOOKUP(B:B,[1]门店类型!$C:$G,5,0)</f>
        <v>3148</v>
      </c>
      <c r="Q121" s="16">
        <f t="shared" si="10"/>
        <v>3126</v>
      </c>
      <c r="R121" s="16">
        <f t="shared" si="11"/>
        <v>259068.98</v>
      </c>
      <c r="S121" s="16">
        <f t="shared" si="12"/>
        <v>86865.27</v>
      </c>
      <c r="T121" s="16">
        <f t="shared" si="13"/>
        <v>3126</v>
      </c>
      <c r="U121" s="20">
        <f t="shared" si="14"/>
        <v>0.800188349394613</v>
      </c>
      <c r="V121" s="20">
        <f t="shared" si="15"/>
        <v>0.685003312041637</v>
      </c>
    </row>
    <row r="122" s="1" customFormat="1" customHeight="1" spans="1:22">
      <c r="A122" s="3">
        <v>121</v>
      </c>
      <c r="B122" s="3">
        <v>2852</v>
      </c>
      <c r="C122" s="3" t="s">
        <v>149</v>
      </c>
      <c r="D122" s="3" t="s">
        <v>148</v>
      </c>
      <c r="E122" s="6">
        <v>170700</v>
      </c>
      <c r="F122" s="6">
        <v>56340</v>
      </c>
      <c r="G122" s="7">
        <v>2070</v>
      </c>
      <c r="H122" s="8">
        <v>0.330052724077329</v>
      </c>
      <c r="I122" s="16">
        <f>VLOOKUP(B:B,[1]门店类型!$C:$I,7,0)</f>
        <v>107101.4</v>
      </c>
      <c r="J122" s="16">
        <f>VLOOKUP(B:B,[1]门店类型!$C:$P,14,0)</f>
        <v>0</v>
      </c>
      <c r="K122" s="16">
        <f t="shared" si="8"/>
        <v>107101.4</v>
      </c>
      <c r="L122" s="16">
        <f>VLOOKUP(B:B,[1]门店类型!$C:$Q,15,0)</f>
        <v>0</v>
      </c>
      <c r="M122" s="16">
        <f>VLOOKUP(B:B,[1]门店类型!$C:$J,8,0)</f>
        <v>33487.5</v>
      </c>
      <c r="N122" s="16">
        <f t="shared" si="9"/>
        <v>33487.5</v>
      </c>
      <c r="O122" s="16">
        <f>VLOOKUP(B:B,[1]门店类型!$C:$O,13,0)</f>
        <v>0</v>
      </c>
      <c r="P122" s="16">
        <f>VLOOKUP(B:B,[1]门店类型!$C:$G,5,0)</f>
        <v>1335</v>
      </c>
      <c r="Q122" s="16">
        <f t="shared" si="10"/>
        <v>1335</v>
      </c>
      <c r="R122" s="16">
        <f t="shared" si="11"/>
        <v>107101.4</v>
      </c>
      <c r="S122" s="16">
        <f t="shared" si="12"/>
        <v>33487.5</v>
      </c>
      <c r="T122" s="16">
        <f t="shared" si="13"/>
        <v>1335</v>
      </c>
      <c r="U122" s="20">
        <f t="shared" si="14"/>
        <v>0.627424721734036</v>
      </c>
      <c r="V122" s="20">
        <f t="shared" si="15"/>
        <v>0.594382321618743</v>
      </c>
    </row>
    <row r="123" s="1" customFormat="1" customHeight="1" spans="1:22">
      <c r="A123" s="3">
        <v>122</v>
      </c>
      <c r="B123" s="3">
        <v>2853</v>
      </c>
      <c r="C123" s="3" t="s">
        <v>150</v>
      </c>
      <c r="D123" s="3" t="s">
        <v>148</v>
      </c>
      <c r="E123" s="6">
        <v>117300</v>
      </c>
      <c r="F123" s="6">
        <v>41070</v>
      </c>
      <c r="G123" s="7">
        <v>1500</v>
      </c>
      <c r="H123" s="8">
        <v>0.350127877237852</v>
      </c>
      <c r="I123" s="16">
        <f>VLOOKUP(B:B,[1]门店类型!$C:$I,7,0)</f>
        <v>57675.24</v>
      </c>
      <c r="J123" s="16">
        <f>VLOOKUP(B:B,[1]门店类型!$C:$P,14,0)</f>
        <v>0</v>
      </c>
      <c r="K123" s="16">
        <f t="shared" si="8"/>
        <v>57675.24</v>
      </c>
      <c r="L123" s="16">
        <f>VLOOKUP(B:B,[1]门店类型!$C:$Q,15,0)</f>
        <v>0</v>
      </c>
      <c r="M123" s="16">
        <f>VLOOKUP(B:B,[1]门店类型!$C:$J,8,0)</f>
        <v>19524.5</v>
      </c>
      <c r="N123" s="16">
        <f t="shared" si="9"/>
        <v>19524.5</v>
      </c>
      <c r="O123" s="16">
        <f>VLOOKUP(B:B,[1]门店类型!$C:$O,13,0)</f>
        <v>0</v>
      </c>
      <c r="P123" s="16">
        <f>VLOOKUP(B:B,[1]门店类型!$C:$G,5,0)</f>
        <v>872</v>
      </c>
      <c r="Q123" s="16">
        <f t="shared" si="10"/>
        <v>872</v>
      </c>
      <c r="R123" s="16">
        <f t="shared" si="11"/>
        <v>57675.24</v>
      </c>
      <c r="S123" s="16">
        <f t="shared" si="12"/>
        <v>19524.5</v>
      </c>
      <c r="T123" s="16">
        <f t="shared" si="13"/>
        <v>872</v>
      </c>
      <c r="U123" s="20">
        <f t="shared" si="14"/>
        <v>0.491690025575448</v>
      </c>
      <c r="V123" s="20">
        <f t="shared" si="15"/>
        <v>0.475395665936206</v>
      </c>
    </row>
    <row r="124" s="1" customFormat="1" customHeight="1" spans="1:22">
      <c r="A124" s="3">
        <v>123</v>
      </c>
      <c r="B124" s="3">
        <v>2904</v>
      </c>
      <c r="C124" s="3" t="s">
        <v>151</v>
      </c>
      <c r="D124" s="3" t="s">
        <v>148</v>
      </c>
      <c r="E124" s="6">
        <v>190200</v>
      </c>
      <c r="F124" s="6">
        <v>66570</v>
      </c>
      <c r="G124" s="7">
        <v>3000</v>
      </c>
      <c r="H124" s="8">
        <v>0.35</v>
      </c>
      <c r="I124" s="16">
        <f>VLOOKUP(B:B,[1]门店类型!$C:$I,7,0)</f>
        <v>151379.44</v>
      </c>
      <c r="J124" s="16">
        <f>VLOOKUP(B:B,[1]门店类型!$C:$P,14,0)</f>
        <v>5040</v>
      </c>
      <c r="K124" s="16">
        <f t="shared" si="8"/>
        <v>146339.44</v>
      </c>
      <c r="L124" s="16">
        <f>VLOOKUP(B:B,[1]门店类型!$C:$Q,15,0)</f>
        <v>-3314.85</v>
      </c>
      <c r="M124" s="16">
        <f>VLOOKUP(B:B,[1]门店类型!$C:$J,8,0)</f>
        <v>41969.19</v>
      </c>
      <c r="N124" s="16">
        <f t="shared" si="9"/>
        <v>45284.04</v>
      </c>
      <c r="O124" s="16">
        <f>VLOOKUP(B:B,[1]门店类型!$C:$O,13,0)</f>
        <v>21</v>
      </c>
      <c r="P124" s="16">
        <f>VLOOKUP(B:B,[1]门店类型!$C:$G,5,0)</f>
        <v>2109</v>
      </c>
      <c r="Q124" s="16">
        <f t="shared" si="10"/>
        <v>2088</v>
      </c>
      <c r="R124" s="16">
        <f t="shared" si="11"/>
        <v>146339.44</v>
      </c>
      <c r="S124" s="16">
        <f t="shared" si="12"/>
        <v>45284.04</v>
      </c>
      <c r="T124" s="16">
        <f t="shared" si="13"/>
        <v>2088</v>
      </c>
      <c r="U124" s="20">
        <f t="shared" si="14"/>
        <v>0.769397686645636</v>
      </c>
      <c r="V124" s="20">
        <f t="shared" si="15"/>
        <v>0.680246958089229</v>
      </c>
    </row>
    <row r="125" s="1" customFormat="1" customHeight="1" spans="1:22">
      <c r="A125" s="3">
        <v>124</v>
      </c>
      <c r="B125" s="3">
        <v>2851</v>
      </c>
      <c r="C125" s="3" t="s">
        <v>152</v>
      </c>
      <c r="D125" s="3" t="s">
        <v>148</v>
      </c>
      <c r="E125" s="6">
        <v>147900</v>
      </c>
      <c r="F125" s="6">
        <v>48450</v>
      </c>
      <c r="G125" s="7">
        <v>1950</v>
      </c>
      <c r="H125" s="8">
        <v>0.327586206896552</v>
      </c>
      <c r="I125" s="16">
        <f>VLOOKUP(B:B,[1]门店类型!$C:$I,7,0)</f>
        <v>87342.58</v>
      </c>
      <c r="J125" s="16">
        <f>VLOOKUP(B:B,[1]门店类型!$C:$P,14,0)</f>
        <v>0</v>
      </c>
      <c r="K125" s="16">
        <f t="shared" si="8"/>
        <v>87342.58</v>
      </c>
      <c r="L125" s="16">
        <f>VLOOKUP(B:B,[1]门店类型!$C:$Q,15,0)</f>
        <v>0</v>
      </c>
      <c r="M125" s="16">
        <f>VLOOKUP(B:B,[1]门店类型!$C:$J,8,0)</f>
        <v>26099.56</v>
      </c>
      <c r="N125" s="16">
        <f t="shared" si="9"/>
        <v>26099.56</v>
      </c>
      <c r="O125" s="16">
        <f>VLOOKUP(B:B,[1]门店类型!$C:$O,13,0)</f>
        <v>0</v>
      </c>
      <c r="P125" s="16">
        <f>VLOOKUP(B:B,[1]门店类型!$C:$G,5,0)</f>
        <v>1920</v>
      </c>
      <c r="Q125" s="16">
        <f t="shared" si="10"/>
        <v>1920</v>
      </c>
      <c r="R125" s="16">
        <f t="shared" si="11"/>
        <v>87342.58</v>
      </c>
      <c r="S125" s="16">
        <f t="shared" si="12"/>
        <v>26099.56</v>
      </c>
      <c r="T125" s="16">
        <f t="shared" si="13"/>
        <v>1920</v>
      </c>
      <c r="U125" s="20">
        <f t="shared" si="14"/>
        <v>0.590551588911427</v>
      </c>
      <c r="V125" s="20">
        <f t="shared" si="15"/>
        <v>0.538690608875129</v>
      </c>
    </row>
    <row r="126" s="1" customFormat="1" customHeight="1" spans="1:22">
      <c r="A126" s="3">
        <v>125</v>
      </c>
      <c r="B126" s="3">
        <v>2901</v>
      </c>
      <c r="C126" s="3" t="s">
        <v>153</v>
      </c>
      <c r="D126" s="3" t="s">
        <v>148</v>
      </c>
      <c r="E126" s="6">
        <v>152940</v>
      </c>
      <c r="F126" s="6">
        <v>55050</v>
      </c>
      <c r="G126" s="7">
        <v>2400</v>
      </c>
      <c r="H126" s="8">
        <v>0.359945076500588</v>
      </c>
      <c r="I126" s="16">
        <f>VLOOKUP(B:B,[1]门店类型!$C:$I,7,0)</f>
        <v>100653.99</v>
      </c>
      <c r="J126" s="16">
        <f>VLOOKUP(B:B,[1]门店类型!$C:$P,14,0)</f>
        <v>0</v>
      </c>
      <c r="K126" s="16">
        <f t="shared" si="8"/>
        <v>100653.99</v>
      </c>
      <c r="L126" s="16">
        <f>VLOOKUP(B:B,[1]门店类型!$C:$Q,15,0)</f>
        <v>0</v>
      </c>
      <c r="M126" s="16">
        <f>VLOOKUP(B:B,[1]门店类型!$C:$J,8,0)</f>
        <v>34836.25</v>
      </c>
      <c r="N126" s="16">
        <f t="shared" si="9"/>
        <v>34836.25</v>
      </c>
      <c r="O126" s="16">
        <f>VLOOKUP(B:B,[1]门店类型!$C:$O,13,0)</f>
        <v>0</v>
      </c>
      <c r="P126" s="16">
        <f>VLOOKUP(B:B,[1]门店类型!$C:$G,5,0)</f>
        <v>1630</v>
      </c>
      <c r="Q126" s="16">
        <f t="shared" si="10"/>
        <v>1630</v>
      </c>
      <c r="R126" s="16">
        <f t="shared" si="11"/>
        <v>100653.99</v>
      </c>
      <c r="S126" s="16">
        <f t="shared" si="12"/>
        <v>34836.25</v>
      </c>
      <c r="T126" s="16">
        <f t="shared" si="13"/>
        <v>1630</v>
      </c>
      <c r="U126" s="20">
        <f t="shared" si="14"/>
        <v>0.658127304825422</v>
      </c>
      <c r="V126" s="20">
        <f t="shared" si="15"/>
        <v>0.632811080835604</v>
      </c>
    </row>
    <row r="127" s="1" customFormat="1" customHeight="1" spans="1:22">
      <c r="A127" s="3">
        <v>126</v>
      </c>
      <c r="B127" s="3">
        <v>2886</v>
      </c>
      <c r="C127" s="3" t="s">
        <v>154</v>
      </c>
      <c r="D127" s="3" t="s">
        <v>148</v>
      </c>
      <c r="E127" s="6">
        <v>152700</v>
      </c>
      <c r="F127" s="6">
        <v>56250</v>
      </c>
      <c r="G127" s="7">
        <v>2190</v>
      </c>
      <c r="H127" s="8">
        <v>0.368369351669941</v>
      </c>
      <c r="I127" s="16">
        <f>VLOOKUP(B:B,[1]门店类型!$C:$I,7,0)</f>
        <v>86926.65</v>
      </c>
      <c r="J127" s="16">
        <f>VLOOKUP(B:B,[1]门店类型!$C:$P,14,0)</f>
        <v>0</v>
      </c>
      <c r="K127" s="16">
        <f t="shared" si="8"/>
        <v>86926.65</v>
      </c>
      <c r="L127" s="16">
        <f>VLOOKUP(B:B,[1]门店类型!$C:$Q,15,0)</f>
        <v>0</v>
      </c>
      <c r="M127" s="16">
        <f>VLOOKUP(B:B,[1]门店类型!$C:$J,8,0)</f>
        <v>30367.31</v>
      </c>
      <c r="N127" s="16">
        <f t="shared" si="9"/>
        <v>30367.31</v>
      </c>
      <c r="O127" s="16">
        <f>VLOOKUP(B:B,[1]门店类型!$C:$O,13,0)</f>
        <v>0</v>
      </c>
      <c r="P127" s="16">
        <f>VLOOKUP(B:B,[1]门店类型!$C:$G,5,0)</f>
        <v>1334</v>
      </c>
      <c r="Q127" s="16">
        <f t="shared" si="10"/>
        <v>1334</v>
      </c>
      <c r="R127" s="16">
        <f t="shared" si="11"/>
        <v>86926.65</v>
      </c>
      <c r="S127" s="16">
        <f t="shared" si="12"/>
        <v>30367.31</v>
      </c>
      <c r="T127" s="16">
        <f t="shared" si="13"/>
        <v>1334</v>
      </c>
      <c r="U127" s="20">
        <f t="shared" si="14"/>
        <v>0.569264243614931</v>
      </c>
      <c r="V127" s="20">
        <f t="shared" si="15"/>
        <v>0.539863288888889</v>
      </c>
    </row>
    <row r="128" s="1" customFormat="1" customHeight="1" spans="1:22">
      <c r="A128" s="3">
        <v>127</v>
      </c>
      <c r="B128" s="3">
        <v>2888</v>
      </c>
      <c r="C128" s="3" t="s">
        <v>155</v>
      </c>
      <c r="D128" s="3" t="s">
        <v>148</v>
      </c>
      <c r="E128" s="6">
        <v>125400</v>
      </c>
      <c r="F128" s="6">
        <v>43860</v>
      </c>
      <c r="G128" s="7">
        <v>2190</v>
      </c>
      <c r="H128" s="8">
        <v>0.349760765550239</v>
      </c>
      <c r="I128" s="16">
        <f>VLOOKUP(B:B,[1]门店类型!$C:$I,7,0)</f>
        <v>91928.89</v>
      </c>
      <c r="J128" s="16">
        <f>VLOOKUP(B:B,[1]门店类型!$C:$P,14,0)</f>
        <v>0</v>
      </c>
      <c r="K128" s="16">
        <f t="shared" si="8"/>
        <v>91928.89</v>
      </c>
      <c r="L128" s="16">
        <f>VLOOKUP(B:B,[1]门店类型!$C:$Q,15,0)</f>
        <v>0</v>
      </c>
      <c r="M128" s="16">
        <f>VLOOKUP(B:B,[1]门店类型!$C:$J,8,0)</f>
        <v>32007.52</v>
      </c>
      <c r="N128" s="16">
        <f t="shared" si="9"/>
        <v>32007.52</v>
      </c>
      <c r="O128" s="16">
        <f>VLOOKUP(B:B,[1]门店类型!$C:$O,13,0)</f>
        <v>0</v>
      </c>
      <c r="P128" s="16">
        <f>VLOOKUP(B:B,[1]门店类型!$C:$G,5,0)</f>
        <v>1517</v>
      </c>
      <c r="Q128" s="16">
        <f t="shared" si="10"/>
        <v>1517</v>
      </c>
      <c r="R128" s="16">
        <f t="shared" si="11"/>
        <v>91928.89</v>
      </c>
      <c r="S128" s="16">
        <f t="shared" si="12"/>
        <v>32007.52</v>
      </c>
      <c r="T128" s="16">
        <f t="shared" si="13"/>
        <v>1517</v>
      </c>
      <c r="U128" s="20">
        <f t="shared" si="14"/>
        <v>0.733085247208931</v>
      </c>
      <c r="V128" s="20">
        <f t="shared" si="15"/>
        <v>0.729765617875057</v>
      </c>
    </row>
    <row r="129" s="1" customFormat="1" customHeight="1" spans="1:22">
      <c r="A129" s="3">
        <v>128</v>
      </c>
      <c r="B129" s="3">
        <v>2883</v>
      </c>
      <c r="C129" s="3" t="s">
        <v>156</v>
      </c>
      <c r="D129" s="3" t="s">
        <v>148</v>
      </c>
      <c r="E129" s="6">
        <v>126900</v>
      </c>
      <c r="F129" s="6">
        <v>44100</v>
      </c>
      <c r="G129" s="7">
        <v>1650</v>
      </c>
      <c r="H129" s="8">
        <v>0.347517730496454</v>
      </c>
      <c r="I129" s="16">
        <f>VLOOKUP(B:B,[1]门店类型!$C:$I,7,0)</f>
        <v>83842.59</v>
      </c>
      <c r="J129" s="16">
        <f>VLOOKUP(B:B,[1]门店类型!$C:$P,14,0)</f>
        <v>0</v>
      </c>
      <c r="K129" s="16">
        <f t="shared" si="8"/>
        <v>83842.59</v>
      </c>
      <c r="L129" s="16">
        <f>VLOOKUP(B:B,[1]门店类型!$C:$Q,15,0)</f>
        <v>0</v>
      </c>
      <c r="M129" s="16">
        <f>VLOOKUP(B:B,[1]门店类型!$C:$J,8,0)</f>
        <v>29298.4</v>
      </c>
      <c r="N129" s="16">
        <f t="shared" si="9"/>
        <v>29298.4</v>
      </c>
      <c r="O129" s="16">
        <f>VLOOKUP(B:B,[1]门店类型!$C:$O,13,0)</f>
        <v>0</v>
      </c>
      <c r="P129" s="16">
        <f>VLOOKUP(B:B,[1]门店类型!$C:$G,5,0)</f>
        <v>1074</v>
      </c>
      <c r="Q129" s="16">
        <f t="shared" si="10"/>
        <v>1074</v>
      </c>
      <c r="R129" s="16">
        <f t="shared" si="11"/>
        <v>83842.59</v>
      </c>
      <c r="S129" s="16">
        <f t="shared" si="12"/>
        <v>29298.4</v>
      </c>
      <c r="T129" s="16">
        <f t="shared" si="13"/>
        <v>1074</v>
      </c>
      <c r="U129" s="20">
        <f t="shared" si="14"/>
        <v>0.660698108747045</v>
      </c>
      <c r="V129" s="20">
        <f t="shared" si="15"/>
        <v>0.664362811791383</v>
      </c>
    </row>
    <row r="130" s="1" customFormat="1" customHeight="1" spans="1:22">
      <c r="A130" s="3">
        <v>129</v>
      </c>
      <c r="B130" s="3">
        <v>2873</v>
      </c>
      <c r="C130" s="3" t="s">
        <v>157</v>
      </c>
      <c r="D130" s="3" t="s">
        <v>148</v>
      </c>
      <c r="E130" s="6">
        <v>168000</v>
      </c>
      <c r="F130" s="6">
        <v>61080</v>
      </c>
      <c r="G130" s="7">
        <v>1800</v>
      </c>
      <c r="H130" s="8">
        <v>0.363571428571429</v>
      </c>
      <c r="I130" s="16">
        <f>VLOOKUP(B:B,[1]门店类型!$C:$I,7,0)</f>
        <v>86509.61</v>
      </c>
      <c r="J130" s="16">
        <f>VLOOKUP(B:B,[1]门店类型!$C:$P,14,0)</f>
        <v>0</v>
      </c>
      <c r="K130" s="16">
        <f t="shared" ref="K130:K146" si="16">I130-J130</f>
        <v>86509.61</v>
      </c>
      <c r="L130" s="16">
        <f>VLOOKUP(B:B,[1]门店类型!$C:$Q,15,0)</f>
        <v>0</v>
      </c>
      <c r="M130" s="16">
        <f>VLOOKUP(B:B,[1]门店类型!$C:$J,8,0)</f>
        <v>27167.56</v>
      </c>
      <c r="N130" s="16">
        <f t="shared" ref="N130:N146" si="17">M130-L130</f>
        <v>27167.56</v>
      </c>
      <c r="O130" s="16">
        <f>VLOOKUP(B:B,[1]门店类型!$C:$O,13,0)</f>
        <v>0</v>
      </c>
      <c r="P130" s="16">
        <f>VLOOKUP(B:B,[1]门店类型!$C:$G,5,0)</f>
        <v>1258</v>
      </c>
      <c r="Q130" s="16">
        <f t="shared" ref="Q130:Q146" si="18">P130-O130</f>
        <v>1258</v>
      </c>
      <c r="R130" s="16">
        <f t="shared" ref="R130:R146" si="19">K130</f>
        <v>86509.61</v>
      </c>
      <c r="S130" s="16">
        <f t="shared" ref="S130:S146" si="20">N130</f>
        <v>27167.56</v>
      </c>
      <c r="T130" s="16">
        <f t="shared" ref="T130:T146" si="21">Q130</f>
        <v>1258</v>
      </c>
      <c r="U130" s="20">
        <f t="shared" ref="U130:U146" si="22">R130/E130</f>
        <v>0.514938154761905</v>
      </c>
      <c r="V130" s="20">
        <f t="shared" ref="V130:V146" si="23">S130/F130</f>
        <v>0.444786509495743</v>
      </c>
    </row>
    <row r="131" s="1" customFormat="1" customHeight="1" spans="1:22">
      <c r="A131" s="3">
        <v>130</v>
      </c>
      <c r="B131" s="3">
        <v>2854</v>
      </c>
      <c r="C131" s="3" t="s">
        <v>158</v>
      </c>
      <c r="D131" s="3" t="s">
        <v>148</v>
      </c>
      <c r="E131" s="6">
        <v>184200</v>
      </c>
      <c r="F131" s="6">
        <v>61800</v>
      </c>
      <c r="G131" s="7">
        <v>2700</v>
      </c>
      <c r="H131" s="8">
        <v>0.335504885993485</v>
      </c>
      <c r="I131" s="16">
        <f>VLOOKUP(B:B,[1]门店类型!$C:$I,7,0)</f>
        <v>123633.12</v>
      </c>
      <c r="J131" s="16">
        <f>VLOOKUP(B:B,[1]门店类型!$C:$P,14,0)</f>
        <v>0</v>
      </c>
      <c r="K131" s="16">
        <f t="shared" si="16"/>
        <v>123633.12</v>
      </c>
      <c r="L131" s="16">
        <f>VLOOKUP(B:B,[1]门店类型!$C:$Q,15,0)</f>
        <v>0</v>
      </c>
      <c r="M131" s="16">
        <f>VLOOKUP(B:B,[1]门店类型!$C:$J,8,0)</f>
        <v>39553.48</v>
      </c>
      <c r="N131" s="16">
        <f t="shared" si="17"/>
        <v>39553.48</v>
      </c>
      <c r="O131" s="16">
        <f>VLOOKUP(B:B,[1]门店类型!$C:$O,13,0)</f>
        <v>0</v>
      </c>
      <c r="P131" s="16">
        <f>VLOOKUP(B:B,[1]门店类型!$C:$G,5,0)</f>
        <v>1976</v>
      </c>
      <c r="Q131" s="16">
        <f t="shared" si="18"/>
        <v>1976</v>
      </c>
      <c r="R131" s="16">
        <f t="shared" si="19"/>
        <v>123633.12</v>
      </c>
      <c r="S131" s="16">
        <f t="shared" si="20"/>
        <v>39553.48</v>
      </c>
      <c r="T131" s="16">
        <f t="shared" si="21"/>
        <v>1976</v>
      </c>
      <c r="U131" s="20">
        <f t="shared" si="22"/>
        <v>0.671189576547231</v>
      </c>
      <c r="V131" s="20">
        <f t="shared" si="23"/>
        <v>0.640023948220065</v>
      </c>
    </row>
    <row r="132" s="1" customFormat="1" customHeight="1" spans="1:22">
      <c r="A132" s="3">
        <v>131</v>
      </c>
      <c r="B132" s="3">
        <v>2844</v>
      </c>
      <c r="C132" s="3" t="s">
        <v>159</v>
      </c>
      <c r="D132" s="3" t="s">
        <v>148</v>
      </c>
      <c r="E132" s="6">
        <v>123900</v>
      </c>
      <c r="F132" s="6">
        <v>38820</v>
      </c>
      <c r="G132" s="7">
        <v>1800</v>
      </c>
      <c r="H132" s="8">
        <v>0.313317191283293</v>
      </c>
      <c r="I132" s="16">
        <f>VLOOKUP(B:B,[1]门店类型!$C:$I,7,0)</f>
        <v>66243.44</v>
      </c>
      <c r="J132" s="16">
        <f>VLOOKUP(B:B,[1]门店类型!$C:$P,14,0)</f>
        <v>0</v>
      </c>
      <c r="K132" s="16">
        <f t="shared" si="16"/>
        <v>66243.44</v>
      </c>
      <c r="L132" s="16">
        <f>VLOOKUP(B:B,[1]门店类型!$C:$Q,15,0)</f>
        <v>0</v>
      </c>
      <c r="M132" s="16">
        <f>VLOOKUP(B:B,[1]门店类型!$C:$J,8,0)</f>
        <v>20180.3</v>
      </c>
      <c r="N132" s="16">
        <f t="shared" si="17"/>
        <v>20180.3</v>
      </c>
      <c r="O132" s="16">
        <f>VLOOKUP(B:B,[1]门店类型!$C:$O,13,0)</f>
        <v>0</v>
      </c>
      <c r="P132" s="16">
        <f>VLOOKUP(B:B,[1]门店类型!$C:$G,5,0)</f>
        <v>1043</v>
      </c>
      <c r="Q132" s="16">
        <f t="shared" si="18"/>
        <v>1043</v>
      </c>
      <c r="R132" s="16">
        <f t="shared" si="19"/>
        <v>66243.44</v>
      </c>
      <c r="S132" s="16">
        <f t="shared" si="20"/>
        <v>20180.3</v>
      </c>
      <c r="T132" s="16">
        <f t="shared" si="21"/>
        <v>1043</v>
      </c>
      <c r="U132" s="20">
        <f t="shared" si="22"/>
        <v>0.534652461662631</v>
      </c>
      <c r="V132" s="20">
        <f t="shared" si="23"/>
        <v>0.519842864502834</v>
      </c>
    </row>
    <row r="133" s="1" customFormat="1" customHeight="1" spans="1:22">
      <c r="A133" s="3">
        <v>132</v>
      </c>
      <c r="B133" s="3">
        <v>2865</v>
      </c>
      <c r="C133" s="3" t="s">
        <v>160</v>
      </c>
      <c r="D133" s="3" t="s">
        <v>148</v>
      </c>
      <c r="E133" s="6">
        <v>166200</v>
      </c>
      <c r="F133" s="6">
        <v>60000</v>
      </c>
      <c r="G133" s="7">
        <v>2340</v>
      </c>
      <c r="H133" s="8">
        <v>0.36101083032491</v>
      </c>
      <c r="I133" s="16">
        <f>VLOOKUP(B:B,[1]门店类型!$C:$I,7,0)</f>
        <v>98015.5</v>
      </c>
      <c r="J133" s="16">
        <f>VLOOKUP(B:B,[1]门店类型!$C:$P,14,0)</f>
        <v>0</v>
      </c>
      <c r="K133" s="16">
        <f t="shared" si="16"/>
        <v>98015.5</v>
      </c>
      <c r="L133" s="16">
        <f>VLOOKUP(B:B,[1]门店类型!$C:$Q,15,0)</f>
        <v>0</v>
      </c>
      <c r="M133" s="16">
        <f>VLOOKUP(B:B,[1]门店类型!$C:$J,8,0)</f>
        <v>35892.49</v>
      </c>
      <c r="N133" s="16">
        <f t="shared" si="17"/>
        <v>35892.49</v>
      </c>
      <c r="O133" s="16">
        <f>VLOOKUP(B:B,[1]门店类型!$C:$O,13,0)</f>
        <v>0</v>
      </c>
      <c r="P133" s="16">
        <f>VLOOKUP(B:B,[1]门店类型!$C:$G,5,0)</f>
        <v>1681</v>
      </c>
      <c r="Q133" s="16">
        <f t="shared" si="18"/>
        <v>1681</v>
      </c>
      <c r="R133" s="16">
        <f t="shared" si="19"/>
        <v>98015.5</v>
      </c>
      <c r="S133" s="16">
        <f t="shared" si="20"/>
        <v>35892.49</v>
      </c>
      <c r="T133" s="16">
        <f t="shared" si="21"/>
        <v>1681</v>
      </c>
      <c r="U133" s="20">
        <f t="shared" si="22"/>
        <v>0.589744283995187</v>
      </c>
      <c r="V133" s="20">
        <f t="shared" si="23"/>
        <v>0.598208166666667</v>
      </c>
    </row>
    <row r="134" s="1" customFormat="1" customHeight="1" spans="1:22">
      <c r="A134" s="3">
        <v>133</v>
      </c>
      <c r="B134" s="3">
        <v>2837</v>
      </c>
      <c r="C134" s="3" t="s">
        <v>161</v>
      </c>
      <c r="D134" s="3" t="s">
        <v>148</v>
      </c>
      <c r="E134" s="6">
        <v>120000</v>
      </c>
      <c r="F134" s="6">
        <v>37920</v>
      </c>
      <c r="G134" s="7">
        <v>1950</v>
      </c>
      <c r="H134" s="8">
        <v>0.316</v>
      </c>
      <c r="I134" s="16">
        <f>VLOOKUP(B:B,[1]门店类型!$C:$I,7,0)</f>
        <v>69938.29</v>
      </c>
      <c r="J134" s="16">
        <f>VLOOKUP(B:B,[1]门店类型!$C:$P,14,0)</f>
        <v>0</v>
      </c>
      <c r="K134" s="16">
        <f t="shared" si="16"/>
        <v>69938.29</v>
      </c>
      <c r="L134" s="16">
        <f>VLOOKUP(B:B,[1]门店类型!$C:$Q,15,0)</f>
        <v>0</v>
      </c>
      <c r="M134" s="16">
        <f>VLOOKUP(B:B,[1]门店类型!$C:$J,8,0)</f>
        <v>23582.45</v>
      </c>
      <c r="N134" s="16">
        <f t="shared" si="17"/>
        <v>23582.45</v>
      </c>
      <c r="O134" s="16">
        <f>VLOOKUP(B:B,[1]门店类型!$C:$O,13,0)</f>
        <v>0</v>
      </c>
      <c r="P134" s="16">
        <f>VLOOKUP(B:B,[1]门店类型!$C:$G,5,0)</f>
        <v>1081</v>
      </c>
      <c r="Q134" s="16">
        <f t="shared" si="18"/>
        <v>1081</v>
      </c>
      <c r="R134" s="16">
        <f t="shared" si="19"/>
        <v>69938.29</v>
      </c>
      <c r="S134" s="16">
        <f t="shared" si="20"/>
        <v>23582.45</v>
      </c>
      <c r="T134" s="16">
        <f t="shared" si="21"/>
        <v>1081</v>
      </c>
      <c r="U134" s="20">
        <f t="shared" si="22"/>
        <v>0.582819083333333</v>
      </c>
      <c r="V134" s="20">
        <f t="shared" si="23"/>
        <v>0.621900052742616</v>
      </c>
    </row>
    <row r="135" s="1" customFormat="1" customHeight="1" spans="1:22">
      <c r="A135" s="3">
        <v>134</v>
      </c>
      <c r="B135" s="3">
        <v>2893</v>
      </c>
      <c r="C135" s="3" t="s">
        <v>162</v>
      </c>
      <c r="D135" s="3" t="s">
        <v>148</v>
      </c>
      <c r="E135" s="6">
        <v>180000</v>
      </c>
      <c r="F135" s="6">
        <v>60000</v>
      </c>
      <c r="G135" s="7">
        <v>4650</v>
      </c>
      <c r="H135" s="8">
        <v>0.333333333333333</v>
      </c>
      <c r="I135" s="16">
        <f>VLOOKUP(B:B,[1]门店类型!$C:$I,7,0)</f>
        <v>153868.42</v>
      </c>
      <c r="J135" s="16">
        <f>VLOOKUP(B:B,[1]门店类型!$C:$P,14,0)</f>
        <v>5040</v>
      </c>
      <c r="K135" s="16">
        <f t="shared" si="16"/>
        <v>148828.42</v>
      </c>
      <c r="L135" s="16">
        <f>VLOOKUP(B:B,[1]门店类型!$C:$Q,15,0)</f>
        <v>-3366.72</v>
      </c>
      <c r="M135" s="16">
        <f>VLOOKUP(B:B,[1]门店类型!$C:$J,8,0)</f>
        <v>36350.4</v>
      </c>
      <c r="N135" s="16">
        <f t="shared" si="17"/>
        <v>39717.12</v>
      </c>
      <c r="O135" s="16">
        <f>VLOOKUP(B:B,[1]门店类型!$C:$O,13,0)</f>
        <v>21</v>
      </c>
      <c r="P135" s="16">
        <f>VLOOKUP(B:B,[1]门店类型!$C:$G,5,0)</f>
        <v>3526</v>
      </c>
      <c r="Q135" s="16">
        <f t="shared" si="18"/>
        <v>3505</v>
      </c>
      <c r="R135" s="16">
        <f t="shared" si="19"/>
        <v>148828.42</v>
      </c>
      <c r="S135" s="16">
        <f t="shared" si="20"/>
        <v>39717.12</v>
      </c>
      <c r="T135" s="16">
        <f t="shared" si="21"/>
        <v>3505</v>
      </c>
      <c r="U135" s="20">
        <f t="shared" si="22"/>
        <v>0.826824555555556</v>
      </c>
      <c r="V135" s="20">
        <f t="shared" si="23"/>
        <v>0.661952</v>
      </c>
    </row>
    <row r="136" s="1" customFormat="1" customHeight="1" spans="1:22">
      <c r="A136" s="3">
        <v>135</v>
      </c>
      <c r="B136" s="3">
        <v>2875</v>
      </c>
      <c r="C136" s="3" t="s">
        <v>163</v>
      </c>
      <c r="D136" s="3" t="s">
        <v>148</v>
      </c>
      <c r="E136" s="6">
        <v>243000</v>
      </c>
      <c r="F136" s="6">
        <v>78000</v>
      </c>
      <c r="G136" s="7">
        <v>5430</v>
      </c>
      <c r="H136" s="8">
        <v>0.320987654320988</v>
      </c>
      <c r="I136" s="16">
        <f>VLOOKUP(B:B,[1]门店类型!$C:$I,7,0)</f>
        <v>189843.55</v>
      </c>
      <c r="J136" s="16">
        <f>VLOOKUP(B:B,[1]门店类型!$C:$P,14,0)</f>
        <v>2880</v>
      </c>
      <c r="K136" s="16">
        <f t="shared" si="16"/>
        <v>186963.55</v>
      </c>
      <c r="L136" s="16">
        <f>VLOOKUP(B:B,[1]门店类型!$C:$Q,15,0)</f>
        <v>-1923.84</v>
      </c>
      <c r="M136" s="16">
        <f>VLOOKUP(B:B,[1]门店类型!$C:$J,8,0)</f>
        <v>48047.94</v>
      </c>
      <c r="N136" s="16">
        <f t="shared" si="17"/>
        <v>49971.78</v>
      </c>
      <c r="O136" s="16">
        <f>VLOOKUP(B:B,[1]门店类型!$C:$O,13,0)</f>
        <v>16</v>
      </c>
      <c r="P136" s="16">
        <f>VLOOKUP(B:B,[1]门店类型!$C:$G,5,0)</f>
        <v>3945</v>
      </c>
      <c r="Q136" s="16">
        <f t="shared" si="18"/>
        <v>3929</v>
      </c>
      <c r="R136" s="16">
        <f t="shared" si="19"/>
        <v>186963.55</v>
      </c>
      <c r="S136" s="16">
        <f t="shared" si="20"/>
        <v>49971.78</v>
      </c>
      <c r="T136" s="16">
        <f t="shared" si="21"/>
        <v>3929</v>
      </c>
      <c r="U136" s="20">
        <f t="shared" si="22"/>
        <v>0.769397325102881</v>
      </c>
      <c r="V136" s="20">
        <f t="shared" si="23"/>
        <v>0.640663846153846</v>
      </c>
    </row>
    <row r="137" s="1" customFormat="1" customHeight="1" spans="1:22">
      <c r="A137" s="3">
        <v>136</v>
      </c>
      <c r="B137" s="3">
        <v>2874</v>
      </c>
      <c r="C137" s="3" t="s">
        <v>164</v>
      </c>
      <c r="D137" s="3" t="s">
        <v>148</v>
      </c>
      <c r="E137" s="6">
        <v>150000</v>
      </c>
      <c r="F137" s="6">
        <v>51060</v>
      </c>
      <c r="G137" s="7">
        <v>2100</v>
      </c>
      <c r="H137" s="8">
        <v>0.3404</v>
      </c>
      <c r="I137" s="16">
        <f>VLOOKUP(B:B,[1]门店类型!$C:$I,7,0)</f>
        <v>90428.61</v>
      </c>
      <c r="J137" s="16">
        <f>VLOOKUP(B:B,[1]门店类型!$C:$P,14,0)</f>
        <v>0</v>
      </c>
      <c r="K137" s="16">
        <f t="shared" si="16"/>
        <v>90428.61</v>
      </c>
      <c r="L137" s="16">
        <f>VLOOKUP(B:B,[1]门店类型!$C:$Q,15,0)</f>
        <v>0</v>
      </c>
      <c r="M137" s="16">
        <f>VLOOKUP(B:B,[1]门店类型!$C:$J,8,0)</f>
        <v>29413.86</v>
      </c>
      <c r="N137" s="16">
        <f t="shared" si="17"/>
        <v>29413.86</v>
      </c>
      <c r="O137" s="16">
        <f>VLOOKUP(B:B,[1]门店类型!$C:$O,13,0)</f>
        <v>0</v>
      </c>
      <c r="P137" s="16">
        <f>VLOOKUP(B:B,[1]门店类型!$C:$G,5,0)</f>
        <v>1420</v>
      </c>
      <c r="Q137" s="16">
        <f t="shared" si="18"/>
        <v>1420</v>
      </c>
      <c r="R137" s="16">
        <f t="shared" si="19"/>
        <v>90428.61</v>
      </c>
      <c r="S137" s="16">
        <f t="shared" si="20"/>
        <v>29413.86</v>
      </c>
      <c r="T137" s="16">
        <f t="shared" si="21"/>
        <v>1420</v>
      </c>
      <c r="U137" s="20">
        <f t="shared" si="22"/>
        <v>0.6028574</v>
      </c>
      <c r="V137" s="20">
        <f t="shared" si="23"/>
        <v>0.576064629847239</v>
      </c>
    </row>
    <row r="138" s="1" customFormat="1" customHeight="1" spans="1:22">
      <c r="A138" s="3">
        <v>137</v>
      </c>
      <c r="B138" s="3">
        <v>102564</v>
      </c>
      <c r="C138" s="3" t="s">
        <v>165</v>
      </c>
      <c r="D138" s="3" t="s">
        <v>148</v>
      </c>
      <c r="E138" s="6">
        <v>124500</v>
      </c>
      <c r="F138" s="6">
        <v>45390</v>
      </c>
      <c r="G138" s="7">
        <v>1500</v>
      </c>
      <c r="H138" s="8">
        <v>0.364578313253012</v>
      </c>
      <c r="I138" s="16">
        <f>VLOOKUP(B:B,[1]门店类型!$C:$I,7,0)</f>
        <v>68392.29</v>
      </c>
      <c r="J138" s="16">
        <f>VLOOKUP(B:B,[1]门店类型!$C:$P,14,0)</f>
        <v>0</v>
      </c>
      <c r="K138" s="16">
        <f t="shared" si="16"/>
        <v>68392.29</v>
      </c>
      <c r="L138" s="16">
        <f>VLOOKUP(B:B,[1]门店类型!$C:$Q,15,0)</f>
        <v>0</v>
      </c>
      <c r="M138" s="16">
        <f>VLOOKUP(B:B,[1]门店类型!$C:$J,8,0)</f>
        <v>26047.57</v>
      </c>
      <c r="N138" s="16">
        <f t="shared" si="17"/>
        <v>26047.57</v>
      </c>
      <c r="O138" s="16">
        <f>VLOOKUP(B:B,[1]门店类型!$C:$O,13,0)</f>
        <v>0</v>
      </c>
      <c r="P138" s="16">
        <f>VLOOKUP(B:B,[1]门店类型!$C:$G,5,0)</f>
        <v>992</v>
      </c>
      <c r="Q138" s="16">
        <f t="shared" si="18"/>
        <v>992</v>
      </c>
      <c r="R138" s="16">
        <f t="shared" si="19"/>
        <v>68392.29</v>
      </c>
      <c r="S138" s="16">
        <f t="shared" si="20"/>
        <v>26047.57</v>
      </c>
      <c r="T138" s="16">
        <f t="shared" si="21"/>
        <v>992</v>
      </c>
      <c r="U138" s="20">
        <f t="shared" si="22"/>
        <v>0.549335662650602</v>
      </c>
      <c r="V138" s="20">
        <f t="shared" si="23"/>
        <v>0.573861423220974</v>
      </c>
    </row>
    <row r="139" s="1" customFormat="1" customHeight="1" spans="1:22">
      <c r="A139" s="3">
        <v>138</v>
      </c>
      <c r="B139" s="3">
        <v>104533</v>
      </c>
      <c r="C139" s="3" t="s">
        <v>166</v>
      </c>
      <c r="D139" s="3" t="s">
        <v>148</v>
      </c>
      <c r="E139" s="6">
        <v>127200</v>
      </c>
      <c r="F139" s="6">
        <v>42870</v>
      </c>
      <c r="G139" s="7">
        <v>1800</v>
      </c>
      <c r="H139" s="8">
        <v>0.337028301886792</v>
      </c>
      <c r="I139" s="16">
        <f>VLOOKUP(B:B,[1]门店类型!$C:$I,7,0)</f>
        <v>80621.08</v>
      </c>
      <c r="J139" s="16">
        <f>VLOOKUP(B:B,[1]门店类型!$C:$P,14,0)</f>
        <v>0</v>
      </c>
      <c r="K139" s="16">
        <f t="shared" si="16"/>
        <v>80621.08</v>
      </c>
      <c r="L139" s="16">
        <f>VLOOKUP(B:B,[1]门店类型!$C:$Q,15,0)</f>
        <v>0</v>
      </c>
      <c r="M139" s="16">
        <f>VLOOKUP(B:B,[1]门店类型!$C:$J,8,0)</f>
        <v>26092.08</v>
      </c>
      <c r="N139" s="16">
        <f t="shared" si="17"/>
        <v>26092.08</v>
      </c>
      <c r="O139" s="16">
        <f>VLOOKUP(B:B,[1]门店类型!$C:$O,13,0)</f>
        <v>0</v>
      </c>
      <c r="P139" s="16">
        <f>VLOOKUP(B:B,[1]门店类型!$C:$G,5,0)</f>
        <v>1360</v>
      </c>
      <c r="Q139" s="16">
        <f t="shared" si="18"/>
        <v>1360</v>
      </c>
      <c r="R139" s="16">
        <f t="shared" si="19"/>
        <v>80621.08</v>
      </c>
      <c r="S139" s="16">
        <f t="shared" si="20"/>
        <v>26092.08</v>
      </c>
      <c r="T139" s="16">
        <f t="shared" si="21"/>
        <v>1360</v>
      </c>
      <c r="U139" s="20">
        <f t="shared" si="22"/>
        <v>0.633813522012579</v>
      </c>
      <c r="V139" s="20">
        <f t="shared" si="23"/>
        <v>0.608632610216935</v>
      </c>
    </row>
    <row r="140" s="1" customFormat="1" customHeight="1" spans="1:22">
      <c r="A140" s="3">
        <v>139</v>
      </c>
      <c r="B140" s="3">
        <v>107728</v>
      </c>
      <c r="C140" s="3" t="s">
        <v>167</v>
      </c>
      <c r="D140" s="3" t="s">
        <v>148</v>
      </c>
      <c r="E140" s="6">
        <v>153000</v>
      </c>
      <c r="F140" s="6">
        <v>49860</v>
      </c>
      <c r="G140" s="7">
        <v>1800</v>
      </c>
      <c r="H140" s="8">
        <v>0.325882352941176</v>
      </c>
      <c r="I140" s="16">
        <f>VLOOKUP(B:B,[1]门店类型!$C:$I,7,0)</f>
        <v>95178.43</v>
      </c>
      <c r="J140" s="16">
        <f>VLOOKUP(B:B,[1]门店类型!$C:$P,14,0)</f>
        <v>0</v>
      </c>
      <c r="K140" s="16">
        <f t="shared" si="16"/>
        <v>95178.43</v>
      </c>
      <c r="L140" s="16">
        <f>VLOOKUP(B:B,[1]门店类型!$C:$Q,15,0)</f>
        <v>0</v>
      </c>
      <c r="M140" s="16">
        <f>VLOOKUP(B:B,[1]门店类型!$C:$J,8,0)</f>
        <v>31021.46</v>
      </c>
      <c r="N140" s="16">
        <f t="shared" si="17"/>
        <v>31021.46</v>
      </c>
      <c r="O140" s="16">
        <f>VLOOKUP(B:B,[1]门店类型!$C:$O,13,0)</f>
        <v>0</v>
      </c>
      <c r="P140" s="16">
        <f>VLOOKUP(B:B,[1]门店类型!$C:$G,5,0)</f>
        <v>1257</v>
      </c>
      <c r="Q140" s="16">
        <f t="shared" si="18"/>
        <v>1257</v>
      </c>
      <c r="R140" s="16">
        <f t="shared" si="19"/>
        <v>95178.43</v>
      </c>
      <c r="S140" s="16">
        <f t="shared" si="20"/>
        <v>31021.46</v>
      </c>
      <c r="T140" s="16">
        <f t="shared" si="21"/>
        <v>1257</v>
      </c>
      <c r="U140" s="20">
        <f t="shared" si="22"/>
        <v>0.622081241830065</v>
      </c>
      <c r="V140" s="20">
        <f t="shared" si="23"/>
        <v>0.622171279582832</v>
      </c>
    </row>
    <row r="141" s="1" customFormat="1" customHeight="1" spans="1:22">
      <c r="A141" s="3">
        <v>140</v>
      </c>
      <c r="B141" s="3">
        <v>110378</v>
      </c>
      <c r="C141" s="3" t="s">
        <v>168</v>
      </c>
      <c r="D141" s="3" t="s">
        <v>148</v>
      </c>
      <c r="E141" s="6">
        <v>110100</v>
      </c>
      <c r="F141" s="6">
        <v>34890</v>
      </c>
      <c r="G141" s="7">
        <v>1290</v>
      </c>
      <c r="H141" s="8">
        <v>0.316893732970027</v>
      </c>
      <c r="I141" s="16">
        <f>VLOOKUP(B:B,[1]门店类型!$C:$I,7,0)</f>
        <v>74072.33</v>
      </c>
      <c r="J141" s="16">
        <f>VLOOKUP(B:B,[1]门店类型!$C:$P,14,0)</f>
        <v>0</v>
      </c>
      <c r="K141" s="16">
        <f t="shared" si="16"/>
        <v>74072.33</v>
      </c>
      <c r="L141" s="16">
        <f>VLOOKUP(B:B,[1]门店类型!$C:$Q,15,0)</f>
        <v>0</v>
      </c>
      <c r="M141" s="16">
        <f>VLOOKUP(B:B,[1]门店类型!$C:$J,8,0)</f>
        <v>20600</v>
      </c>
      <c r="N141" s="16">
        <f t="shared" si="17"/>
        <v>20600</v>
      </c>
      <c r="O141" s="16">
        <f>VLOOKUP(B:B,[1]门店类型!$C:$O,13,0)</f>
        <v>0</v>
      </c>
      <c r="P141" s="16">
        <f>VLOOKUP(B:B,[1]门店类型!$C:$G,5,0)</f>
        <v>917</v>
      </c>
      <c r="Q141" s="16">
        <f t="shared" si="18"/>
        <v>917</v>
      </c>
      <c r="R141" s="16">
        <f t="shared" si="19"/>
        <v>74072.33</v>
      </c>
      <c r="S141" s="16">
        <f t="shared" si="20"/>
        <v>20600</v>
      </c>
      <c r="T141" s="16">
        <f t="shared" si="21"/>
        <v>917</v>
      </c>
      <c r="U141" s="20">
        <f t="shared" si="22"/>
        <v>0.672773206176204</v>
      </c>
      <c r="V141" s="20">
        <f t="shared" si="23"/>
        <v>0.59042705646317</v>
      </c>
    </row>
    <row r="142" s="1" customFormat="1" customHeight="1" spans="1:22">
      <c r="A142" s="3">
        <v>141</v>
      </c>
      <c r="B142" s="3">
        <v>111400</v>
      </c>
      <c r="C142" s="3" t="s">
        <v>169</v>
      </c>
      <c r="D142" s="3" t="s">
        <v>148</v>
      </c>
      <c r="E142" s="6">
        <v>264480</v>
      </c>
      <c r="F142" s="6">
        <v>81750</v>
      </c>
      <c r="G142" s="7">
        <v>2190</v>
      </c>
      <c r="H142" s="8">
        <v>0.309097096188748</v>
      </c>
      <c r="I142" s="16">
        <f>VLOOKUP(B:B,[1]门店类型!$C:$I,7,0)</f>
        <v>127103.79</v>
      </c>
      <c r="J142" s="16">
        <f>VLOOKUP(B:B,[1]门店类型!$C:$P,14,0)</f>
        <v>0</v>
      </c>
      <c r="K142" s="16">
        <f t="shared" si="16"/>
        <v>127103.79</v>
      </c>
      <c r="L142" s="16">
        <f>VLOOKUP(B:B,[1]门店类型!$C:$Q,15,0)</f>
        <v>0</v>
      </c>
      <c r="M142" s="16">
        <f>VLOOKUP(B:B,[1]门店类型!$C:$J,8,0)</f>
        <v>35191.79</v>
      </c>
      <c r="N142" s="16">
        <f t="shared" si="17"/>
        <v>35191.79</v>
      </c>
      <c r="O142" s="16">
        <f>VLOOKUP(B:B,[1]门店类型!$C:$O,13,0)</f>
        <v>0</v>
      </c>
      <c r="P142" s="16">
        <f>VLOOKUP(B:B,[1]门店类型!$C:$G,5,0)</f>
        <v>1432</v>
      </c>
      <c r="Q142" s="16">
        <f t="shared" si="18"/>
        <v>1432</v>
      </c>
      <c r="R142" s="16">
        <f t="shared" si="19"/>
        <v>127103.79</v>
      </c>
      <c r="S142" s="16">
        <f t="shared" si="20"/>
        <v>35191.79</v>
      </c>
      <c r="T142" s="16">
        <f t="shared" si="21"/>
        <v>1432</v>
      </c>
      <c r="U142" s="20">
        <f t="shared" si="22"/>
        <v>0.480579968239564</v>
      </c>
      <c r="V142" s="20">
        <f t="shared" si="23"/>
        <v>0.430480611620795</v>
      </c>
    </row>
    <row r="143" s="1" customFormat="1" customHeight="1" spans="1:22">
      <c r="A143" s="3">
        <v>142</v>
      </c>
      <c r="B143" s="3">
        <v>117637</v>
      </c>
      <c r="C143" s="3" t="s">
        <v>170</v>
      </c>
      <c r="D143" s="3" t="s">
        <v>148</v>
      </c>
      <c r="E143" s="6">
        <v>91200</v>
      </c>
      <c r="F143" s="6">
        <v>33750</v>
      </c>
      <c r="G143" s="7">
        <v>1350</v>
      </c>
      <c r="H143" s="8">
        <v>0.370065789473684</v>
      </c>
      <c r="I143" s="16">
        <f>VLOOKUP(B:B,[1]门店类型!$C:$I,7,0)</f>
        <v>51900.65</v>
      </c>
      <c r="J143" s="16">
        <f>VLOOKUP(B:B,[1]门店类型!$C:$P,14,0)</f>
        <v>0</v>
      </c>
      <c r="K143" s="16">
        <f t="shared" si="16"/>
        <v>51900.65</v>
      </c>
      <c r="L143" s="16">
        <f>VLOOKUP(B:B,[1]门店类型!$C:$Q,15,0)</f>
        <v>0</v>
      </c>
      <c r="M143" s="16">
        <f>VLOOKUP(B:B,[1]门店类型!$C:$J,8,0)</f>
        <v>18150.07</v>
      </c>
      <c r="N143" s="16">
        <f t="shared" si="17"/>
        <v>18150.07</v>
      </c>
      <c r="O143" s="16">
        <f>VLOOKUP(B:B,[1]门店类型!$C:$O,13,0)</f>
        <v>0</v>
      </c>
      <c r="P143" s="16">
        <f>VLOOKUP(B:B,[1]门店类型!$C:$G,5,0)</f>
        <v>1008</v>
      </c>
      <c r="Q143" s="16">
        <f t="shared" si="18"/>
        <v>1008</v>
      </c>
      <c r="R143" s="16">
        <f t="shared" si="19"/>
        <v>51900.65</v>
      </c>
      <c r="S143" s="16">
        <f t="shared" si="20"/>
        <v>18150.07</v>
      </c>
      <c r="T143" s="16">
        <f t="shared" si="21"/>
        <v>1008</v>
      </c>
      <c r="U143" s="20">
        <f t="shared" si="22"/>
        <v>0.569086074561403</v>
      </c>
      <c r="V143" s="20">
        <f t="shared" si="23"/>
        <v>0.537779851851852</v>
      </c>
    </row>
    <row r="144" s="1" customFormat="1" customHeight="1" spans="1:22">
      <c r="A144" s="3">
        <v>143</v>
      </c>
      <c r="B144" s="3">
        <v>117923</v>
      </c>
      <c r="C144" s="3" t="s">
        <v>171</v>
      </c>
      <c r="D144" s="3" t="s">
        <v>148</v>
      </c>
      <c r="E144" s="6">
        <v>90000</v>
      </c>
      <c r="F144" s="6">
        <v>33090</v>
      </c>
      <c r="G144" s="7">
        <v>1350</v>
      </c>
      <c r="H144" s="8">
        <v>0.367666666666667</v>
      </c>
      <c r="I144" s="16">
        <f>VLOOKUP(B:B,[1]门店类型!$C:$I,7,0)</f>
        <v>60346.27</v>
      </c>
      <c r="J144" s="16">
        <f>VLOOKUP(B:B,[1]门店类型!$C:$P,14,0)</f>
        <v>0</v>
      </c>
      <c r="K144" s="16">
        <f t="shared" si="16"/>
        <v>60346.27</v>
      </c>
      <c r="L144" s="16">
        <f>VLOOKUP(B:B,[1]门店类型!$C:$Q,15,0)</f>
        <v>0</v>
      </c>
      <c r="M144" s="16">
        <f>VLOOKUP(B:B,[1]门店类型!$C:$J,8,0)</f>
        <v>21718.06</v>
      </c>
      <c r="N144" s="16">
        <f t="shared" si="17"/>
        <v>21718.06</v>
      </c>
      <c r="O144" s="16">
        <f>VLOOKUP(B:B,[1]门店类型!$C:$O,13,0)</f>
        <v>0</v>
      </c>
      <c r="P144" s="16">
        <f>VLOOKUP(B:B,[1]门店类型!$C:$G,5,0)</f>
        <v>959</v>
      </c>
      <c r="Q144" s="16">
        <f t="shared" si="18"/>
        <v>959</v>
      </c>
      <c r="R144" s="16">
        <f t="shared" si="19"/>
        <v>60346.27</v>
      </c>
      <c r="S144" s="16">
        <f t="shared" si="20"/>
        <v>21718.06</v>
      </c>
      <c r="T144" s="16">
        <f t="shared" si="21"/>
        <v>959</v>
      </c>
      <c r="U144" s="20">
        <f t="shared" si="22"/>
        <v>0.670514111111111</v>
      </c>
      <c r="V144" s="20">
        <f t="shared" si="23"/>
        <v>0.656333031127229</v>
      </c>
    </row>
    <row r="145" s="1" customFormat="1" customHeight="1" spans="1:22">
      <c r="A145" s="3">
        <v>144</v>
      </c>
      <c r="B145" s="3">
        <v>122686</v>
      </c>
      <c r="C145" s="3" t="s">
        <v>172</v>
      </c>
      <c r="D145" s="3" t="s">
        <v>148</v>
      </c>
      <c r="E145" s="6">
        <v>66000</v>
      </c>
      <c r="F145" s="6">
        <v>21000</v>
      </c>
      <c r="G145" s="7">
        <v>1050</v>
      </c>
      <c r="H145" s="8">
        <v>0.318181818181818</v>
      </c>
      <c r="I145" s="16">
        <f>VLOOKUP(B:B,[1]门店类型!$C:$I,7,0)</f>
        <v>36073.24</v>
      </c>
      <c r="J145" s="16">
        <f>VLOOKUP(B:B,[1]门店类型!$C:$P,14,0)</f>
        <v>0</v>
      </c>
      <c r="K145" s="16">
        <f t="shared" si="16"/>
        <v>36073.24</v>
      </c>
      <c r="L145" s="16">
        <f>VLOOKUP(B:B,[1]门店类型!$C:$Q,15,0)</f>
        <v>0</v>
      </c>
      <c r="M145" s="16">
        <f>VLOOKUP(B:B,[1]门店类型!$C:$J,8,0)</f>
        <v>11903.56</v>
      </c>
      <c r="N145" s="16">
        <f t="shared" si="17"/>
        <v>11903.56</v>
      </c>
      <c r="O145" s="16">
        <f>VLOOKUP(B:B,[1]门店类型!$C:$O,13,0)</f>
        <v>0</v>
      </c>
      <c r="P145" s="16">
        <f>VLOOKUP(B:B,[1]门店类型!$C:$G,5,0)</f>
        <v>591</v>
      </c>
      <c r="Q145" s="16">
        <f t="shared" si="18"/>
        <v>591</v>
      </c>
      <c r="R145" s="16">
        <f t="shared" si="19"/>
        <v>36073.24</v>
      </c>
      <c r="S145" s="16">
        <f t="shared" si="20"/>
        <v>11903.56</v>
      </c>
      <c r="T145" s="16">
        <f t="shared" si="21"/>
        <v>591</v>
      </c>
      <c r="U145" s="20">
        <f t="shared" si="22"/>
        <v>0.546564242424242</v>
      </c>
      <c r="V145" s="20">
        <f t="shared" si="23"/>
        <v>0.56683619047619</v>
      </c>
    </row>
    <row r="146" s="1" customFormat="1" customHeight="1" spans="1:22">
      <c r="A146" s="3">
        <v>145</v>
      </c>
      <c r="B146" s="3">
        <v>123007</v>
      </c>
      <c r="C146" s="3" t="s">
        <v>173</v>
      </c>
      <c r="D146" s="3" t="s">
        <v>148</v>
      </c>
      <c r="E146" s="6">
        <v>96000</v>
      </c>
      <c r="F146" s="6">
        <v>30720</v>
      </c>
      <c r="G146" s="7">
        <v>1500</v>
      </c>
      <c r="H146" s="8">
        <v>0.32</v>
      </c>
      <c r="I146" s="16">
        <f>VLOOKUP(B:B,[1]门店类型!$C:$I,7,0)</f>
        <v>61887.8</v>
      </c>
      <c r="J146" s="16">
        <f>VLOOKUP(B:B,[1]门店类型!$C:$P,14,0)</f>
        <v>0</v>
      </c>
      <c r="K146" s="16">
        <f t="shared" si="16"/>
        <v>61887.8</v>
      </c>
      <c r="L146" s="16">
        <f>VLOOKUP(B:B,[1]门店类型!$C:$Q,15,0)</f>
        <v>0</v>
      </c>
      <c r="M146" s="16">
        <f>VLOOKUP(B:B,[1]门店类型!$C:$J,8,0)</f>
        <v>20283.56</v>
      </c>
      <c r="N146" s="16">
        <f t="shared" si="17"/>
        <v>20283.56</v>
      </c>
      <c r="O146" s="16">
        <f>VLOOKUP(B:B,[1]门店类型!$C:$O,13,0)</f>
        <v>0</v>
      </c>
      <c r="P146" s="16">
        <f>VLOOKUP(B:B,[1]门店类型!$C:$G,5,0)</f>
        <v>1049</v>
      </c>
      <c r="Q146" s="16">
        <f t="shared" si="18"/>
        <v>1049</v>
      </c>
      <c r="R146" s="16">
        <f t="shared" si="19"/>
        <v>61887.8</v>
      </c>
      <c r="S146" s="16">
        <f t="shared" si="20"/>
        <v>20283.56</v>
      </c>
      <c r="T146" s="16">
        <f t="shared" si="21"/>
        <v>1049</v>
      </c>
      <c r="U146" s="20">
        <f t="shared" si="22"/>
        <v>0.644664583333333</v>
      </c>
      <c r="V146" s="20">
        <f t="shared" si="23"/>
        <v>0.660272135416667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2024-10-15T01:22:44Z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ABCA6E6CCA004F61BEFB6338BB76660C_12</vt:lpwstr>
  </property>
</Properties>
</file>