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个人销售及奖励明细" sheetId="2" r:id="rId1"/>
    <sheet name="门店完成情况及领取奖励" sheetId="1" r:id="rId2"/>
    <sheet name="片区汇总" sheetId="3" state="hidden" r:id="rId3"/>
    <sheet name="Sheet1" sheetId="7" state="hidden" r:id="rId4"/>
    <sheet name="门店合计奖励（财务报账版）" sheetId="5" state="hidden" r:id="rId5"/>
    <sheet name="片区完成情况" sheetId="6" state="hidden" r:id="rId6"/>
    <sheet name="片区pk任务" sheetId="4" state="hidden" r:id="rId7"/>
  </sheets>
  <externalReferences>
    <externalReference r:id="rId8"/>
  </externalReferences>
  <definedNames>
    <definedName name="_xlnm._FilterDatabase" localSheetId="1" hidden="1">门店完成情况及领取奖励!$A$2:$W$149</definedName>
    <definedName name="_xlnm._FilterDatabase" localSheetId="0" hidden="1">个人销售及奖励明细!$A$2:$T$367</definedName>
    <definedName name="_xlnm._FilterDatabase" localSheetId="4" hidden="1">'门店合计奖励（财务报账版）'!$A$1:$H$133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N2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A类门店个人销售10盒以上追加10元/盒
BC类个人销售6盒以上追加奖励10元/盒</t>
        </r>
      </text>
    </comment>
    <comment ref="J7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科华店销售</t>
        </r>
      </text>
    </comment>
  </commentList>
</comments>
</file>

<file path=xl/comments2.xml><?xml version="1.0" encoding="utf-8"?>
<comments xmlns="http://schemas.openxmlformats.org/spreadsheetml/2006/main">
  <authors>
    <author>TJ</author>
  </authors>
  <commentList>
    <comment ref="H6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后勤下账4盒，不足一盒不计入</t>
        </r>
      </text>
    </comment>
    <comment ref="H6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后勤下账1盒
</t>
        </r>
      </text>
    </comment>
    <comment ref="H92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后勤下账2盒
</t>
        </r>
      </text>
    </comment>
    <comment ref="H10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后勤下账1盒
</t>
        </r>
      </text>
    </comment>
  </commentList>
</comments>
</file>

<file path=xl/sharedStrings.xml><?xml version="1.0" encoding="utf-8"?>
<sst xmlns="http://schemas.openxmlformats.org/spreadsheetml/2006/main" count="1799" uniqueCount="803">
  <si>
    <t>天胶（115733，135804）</t>
  </si>
  <si>
    <t>补肾（1285）</t>
  </si>
  <si>
    <t>序号</t>
  </si>
  <si>
    <t>片区</t>
  </si>
  <si>
    <t>门店</t>
  </si>
  <si>
    <t>门店ID</t>
  </si>
  <si>
    <t>门店类型</t>
  </si>
  <si>
    <t>人员ID</t>
  </si>
  <si>
    <t>人员姓名</t>
  </si>
  <si>
    <t>门店认购总任务</t>
  </si>
  <si>
    <t>个人任务</t>
  </si>
  <si>
    <t>实际销售数量</t>
  </si>
  <si>
    <t>个人应领奖励</t>
  </si>
  <si>
    <t>应退回</t>
  </si>
  <si>
    <t>应补发</t>
  </si>
  <si>
    <t>超额追加奖励（单独造发）</t>
  </si>
  <si>
    <t>应领奖励</t>
  </si>
  <si>
    <t>城郊一片</t>
  </si>
  <si>
    <t>大邑桃源</t>
  </si>
  <si>
    <t>田兰</t>
  </si>
  <si>
    <t>郭益</t>
  </si>
  <si>
    <t>宝莲路店</t>
  </si>
  <si>
    <t>吴阳</t>
  </si>
  <si>
    <t>贾益娟</t>
  </si>
  <si>
    <t>都江堰店</t>
  </si>
  <si>
    <t>聂丽</t>
  </si>
  <si>
    <t>詹少洋</t>
  </si>
  <si>
    <t>奎光店</t>
  </si>
  <si>
    <t>韩启敏</t>
  </si>
  <si>
    <t>陈蓉</t>
  </si>
  <si>
    <t>观音阁</t>
  </si>
  <si>
    <t>朱欢</t>
  </si>
  <si>
    <t>韩彬</t>
  </si>
  <si>
    <t>蒲阳路店</t>
  </si>
  <si>
    <t>周有惠</t>
  </si>
  <si>
    <t>李燕</t>
  </si>
  <si>
    <t>孙佳丽</t>
  </si>
  <si>
    <t>元通店</t>
  </si>
  <si>
    <t>李秀辉</t>
  </si>
  <si>
    <t>宋丽敏</t>
  </si>
  <si>
    <t>景中店</t>
  </si>
  <si>
    <t>杨科</t>
  </si>
  <si>
    <t>晏祥春</t>
  </si>
  <si>
    <t>翠荫店</t>
  </si>
  <si>
    <t>刘燕</t>
  </si>
  <si>
    <t>陈礼凤</t>
  </si>
  <si>
    <t>东街店</t>
  </si>
  <si>
    <t>刘秋菊</t>
  </si>
  <si>
    <t>许静</t>
  </si>
  <si>
    <t>南街店</t>
  </si>
  <si>
    <t>牟彩云</t>
  </si>
  <si>
    <t>彭亚丹</t>
  </si>
  <si>
    <t>潘家街</t>
  </si>
  <si>
    <t>李娟</t>
  </si>
  <si>
    <t>黄梅</t>
  </si>
  <si>
    <t>安仁店</t>
  </si>
  <si>
    <t>李莎</t>
  </si>
  <si>
    <t>张群</t>
  </si>
  <si>
    <t>问道西路店</t>
  </si>
  <si>
    <t>吴志海</t>
  </si>
  <si>
    <t>代富群</t>
  </si>
  <si>
    <t>杏林路店</t>
  </si>
  <si>
    <t>戚彩</t>
  </si>
  <si>
    <t>李宋琴</t>
  </si>
  <si>
    <t>王李秋</t>
  </si>
  <si>
    <t>洪川店</t>
  </si>
  <si>
    <t>马婷婷</t>
  </si>
  <si>
    <t>高星宇</t>
  </si>
  <si>
    <t>聚源店</t>
  </si>
  <si>
    <t>何丽萍</t>
  </si>
  <si>
    <t>易月红</t>
  </si>
  <si>
    <t>沙渠店</t>
  </si>
  <si>
    <t>严蓉</t>
  </si>
  <si>
    <t>马香容</t>
  </si>
  <si>
    <t>通达店</t>
  </si>
  <si>
    <t>付曦</t>
  </si>
  <si>
    <t>唐礼萍</t>
  </si>
  <si>
    <t>翔凤店</t>
  </si>
  <si>
    <t>杨文英</t>
  </si>
  <si>
    <t>乐良清</t>
  </si>
  <si>
    <t>郭廷廷</t>
  </si>
  <si>
    <t>羊安店</t>
  </si>
  <si>
    <t>汪梦雨</t>
  </si>
  <si>
    <t>闵雪</t>
  </si>
  <si>
    <t>凤凰大道</t>
  </si>
  <si>
    <t>万义丽</t>
  </si>
  <si>
    <t>范夏宇</t>
  </si>
  <si>
    <t>中心店</t>
  </si>
  <si>
    <t>杨平</t>
  </si>
  <si>
    <t>古素琼</t>
  </si>
  <si>
    <t>金敏霜</t>
  </si>
  <si>
    <t>何新宇</t>
  </si>
  <si>
    <t>北街店</t>
  </si>
  <si>
    <t>黄霞</t>
  </si>
  <si>
    <t>李艳霞</t>
  </si>
  <si>
    <t>吴敏</t>
  </si>
  <si>
    <t>蜀望路</t>
  </si>
  <si>
    <t>徐志强</t>
  </si>
  <si>
    <t>杨丽</t>
  </si>
  <si>
    <t>新场店</t>
  </si>
  <si>
    <t>王茹</t>
  </si>
  <si>
    <t>刘娟</t>
  </si>
  <si>
    <t>东壕沟</t>
  </si>
  <si>
    <t>范阳</t>
  </si>
  <si>
    <t>彭蓉</t>
  </si>
  <si>
    <t>金巷西街</t>
  </si>
  <si>
    <t>叶程</t>
  </si>
  <si>
    <t>杜丽霞</t>
  </si>
  <si>
    <t>子龙店</t>
  </si>
  <si>
    <t>熊小玲</t>
  </si>
  <si>
    <t>罗洁滟</t>
  </si>
  <si>
    <t>旗舰片区</t>
  </si>
  <si>
    <t>宏济中路</t>
  </si>
  <si>
    <t>宋留艺</t>
  </si>
  <si>
    <t>唐敏</t>
  </si>
  <si>
    <t>丝竹路</t>
  </si>
  <si>
    <t>彭关敏</t>
  </si>
  <si>
    <t>吴佩芸</t>
  </si>
  <si>
    <t>紫薇东路</t>
  </si>
  <si>
    <t>李秀丽</t>
  </si>
  <si>
    <t>倪敏</t>
  </si>
  <si>
    <t>张国豪</t>
  </si>
  <si>
    <t>红星店</t>
  </si>
  <si>
    <t>王进</t>
  </si>
  <si>
    <t>邱运丽</t>
  </si>
  <si>
    <t>孙霁野</t>
  </si>
  <si>
    <t>童子街店</t>
  </si>
  <si>
    <t>童子街</t>
  </si>
  <si>
    <t>严善群</t>
  </si>
  <si>
    <t>科华店</t>
  </si>
  <si>
    <t>魏存敏</t>
  </si>
  <si>
    <t>罗豪</t>
  </si>
  <si>
    <t>阴静</t>
  </si>
  <si>
    <t>旗舰店</t>
  </si>
  <si>
    <t>黄长菊</t>
  </si>
  <si>
    <t>阳玲</t>
  </si>
  <si>
    <t>余志彬</t>
  </si>
  <si>
    <t>廖桂英</t>
  </si>
  <si>
    <t>马昕</t>
  </si>
  <si>
    <t>元华二巷</t>
  </si>
  <si>
    <t>熊雅洁</t>
  </si>
  <si>
    <t>庆云南街</t>
  </si>
  <si>
    <t>王晓雁</t>
  </si>
  <si>
    <t>科华北路</t>
  </si>
  <si>
    <t>陈慧</t>
  </si>
  <si>
    <t>张娟娟</t>
  </si>
  <si>
    <t>成汉南路</t>
  </si>
  <si>
    <t>蒋雪琴</t>
  </si>
  <si>
    <t>黄兴中</t>
  </si>
  <si>
    <t>黄欣琦</t>
  </si>
  <si>
    <t>彭志楠</t>
  </si>
  <si>
    <t>曾子怡</t>
  </si>
  <si>
    <t>梨花街</t>
  </si>
  <si>
    <t>唐文琼</t>
  </si>
  <si>
    <t>高攀西巷</t>
  </si>
  <si>
    <t>李佳岭</t>
  </si>
  <si>
    <t>浆洗街</t>
  </si>
  <si>
    <t>毛静静</t>
  </si>
  <si>
    <t>唐丽</t>
  </si>
  <si>
    <t>文沅</t>
  </si>
  <si>
    <t>周金梅</t>
  </si>
  <si>
    <t>赵英</t>
  </si>
  <si>
    <t>倪家桥</t>
  </si>
  <si>
    <t>郭定秀</t>
  </si>
  <si>
    <t>卢雪妮</t>
  </si>
  <si>
    <t>骆乐</t>
  </si>
  <si>
    <t>青龙街</t>
  </si>
  <si>
    <t>高文棋</t>
  </si>
  <si>
    <t>李可</t>
  </si>
  <si>
    <t>程静</t>
  </si>
  <si>
    <t>蹇艺</t>
  </si>
  <si>
    <t>东南片区</t>
  </si>
  <si>
    <t>四川太极成都高新区泰和二街二药店</t>
  </si>
  <si>
    <t>何锦楠</t>
  </si>
  <si>
    <t>谭凤旭</t>
  </si>
  <si>
    <t>四川太极成华区崔家店路药店</t>
  </si>
  <si>
    <t>李馨怡</t>
  </si>
  <si>
    <t>韩守玉</t>
  </si>
  <si>
    <t>四川太极成华区华康路药店</t>
  </si>
  <si>
    <t>黄艳</t>
  </si>
  <si>
    <t>陈丽梅</t>
  </si>
  <si>
    <t>四川太极成华区华泰路二药店</t>
  </si>
  <si>
    <t>周恒伟</t>
  </si>
  <si>
    <t>吕彩霞</t>
  </si>
  <si>
    <t>四川太极成华区华泰路药店</t>
  </si>
  <si>
    <t>李桂芳</t>
  </si>
  <si>
    <t>刘春花</t>
  </si>
  <si>
    <t>四川太极成华区金马河路药店</t>
  </si>
  <si>
    <t>易永红</t>
  </si>
  <si>
    <t>费海霞</t>
  </si>
  <si>
    <t>四川太极成华区水碾河路药店</t>
  </si>
  <si>
    <t>张春丽</t>
  </si>
  <si>
    <t>四川太极成华区万科路药店</t>
  </si>
  <si>
    <t>张玉</t>
  </si>
  <si>
    <t>卢卫琴</t>
  </si>
  <si>
    <t>马雪</t>
  </si>
  <si>
    <t>四川太极成华区万宇路药店</t>
  </si>
  <si>
    <t>吴佩娟</t>
  </si>
  <si>
    <t>张琴琴</t>
  </si>
  <si>
    <t>四川太极成华杉板桥南一路店</t>
  </si>
  <si>
    <t>殷岱菊</t>
  </si>
  <si>
    <t>杨伟钰</t>
  </si>
  <si>
    <t>四川太极高新区大源北街药店</t>
  </si>
  <si>
    <t>张亚红</t>
  </si>
  <si>
    <t>黄小丽</t>
  </si>
  <si>
    <t>四川太极高新区锦城大道药店</t>
  </si>
  <si>
    <t>杨秀娟</t>
  </si>
  <si>
    <t>于春莲</t>
  </si>
  <si>
    <t>余欢</t>
  </si>
  <si>
    <t>四川太极高新区剑南大道药店</t>
  </si>
  <si>
    <t>鲁霞</t>
  </si>
  <si>
    <t>四川太极高新区泰和二街药店</t>
  </si>
  <si>
    <t>贾兰</t>
  </si>
  <si>
    <t>李平</t>
  </si>
  <si>
    <t>四川太极高新区天顺路药店</t>
  </si>
  <si>
    <t>林铃</t>
  </si>
  <si>
    <t>张春苗</t>
  </si>
  <si>
    <t>四川太极高新区新下街药店</t>
  </si>
  <si>
    <t>晏玲</t>
  </si>
  <si>
    <t>新下街</t>
  </si>
  <si>
    <t>纪莉萍</t>
  </si>
  <si>
    <t>四川太极高新区中和大道药店</t>
  </si>
  <si>
    <t>李蜜</t>
  </si>
  <si>
    <t>冯学勤</t>
  </si>
  <si>
    <t>四川太极高新区中和公济桥路药店</t>
  </si>
  <si>
    <t>雍薛玉</t>
  </si>
  <si>
    <t>四川太极锦江区观音桥街药店</t>
  </si>
  <si>
    <t>袁咏梅</t>
  </si>
  <si>
    <t>王芳</t>
  </si>
  <si>
    <t>陈文霞</t>
  </si>
  <si>
    <t>四川太极锦江区劼人路药店</t>
  </si>
  <si>
    <t>王丽超</t>
  </si>
  <si>
    <t>郭俊梅</t>
  </si>
  <si>
    <t>四川太极锦江区静沙南路药店</t>
  </si>
  <si>
    <t>何英</t>
  </si>
  <si>
    <t>梅雅霜</t>
  </si>
  <si>
    <t>四川太极锦江区柳翠路药店</t>
  </si>
  <si>
    <t>李倩</t>
  </si>
  <si>
    <t>施雪</t>
  </si>
  <si>
    <t>四川太极锦江区榕声路店</t>
  </si>
  <si>
    <t>陈香利</t>
  </si>
  <si>
    <t>熊琴</t>
  </si>
  <si>
    <t>四川太极锦江区水杉街药店</t>
  </si>
  <si>
    <t>高榕</t>
  </si>
  <si>
    <t>唐冬芳</t>
  </si>
  <si>
    <t>四川太极双林路药店</t>
  </si>
  <si>
    <t>梅茜</t>
  </si>
  <si>
    <t>庞莉娜</t>
  </si>
  <si>
    <t>四川太极双流区东升街道三强西路药店</t>
  </si>
  <si>
    <t>李银萍</t>
  </si>
  <si>
    <t>任红艳</t>
  </si>
  <si>
    <t>四川太极双流县西航港街道锦华路一段药店</t>
  </si>
  <si>
    <t>邹惠</t>
  </si>
  <si>
    <t>徐榛</t>
  </si>
  <si>
    <t>四川太极通盈街药店</t>
  </si>
  <si>
    <t>蒋海琪</t>
  </si>
  <si>
    <t>罗月月</t>
  </si>
  <si>
    <t>符洪</t>
  </si>
  <si>
    <t>四川太极新乐中街药店</t>
  </si>
  <si>
    <t>任远芳</t>
  </si>
  <si>
    <t>吴新异</t>
  </si>
  <si>
    <t>四川太极新园大道药店</t>
  </si>
  <si>
    <t>胡元</t>
  </si>
  <si>
    <t>朱文艺</t>
  </si>
  <si>
    <t>崇州片</t>
  </si>
  <si>
    <t>永康东路</t>
  </si>
  <si>
    <t>胡建梅</t>
  </si>
  <si>
    <t>王莉</t>
  </si>
  <si>
    <t>四川太极崇州中心店</t>
  </si>
  <si>
    <t>涂思佩</t>
  </si>
  <si>
    <t>尚贤店</t>
  </si>
  <si>
    <t>蒋润</t>
  </si>
  <si>
    <t>蜀州中路</t>
  </si>
  <si>
    <t>彭勤</t>
  </si>
  <si>
    <t>邓莎</t>
  </si>
  <si>
    <t>怀远店</t>
  </si>
  <si>
    <t>韩艳梅</t>
  </si>
  <si>
    <t>曹琼</t>
  </si>
  <si>
    <t>金带店</t>
  </si>
  <si>
    <t>陈凤珍</t>
  </si>
  <si>
    <t>王依纯</t>
  </si>
  <si>
    <t>三江店</t>
  </si>
  <si>
    <t>骆素花</t>
  </si>
  <si>
    <t>高斯</t>
  </si>
  <si>
    <t>西门一片</t>
  </si>
  <si>
    <t>西部店</t>
  </si>
  <si>
    <t>杨素芬</t>
  </si>
  <si>
    <t>周娟</t>
  </si>
  <si>
    <t>沙河店</t>
  </si>
  <si>
    <t>郑欣慧</t>
  </si>
  <si>
    <t>光华店</t>
  </si>
  <si>
    <t>魏津</t>
  </si>
  <si>
    <t>汤雪芹</t>
  </si>
  <si>
    <t>彭蕾</t>
  </si>
  <si>
    <t>清江东路店</t>
  </si>
  <si>
    <t>胡艳弘</t>
  </si>
  <si>
    <t>代曾莲</t>
  </si>
  <si>
    <t>枣子巷店</t>
  </si>
  <si>
    <t>刘秀琼</t>
  </si>
  <si>
    <t>邓华芬</t>
  </si>
  <si>
    <t>刘江南</t>
  </si>
  <si>
    <t>光华村店</t>
  </si>
  <si>
    <t>朱晓桃</t>
  </si>
  <si>
    <t>姜孝杨</t>
  </si>
  <si>
    <t>贺琴</t>
  </si>
  <si>
    <t>土龙路店</t>
  </si>
  <si>
    <t>刘新</t>
  </si>
  <si>
    <t>何英1</t>
  </si>
  <si>
    <t>杨丽君</t>
  </si>
  <si>
    <t>金丝街店</t>
  </si>
  <si>
    <t>唐丹</t>
  </si>
  <si>
    <t>冯婧恩</t>
  </si>
  <si>
    <t>王海鑫</t>
  </si>
  <si>
    <t>黄莉</t>
  </si>
  <si>
    <t>青羊区北东街店</t>
  </si>
  <si>
    <t>向海英</t>
  </si>
  <si>
    <t>曾娟</t>
  </si>
  <si>
    <t>向丽容</t>
  </si>
  <si>
    <t>苟爽</t>
  </si>
  <si>
    <t>钟星梅</t>
  </si>
  <si>
    <t>华油路</t>
  </si>
  <si>
    <t>谢玉涛</t>
  </si>
  <si>
    <t>高玉</t>
  </si>
  <si>
    <t>钟瑜</t>
  </si>
  <si>
    <t>高车一路店</t>
  </si>
  <si>
    <t>周燕</t>
  </si>
  <si>
    <t>胡建兴</t>
  </si>
  <si>
    <t>蒋小琼</t>
  </si>
  <si>
    <t>王艳</t>
  </si>
  <si>
    <t>青羊区十二桥店</t>
  </si>
  <si>
    <t>辜瑞琪</t>
  </si>
  <si>
    <t>冯莉</t>
  </si>
  <si>
    <t>曾宣悦</t>
  </si>
  <si>
    <t>邹婷</t>
  </si>
  <si>
    <t>王旭</t>
  </si>
  <si>
    <t>王筠</t>
  </si>
  <si>
    <t>羊子山西路店</t>
  </si>
  <si>
    <t>高红华</t>
  </si>
  <si>
    <t>王波</t>
  </si>
  <si>
    <t>陈晓霞</t>
  </si>
  <si>
    <t>交大三店</t>
  </si>
  <si>
    <t>魏小琴</t>
  </si>
  <si>
    <t>李梦菊</t>
  </si>
  <si>
    <t>黄小兰</t>
  </si>
  <si>
    <t>黄苑东街店</t>
  </si>
  <si>
    <t>范海英</t>
  </si>
  <si>
    <t>马艺芮</t>
  </si>
  <si>
    <t>金牛区金沙路</t>
  </si>
  <si>
    <t>何姣姣</t>
  </si>
  <si>
    <t>邓智</t>
  </si>
  <si>
    <t>张雪梅</t>
  </si>
  <si>
    <t>秦艳</t>
  </si>
  <si>
    <t>佳灵路店</t>
  </si>
  <si>
    <t>葛春艳</t>
  </si>
  <si>
    <t>王娅</t>
  </si>
  <si>
    <t>罗雅心</t>
  </si>
  <si>
    <t>银河北街店</t>
  </si>
  <si>
    <t>陈文芳</t>
  </si>
  <si>
    <t>林思敏</t>
  </si>
  <si>
    <t>张爽</t>
  </si>
  <si>
    <t>钟雪</t>
  </si>
  <si>
    <t>贝森北路店</t>
  </si>
  <si>
    <t>肖瑶</t>
  </si>
  <si>
    <t>朱勋花</t>
  </si>
  <si>
    <t>唐倩</t>
  </si>
  <si>
    <t>叶倪</t>
  </si>
  <si>
    <t>西林一街店</t>
  </si>
  <si>
    <t>吴成芬</t>
  </si>
  <si>
    <t>李艳</t>
  </si>
  <si>
    <t>蜀汉东路店</t>
  </si>
  <si>
    <t>谢敏</t>
  </si>
  <si>
    <t>梁娟</t>
  </si>
  <si>
    <t>蒋俊杰</t>
  </si>
  <si>
    <t>王杰</t>
  </si>
  <si>
    <t>银沙路店</t>
  </si>
  <si>
    <t>高敏</t>
  </si>
  <si>
    <t>龚正红</t>
  </si>
  <si>
    <t>朱娟</t>
  </si>
  <si>
    <t>花照壁店</t>
  </si>
  <si>
    <t>李丽</t>
  </si>
  <si>
    <t>代志斌</t>
  </si>
  <si>
    <t>严怡馨</t>
  </si>
  <si>
    <t>张丽玟</t>
  </si>
  <si>
    <t>五福桥东路店</t>
  </si>
  <si>
    <t>黄娟</t>
  </si>
  <si>
    <t>李雪梅</t>
  </si>
  <si>
    <t>东昌一路店</t>
  </si>
  <si>
    <t>杨琼1</t>
  </si>
  <si>
    <t>张杰</t>
  </si>
  <si>
    <t>谭璐</t>
  </si>
  <si>
    <t>培华东路店</t>
  </si>
  <si>
    <t>蔡红秀</t>
  </si>
  <si>
    <t>杨凤麟</t>
  </si>
  <si>
    <t>长寿路店</t>
  </si>
  <si>
    <t>王茂兰</t>
  </si>
  <si>
    <t>黄玉婷</t>
  </si>
  <si>
    <t>花照壁中横街店</t>
  </si>
  <si>
    <t>廖艳萍</t>
  </si>
  <si>
    <t>李静2</t>
  </si>
  <si>
    <t>杨兰</t>
  </si>
  <si>
    <t>沙湾东一路店</t>
  </si>
  <si>
    <t>龚敏</t>
  </si>
  <si>
    <t>王永秀</t>
  </si>
  <si>
    <t>驷马桥三路店</t>
  </si>
  <si>
    <t>雷宇佳</t>
  </si>
  <si>
    <t>陈志勇</t>
  </si>
  <si>
    <t>西门二片区</t>
  </si>
  <si>
    <t>新都区新繁镇繁江北路药店</t>
  </si>
  <si>
    <t>蔡小丽</t>
  </si>
  <si>
    <t>曾洁</t>
  </si>
  <si>
    <t>唐阳</t>
  </si>
  <si>
    <t>朱朝霞</t>
  </si>
  <si>
    <t>郫县郫筒镇东大街药店</t>
  </si>
  <si>
    <t>江月红</t>
  </si>
  <si>
    <t>李甜甜</t>
  </si>
  <si>
    <t>温江江安店</t>
  </si>
  <si>
    <t>王慧</t>
  </si>
  <si>
    <t>贺春芳</t>
  </si>
  <si>
    <t>新都区马超东路店</t>
  </si>
  <si>
    <t>黄杨</t>
  </si>
  <si>
    <t>舒海燕</t>
  </si>
  <si>
    <t>王雪萍</t>
  </si>
  <si>
    <t>郫县郫筒镇一环路东南段药店</t>
  </si>
  <si>
    <t>邓红梅</t>
  </si>
  <si>
    <t>邹东梅</t>
  </si>
  <si>
    <t>邓娟</t>
  </si>
  <si>
    <t>温江店</t>
  </si>
  <si>
    <t>夏彩红</t>
  </si>
  <si>
    <t>杨瑞</t>
  </si>
  <si>
    <t>黄茜</t>
  </si>
  <si>
    <t>大石西路店</t>
  </si>
  <si>
    <t>毛玉</t>
  </si>
  <si>
    <t>聂小炎</t>
  </si>
  <si>
    <t>聚萃路店</t>
  </si>
  <si>
    <t>王旭萍</t>
  </si>
  <si>
    <t>李雪</t>
  </si>
  <si>
    <t>光华北五路店</t>
  </si>
  <si>
    <t>羊玉梅</t>
  </si>
  <si>
    <t>刘蒨</t>
  </si>
  <si>
    <t>尚锦路药店</t>
  </si>
  <si>
    <t>吴萍</t>
  </si>
  <si>
    <t>迪里拜尔·阿合买提</t>
  </si>
  <si>
    <t>蜀辉路店</t>
  </si>
  <si>
    <t>李秀芳</t>
  </si>
  <si>
    <t>覃朱冯</t>
  </si>
  <si>
    <t>王春燕</t>
  </si>
  <si>
    <t>医贸大道店</t>
  </si>
  <si>
    <t>李英</t>
  </si>
  <si>
    <t>许婷婷</t>
  </si>
  <si>
    <t>大华街店</t>
  </si>
  <si>
    <t>黎丹</t>
  </si>
  <si>
    <t>马立</t>
  </si>
  <si>
    <t>杨又菲</t>
  </si>
  <si>
    <t>蜀鑫路店</t>
  </si>
  <si>
    <t>邓可欣</t>
  </si>
  <si>
    <t>张阿几</t>
  </si>
  <si>
    <t>逸都路店</t>
  </si>
  <si>
    <t>陈昌敏</t>
  </si>
  <si>
    <t>蜀源路店</t>
  </si>
  <si>
    <t>李紫雯</t>
  </si>
  <si>
    <t>李琴</t>
  </si>
  <si>
    <t>谭柳</t>
  </si>
  <si>
    <t>彭州致和路店</t>
  </si>
  <si>
    <t>黄雨</t>
  </si>
  <si>
    <t>徐莉</t>
  </si>
  <si>
    <t>大悦路药店</t>
  </si>
  <si>
    <t>李海燕</t>
  </si>
  <si>
    <t>赵星雨</t>
  </si>
  <si>
    <t>赵婉馨</t>
  </si>
  <si>
    <t>顺和街店</t>
  </si>
  <si>
    <t>李媛2</t>
  </si>
  <si>
    <t>双楠人人乐店</t>
  </si>
  <si>
    <t>张琴</t>
  </si>
  <si>
    <t>张雪2</t>
  </si>
  <si>
    <t>光华西一路店</t>
  </si>
  <si>
    <t>李玉先</t>
  </si>
  <si>
    <t>廖晓静</t>
  </si>
  <si>
    <t>经一路店</t>
  </si>
  <si>
    <t>程改</t>
  </si>
  <si>
    <t>陈雪</t>
  </si>
  <si>
    <t>金祥路店</t>
  </si>
  <si>
    <t>向桂西</t>
  </si>
  <si>
    <t>新都区新都街道万和北路药店</t>
  </si>
  <si>
    <t>廖红</t>
  </si>
  <si>
    <t>欧玲</t>
  </si>
  <si>
    <t>刁乐</t>
  </si>
  <si>
    <t>赖春梅</t>
  </si>
  <si>
    <t>郫都区红光街道红高东路药店</t>
  </si>
  <si>
    <t>常玲</t>
  </si>
  <si>
    <t>余晓凤</t>
  </si>
  <si>
    <t>雅安市太极智慧云医药科技有限公司</t>
  </si>
  <si>
    <t>黄雅冰</t>
  </si>
  <si>
    <t>张莉</t>
  </si>
  <si>
    <t>卫鸿羽</t>
  </si>
  <si>
    <t>新津片区</t>
  </si>
  <si>
    <t>邓双</t>
  </si>
  <si>
    <t>江润萍</t>
  </si>
  <si>
    <t>五津西路</t>
  </si>
  <si>
    <t>王燕丽</t>
  </si>
  <si>
    <t>刘芬</t>
  </si>
  <si>
    <t>廖文莉</t>
  </si>
  <si>
    <t>兴义</t>
  </si>
  <si>
    <t>庄静</t>
  </si>
  <si>
    <t>张丹</t>
  </si>
  <si>
    <t>武阳西路</t>
  </si>
  <si>
    <t>祁荣</t>
  </si>
  <si>
    <t>李迎新</t>
  </si>
  <si>
    <t>五津西路二店</t>
  </si>
  <si>
    <t>朱春梅</t>
  </si>
  <si>
    <t>郑红艳</t>
  </si>
  <si>
    <t>四川太极旗舰店</t>
  </si>
  <si>
    <t>谭莉杨</t>
  </si>
  <si>
    <t>谭庆娟</t>
  </si>
  <si>
    <t>四川太极浆洗街药店</t>
  </si>
  <si>
    <t>刘美玲</t>
  </si>
  <si>
    <t>曾蕾蕾</t>
  </si>
  <si>
    <t>四川太极青羊区光华北五路药店</t>
  </si>
  <si>
    <t>王丹</t>
  </si>
  <si>
    <t>卓敏</t>
  </si>
  <si>
    <t>唐瑶</t>
  </si>
  <si>
    <t>廖志立医生</t>
  </si>
  <si>
    <t>外方统计(医生)</t>
  </si>
  <si>
    <t>四川太极青羊区童子街药店</t>
  </si>
  <si>
    <t>杨聪明</t>
  </si>
  <si>
    <t>马福燕</t>
  </si>
  <si>
    <t>四川太极锦江区宏济中路药店</t>
  </si>
  <si>
    <t>黄依梦</t>
  </si>
  <si>
    <t>唐小雪</t>
  </si>
  <si>
    <t>四川太极成都高新区元华二巷药店</t>
  </si>
  <si>
    <t>合计</t>
  </si>
  <si>
    <t>扣除阿胶超额奖励后退回</t>
  </si>
  <si>
    <r>
      <rPr>
        <sz val="11"/>
        <color theme="1"/>
        <rFont val="宋体"/>
        <charset val="134"/>
        <scheme val="minor"/>
      </rPr>
      <t>天胶（115733，135804）</t>
    </r>
    <r>
      <rPr>
        <sz val="11"/>
        <color rgb="FFFF0000"/>
        <rFont val="宋体"/>
        <charset val="134"/>
        <scheme val="minor"/>
      </rPr>
      <t>（内购9盒不计入奖励）</t>
    </r>
  </si>
  <si>
    <t>门店名称</t>
  </si>
  <si>
    <t>片区名称</t>
  </si>
  <si>
    <t>天胶认购最低任务</t>
  </si>
  <si>
    <t>门店填写认购数量</t>
  </si>
  <si>
    <t>实际应领取奖励</t>
  </si>
  <si>
    <t>补肾认购最低任务</t>
  </si>
  <si>
    <t>合计预发</t>
  </si>
  <si>
    <t>合计应领取奖励</t>
  </si>
  <si>
    <t>合计退回</t>
  </si>
  <si>
    <t>合计补发</t>
  </si>
  <si>
    <t>阿胶超额奖励</t>
  </si>
  <si>
    <t>备注：门店填写认购数量不能低于最认购量，可以高于最低认购量</t>
  </si>
  <si>
    <t>四川太极五津西路药店</t>
  </si>
  <si>
    <t>A2</t>
  </si>
  <si>
    <t>新津片</t>
  </si>
  <si>
    <t>四川太极新津县五津镇五津西路二药房</t>
  </si>
  <si>
    <t>A3</t>
  </si>
  <si>
    <t>四川太极新津邓双镇岷江店</t>
  </si>
  <si>
    <t>B1</t>
  </si>
  <si>
    <t>四川太极新津县五津镇武阳西路药店</t>
  </si>
  <si>
    <t>C2</t>
  </si>
  <si>
    <t>四川太极兴义镇万兴路药店</t>
  </si>
  <si>
    <r>
      <rPr>
        <sz val="11"/>
        <color rgb="FF000000"/>
        <rFont val="宋体"/>
        <charset val="134"/>
      </rPr>
      <t>四川太极西部店</t>
    </r>
  </si>
  <si>
    <t>B2</t>
  </si>
  <si>
    <r>
      <rPr>
        <sz val="11"/>
        <color rgb="FF000000"/>
        <rFont val="宋体"/>
        <charset val="134"/>
      </rPr>
      <t>西门一片</t>
    </r>
  </si>
  <si>
    <r>
      <rPr>
        <sz val="11"/>
        <color rgb="FF000000"/>
        <rFont val="宋体"/>
        <charset val="134"/>
      </rPr>
      <t>四川太极沙河源药店</t>
    </r>
  </si>
  <si>
    <r>
      <rPr>
        <sz val="11"/>
        <color rgb="FF000000"/>
        <rFont val="宋体"/>
        <charset val="134"/>
      </rPr>
      <t>四川太极光华药店</t>
    </r>
  </si>
  <si>
    <r>
      <rPr>
        <sz val="11"/>
        <color rgb="FF000000"/>
        <rFont val="宋体"/>
        <charset val="134"/>
      </rPr>
      <t>四川太极清江东路药店</t>
    </r>
  </si>
  <si>
    <r>
      <rPr>
        <sz val="11"/>
        <color rgb="FF000000"/>
        <rFont val="宋体"/>
        <charset val="134"/>
      </rPr>
      <t>四川太极枣子巷药店</t>
    </r>
  </si>
  <si>
    <r>
      <rPr>
        <sz val="11"/>
        <color rgb="FF000000"/>
        <rFont val="宋体"/>
        <charset val="134"/>
      </rPr>
      <t>四川太极光华村街药店</t>
    </r>
  </si>
  <si>
    <r>
      <rPr>
        <sz val="11"/>
        <color rgb="FF000000"/>
        <rFont val="宋体"/>
        <charset val="134"/>
      </rPr>
      <t>四川太极土龙路药店</t>
    </r>
  </si>
  <si>
    <r>
      <rPr>
        <sz val="11"/>
        <color rgb="FF000000"/>
        <rFont val="宋体"/>
        <charset val="134"/>
      </rPr>
      <t>四川太极金丝街药店</t>
    </r>
  </si>
  <si>
    <r>
      <rPr>
        <sz val="11"/>
        <color rgb="FF000000"/>
        <rFont val="宋体"/>
        <charset val="134"/>
      </rPr>
      <t>四川太极青羊区北东街店</t>
    </r>
  </si>
  <si>
    <r>
      <rPr>
        <sz val="11"/>
        <color rgb="FF000000"/>
        <rFont val="宋体"/>
        <charset val="134"/>
      </rPr>
      <t>四川太极成华区华油路药店</t>
    </r>
  </si>
  <si>
    <r>
      <rPr>
        <sz val="11"/>
        <color rgb="FF000000"/>
        <rFont val="宋体"/>
        <charset val="134"/>
      </rPr>
      <t>四川太极成华区二环路北四段药店（汇融名城）</t>
    </r>
  </si>
  <si>
    <r>
      <rPr>
        <sz val="11"/>
        <color rgb="FF000000"/>
        <rFont val="宋体"/>
        <charset val="134"/>
      </rPr>
      <t>四川太极青羊区十二桥药店</t>
    </r>
  </si>
  <si>
    <r>
      <rPr>
        <sz val="11"/>
        <color rgb="FF000000"/>
        <rFont val="宋体"/>
        <charset val="134"/>
      </rPr>
      <t>四川太极成华区羊子山西路药店（兴元华盛）</t>
    </r>
  </si>
  <si>
    <r>
      <rPr>
        <sz val="11"/>
        <color rgb="FF000000"/>
        <rFont val="宋体"/>
        <charset val="134"/>
      </rPr>
      <t>四川太极金牛区交大路第三药店</t>
    </r>
  </si>
  <si>
    <r>
      <rPr>
        <sz val="11"/>
        <color rgb="FF000000"/>
        <rFont val="宋体"/>
        <charset val="134"/>
      </rPr>
      <t>四川太极金牛区黄苑东街药店</t>
    </r>
  </si>
  <si>
    <r>
      <rPr>
        <sz val="11"/>
        <color rgb="FF000000"/>
        <rFont val="宋体"/>
        <charset val="134"/>
      </rPr>
      <t>四川太极金牛区金沙路药店</t>
    </r>
  </si>
  <si>
    <t>C1</t>
  </si>
  <si>
    <r>
      <rPr>
        <sz val="11"/>
        <color rgb="FF000000"/>
        <rFont val="宋体"/>
        <charset val="134"/>
      </rPr>
      <t>四川太极武侯区佳灵路药店</t>
    </r>
  </si>
  <si>
    <r>
      <rPr>
        <sz val="11"/>
        <color rgb="FF000000"/>
        <rFont val="宋体"/>
        <charset val="134"/>
      </rPr>
      <t>四川太极金牛区银河北街药店</t>
    </r>
  </si>
  <si>
    <r>
      <rPr>
        <sz val="11"/>
        <color rgb="FF000000"/>
        <rFont val="宋体"/>
        <charset val="134"/>
      </rPr>
      <t>四川太极青羊区贝森北路药店</t>
    </r>
  </si>
  <si>
    <r>
      <rPr>
        <sz val="11"/>
        <color rgb="FF000000"/>
        <rFont val="宋体"/>
        <charset val="134"/>
      </rPr>
      <t>四川太极成华区西林一街药店</t>
    </r>
  </si>
  <si>
    <r>
      <rPr>
        <sz val="11"/>
        <color rgb="FF000000"/>
        <rFont val="宋体"/>
        <charset val="134"/>
      </rPr>
      <t>四川太极金牛区蜀汉路药店</t>
    </r>
  </si>
  <si>
    <r>
      <rPr>
        <sz val="11"/>
        <color rgb="FF000000"/>
        <rFont val="宋体"/>
        <charset val="134"/>
      </rPr>
      <t>四川太极金牛区银沙路药店</t>
    </r>
  </si>
  <si>
    <r>
      <rPr>
        <sz val="11"/>
        <color rgb="FF000000"/>
        <rFont val="宋体"/>
        <charset val="134"/>
      </rPr>
      <t>四川太极金牛区花照壁药店</t>
    </r>
  </si>
  <si>
    <r>
      <rPr>
        <sz val="11"/>
        <color rgb="FF000000"/>
        <rFont val="宋体"/>
        <charset val="134"/>
      </rPr>
      <t>四川太极金牛区五福桥东路药店</t>
    </r>
  </si>
  <si>
    <r>
      <rPr>
        <sz val="11"/>
        <color rgb="FF000000"/>
        <rFont val="宋体"/>
        <charset val="134"/>
      </rPr>
      <t>四川太极成华区东昌路一药店</t>
    </r>
  </si>
  <si>
    <r>
      <rPr>
        <sz val="11"/>
        <color rgb="FF000000"/>
        <rFont val="宋体"/>
        <charset val="134"/>
      </rPr>
      <t>四川太极成华区培华东路药店</t>
    </r>
  </si>
  <si>
    <r>
      <rPr>
        <sz val="11"/>
        <color rgb="FF000000"/>
        <rFont val="宋体"/>
        <charset val="134"/>
      </rPr>
      <t>四川太极武侯区长寿路药店</t>
    </r>
  </si>
  <si>
    <r>
      <rPr>
        <sz val="11"/>
        <color rgb="FF000000"/>
        <rFont val="宋体"/>
        <charset val="134"/>
      </rPr>
      <t>四川太极金牛区花照壁中横街药店</t>
    </r>
  </si>
  <si>
    <r>
      <rPr>
        <sz val="11"/>
        <color rgb="FF000000"/>
        <rFont val="宋体"/>
        <charset val="134"/>
      </rPr>
      <t>四川太极金牛区沙湾东一路药店</t>
    </r>
  </si>
  <si>
    <r>
      <rPr>
        <sz val="11"/>
        <color rgb="FF000000"/>
        <rFont val="宋体"/>
        <charset val="134"/>
      </rPr>
      <t>四川太极成华区驷马桥三路药店</t>
    </r>
  </si>
  <si>
    <r>
      <rPr>
        <sz val="11"/>
        <color rgb="FF000000"/>
        <rFont val="宋体"/>
        <charset val="134"/>
      </rPr>
      <t>四川太极新都区新繁镇繁江北路药店</t>
    </r>
  </si>
  <si>
    <r>
      <rPr>
        <sz val="11"/>
        <color rgb="FF000000"/>
        <rFont val="宋体"/>
        <charset val="134"/>
      </rPr>
      <t>西门二片</t>
    </r>
  </si>
  <si>
    <r>
      <rPr>
        <sz val="11"/>
        <color rgb="FF000000"/>
        <rFont val="宋体"/>
        <charset val="134"/>
      </rPr>
      <t>四川太极新都区新都街道万和北路药店</t>
    </r>
  </si>
  <si>
    <r>
      <rPr>
        <sz val="11"/>
        <color rgb="FF000000"/>
        <rFont val="宋体"/>
        <charset val="134"/>
      </rPr>
      <t>四川太极彭州市致和镇南三环路药店</t>
    </r>
  </si>
  <si>
    <r>
      <rPr>
        <sz val="11"/>
        <color rgb="FF000000"/>
        <rFont val="宋体"/>
        <charset val="134"/>
      </rPr>
      <t>四川太极青羊区蜀辉路药店</t>
    </r>
  </si>
  <si>
    <r>
      <rPr>
        <sz val="11"/>
        <color rgb="FF000000"/>
        <rFont val="宋体"/>
        <charset val="134"/>
      </rPr>
      <t>四川太极新都区马超东路店</t>
    </r>
  </si>
  <si>
    <r>
      <rPr>
        <sz val="11"/>
        <color rgb="FF000000"/>
        <rFont val="宋体"/>
        <charset val="134"/>
      </rPr>
      <t>四川太极武侯区顺和街店</t>
    </r>
  </si>
  <si>
    <r>
      <rPr>
        <sz val="11"/>
        <color rgb="FF000000"/>
        <rFont val="宋体"/>
        <charset val="134"/>
      </rPr>
      <t>四川太极青羊区光华北五路药店</t>
    </r>
  </si>
  <si>
    <r>
      <rPr>
        <sz val="11"/>
        <color rgb="FF000000"/>
        <rFont val="宋体"/>
        <charset val="134"/>
      </rPr>
      <t>四川太极武侯区大悦路药店</t>
    </r>
  </si>
  <si>
    <r>
      <rPr>
        <sz val="11"/>
        <color rgb="FF000000"/>
        <rFont val="宋体"/>
        <charset val="134"/>
      </rPr>
      <t>四川太极郫县郫筒镇一环路东南段药店</t>
    </r>
  </si>
  <si>
    <r>
      <rPr>
        <sz val="11"/>
        <color rgb="FF000000"/>
        <rFont val="宋体"/>
        <charset val="134"/>
      </rPr>
      <t>四川太极成都高新区尚锦路药店</t>
    </r>
  </si>
  <si>
    <r>
      <rPr>
        <sz val="11"/>
        <color rgb="FF000000"/>
        <rFont val="宋体"/>
        <charset val="134"/>
      </rPr>
      <t>四川太极温江区公平街道江安路药店</t>
    </r>
  </si>
  <si>
    <r>
      <rPr>
        <sz val="11"/>
        <color rgb="FF000000"/>
        <rFont val="宋体"/>
        <charset val="134"/>
      </rPr>
      <t>四川太极郫县郫筒镇东大街药店</t>
    </r>
  </si>
  <si>
    <r>
      <rPr>
        <sz val="11"/>
        <color rgb="FF000000"/>
        <rFont val="宋体"/>
        <charset val="134"/>
      </rPr>
      <t>四川太极青羊区光华西一路药店</t>
    </r>
  </si>
  <si>
    <r>
      <rPr>
        <sz val="11"/>
        <color rgb="FF000000"/>
        <rFont val="宋体"/>
        <charset val="134"/>
      </rPr>
      <t>四川太极温江店</t>
    </r>
  </si>
  <si>
    <r>
      <rPr>
        <sz val="11"/>
        <color rgb="FF000000"/>
        <rFont val="宋体"/>
        <charset val="134"/>
      </rPr>
      <t>四川太极青羊区蜀源路药店</t>
    </r>
  </si>
  <si>
    <r>
      <rPr>
        <sz val="11"/>
        <color rgb="FF000000"/>
        <rFont val="宋体"/>
        <charset val="134"/>
      </rPr>
      <t>四川太极新都区斑竹园街道医贸大道药店</t>
    </r>
  </si>
  <si>
    <r>
      <rPr>
        <sz val="11"/>
        <color rgb="FF000000"/>
        <rFont val="宋体"/>
        <charset val="134"/>
      </rPr>
      <t>四川太极青羊区大石西路药店</t>
    </r>
  </si>
  <si>
    <r>
      <rPr>
        <sz val="11"/>
        <color rgb="FF000000"/>
        <rFont val="宋体"/>
        <charset val="134"/>
      </rPr>
      <t>四川太极青羊区蜀鑫路药店</t>
    </r>
  </si>
  <si>
    <r>
      <rPr>
        <sz val="11"/>
        <color rgb="FF000000"/>
        <rFont val="宋体"/>
        <charset val="134"/>
      </rPr>
      <t>四川太极青羊区经一路药店</t>
    </r>
  </si>
  <si>
    <r>
      <rPr>
        <sz val="11"/>
        <color rgb="FF000000"/>
        <rFont val="宋体"/>
        <charset val="134"/>
      </rPr>
      <t>四川太极青羊区金祥路药店</t>
    </r>
  </si>
  <si>
    <r>
      <rPr>
        <sz val="11"/>
        <color rgb="FF000000"/>
        <rFont val="宋体"/>
        <charset val="134"/>
      </rPr>
      <t>四川太极武侯区双楠路药店</t>
    </r>
  </si>
  <si>
    <r>
      <rPr>
        <sz val="11"/>
        <color rgb="FF000000"/>
        <rFont val="宋体"/>
        <charset val="134"/>
      </rPr>
      <t>四川太极武侯区大华街药店</t>
    </r>
  </si>
  <si>
    <r>
      <rPr>
        <sz val="11"/>
        <color rgb="FF000000"/>
        <rFont val="宋体"/>
        <charset val="134"/>
      </rPr>
      <t>雅安市太极智慧云医药科技有限公司</t>
    </r>
  </si>
  <si>
    <r>
      <rPr>
        <sz val="11"/>
        <color rgb="FF000000"/>
        <rFont val="宋体"/>
        <charset val="134"/>
      </rPr>
      <t>四川太极大药房连锁有限公司武侯区聚萃街药店</t>
    </r>
  </si>
  <si>
    <r>
      <rPr>
        <sz val="11"/>
        <color rgb="FF000000"/>
        <rFont val="宋体"/>
        <charset val="134"/>
      </rPr>
      <t>四川太极武侯区逸都路药店</t>
    </r>
  </si>
  <si>
    <r>
      <rPr>
        <sz val="11"/>
        <color rgb="FF000000"/>
        <rFont val="宋体"/>
        <charset val="134"/>
      </rPr>
      <t>四川太极郫都区红光街道红高东路药店</t>
    </r>
  </si>
  <si>
    <r>
      <rPr>
        <sz val="11"/>
        <color rgb="FF000000"/>
        <rFont val="宋体"/>
        <charset val="134"/>
      </rPr>
      <t>四川太极旗舰店</t>
    </r>
  </si>
  <si>
    <t>A1</t>
  </si>
  <si>
    <r>
      <rPr>
        <sz val="11"/>
        <color rgb="FF000000"/>
        <rFont val="宋体"/>
        <charset val="134"/>
      </rPr>
      <t>旗舰片区</t>
    </r>
  </si>
  <si>
    <r>
      <rPr>
        <sz val="11"/>
        <color rgb="FF000000"/>
        <rFont val="宋体"/>
        <charset val="134"/>
      </rPr>
      <t>四川太极青羊区青龙街药店</t>
    </r>
  </si>
  <si>
    <r>
      <rPr>
        <sz val="11"/>
        <color rgb="FF000000"/>
        <rFont val="宋体"/>
        <charset val="134"/>
      </rPr>
      <t>四川太极成都高新区成汉南路药店</t>
    </r>
  </si>
  <si>
    <r>
      <rPr>
        <sz val="11"/>
        <color rgb="FF000000"/>
        <rFont val="宋体"/>
        <charset val="134"/>
      </rPr>
      <t>四川太极浆洗街药店</t>
    </r>
  </si>
  <si>
    <r>
      <rPr>
        <sz val="11"/>
        <color rgb="FF000000"/>
        <rFont val="宋体"/>
        <charset val="134"/>
      </rPr>
      <t>四川太极锦江区庆云南街药店</t>
    </r>
  </si>
  <si>
    <r>
      <rPr>
        <sz val="11"/>
        <color rgb="FF000000"/>
        <rFont val="宋体"/>
        <charset val="134"/>
      </rPr>
      <t>四川太极锦江区梨花街药店</t>
    </r>
  </si>
  <si>
    <r>
      <rPr>
        <sz val="11"/>
        <color rgb="FF000000"/>
        <rFont val="宋体"/>
        <charset val="134"/>
      </rPr>
      <t>四川太极武侯区科华街药店</t>
    </r>
  </si>
  <si>
    <r>
      <rPr>
        <sz val="11"/>
        <color rgb="FF000000"/>
        <rFont val="宋体"/>
        <charset val="134"/>
      </rPr>
      <t>四川太极高新区紫薇东路药店</t>
    </r>
  </si>
  <si>
    <r>
      <rPr>
        <sz val="11"/>
        <color rgb="FF000000"/>
        <rFont val="宋体"/>
        <charset val="134"/>
      </rPr>
      <t>四川太极武侯区科华北路药店</t>
    </r>
  </si>
  <si>
    <r>
      <rPr>
        <sz val="11"/>
        <color rgb="FF000000"/>
        <rFont val="宋体"/>
        <charset val="134"/>
      </rPr>
      <t>四川太极武侯区倪家桥路药店</t>
    </r>
  </si>
  <si>
    <r>
      <rPr>
        <sz val="11"/>
        <color rgb="FF000000"/>
        <rFont val="宋体"/>
        <charset val="134"/>
      </rPr>
      <t>四川太极锦江区宏济中路药店</t>
    </r>
  </si>
  <si>
    <r>
      <rPr>
        <sz val="11"/>
        <color rgb="FF000000"/>
        <rFont val="宋体"/>
        <charset val="134"/>
      </rPr>
      <t>四川太极武侯区丝竹路药店</t>
    </r>
  </si>
  <si>
    <r>
      <rPr>
        <sz val="11"/>
        <color rgb="FF000000"/>
        <rFont val="宋体"/>
        <charset val="134"/>
      </rPr>
      <t>四川太极红星店</t>
    </r>
  </si>
  <si>
    <r>
      <rPr>
        <sz val="11"/>
        <color rgb="FF000000"/>
        <rFont val="宋体"/>
        <charset val="134"/>
      </rPr>
      <t>四川太极青羊区童子街药店</t>
    </r>
  </si>
  <si>
    <r>
      <rPr>
        <sz val="11"/>
        <color rgb="FF000000"/>
        <rFont val="宋体"/>
        <charset val="134"/>
      </rPr>
      <t>四川太极成都高新区元华二巷药店</t>
    </r>
  </si>
  <si>
    <r>
      <rPr>
        <sz val="11"/>
        <color rgb="FF000000"/>
        <rFont val="宋体"/>
        <charset val="134"/>
      </rPr>
      <t>四川太极武侯区高攀西巷药店</t>
    </r>
  </si>
  <si>
    <t>吉瑞三路</t>
  </si>
  <si>
    <t>四川太极怀远店</t>
  </si>
  <si>
    <t>四川太极崇州市崇阳镇永康东路药店</t>
  </si>
  <si>
    <t>四川太极金带街药店</t>
  </si>
  <si>
    <t>四川太极崇州市崇阳镇尚贤坊街药店</t>
  </si>
  <si>
    <t>四川太极崇州市崇阳镇蜀州中路药店</t>
  </si>
  <si>
    <t>四川太极三江店</t>
  </si>
  <si>
    <r>
      <rPr>
        <sz val="11"/>
        <color rgb="FF000000"/>
        <rFont val="宋体"/>
        <charset val="134"/>
      </rPr>
      <t>四川太极邛崃中心药店</t>
    </r>
  </si>
  <si>
    <r>
      <rPr>
        <sz val="11"/>
        <color rgb="FF000000"/>
        <rFont val="宋体"/>
        <charset val="134"/>
      </rPr>
      <t>城郊一片</t>
    </r>
  </si>
  <si>
    <r>
      <rPr>
        <sz val="11"/>
        <color rgb="FF000000"/>
        <rFont val="宋体"/>
        <charset val="134"/>
      </rPr>
      <t>四川太极大邑县晋原镇内蒙古大道桃源药店</t>
    </r>
  </si>
  <si>
    <r>
      <rPr>
        <sz val="11"/>
        <color rgb="FF000000"/>
        <rFont val="宋体"/>
        <charset val="134"/>
      </rPr>
      <t>四川太极邛崃市文君街道杏林路药店</t>
    </r>
  </si>
  <si>
    <r>
      <rPr>
        <sz val="11"/>
        <color rgb="FF000000"/>
        <rFont val="宋体"/>
        <charset val="134"/>
      </rPr>
      <t>四川太极都江堰市蒲阳路药店</t>
    </r>
  </si>
  <si>
    <r>
      <rPr>
        <sz val="11"/>
        <color rgb="FF000000"/>
        <rFont val="宋体"/>
        <charset val="134"/>
      </rPr>
      <t>四川太极都江堰景中路店</t>
    </r>
  </si>
  <si>
    <r>
      <rPr>
        <sz val="11"/>
        <color rgb="FF000000"/>
        <rFont val="宋体"/>
        <charset val="134"/>
      </rPr>
      <t>四川太极大邑县晋原镇通达东路五段药店</t>
    </r>
  </si>
  <si>
    <r>
      <rPr>
        <sz val="11"/>
        <color rgb="FF000000"/>
        <rFont val="宋体"/>
        <charset val="134"/>
      </rPr>
      <t>四川太极大邑县安仁镇千禧街药店</t>
    </r>
  </si>
  <si>
    <r>
      <rPr>
        <sz val="11"/>
        <color rgb="FF000000"/>
        <rFont val="宋体"/>
        <charset val="134"/>
      </rPr>
      <t>四川太极大邑县沙渠镇方圆路药店</t>
    </r>
  </si>
  <si>
    <r>
      <rPr>
        <sz val="11"/>
        <color rgb="FF000000"/>
        <rFont val="宋体"/>
        <charset val="134"/>
      </rPr>
      <t>四川太极邛崃市临邛镇洪川小区药店</t>
    </r>
  </si>
  <si>
    <r>
      <rPr>
        <sz val="11"/>
        <color rgb="FF000000"/>
        <rFont val="宋体"/>
        <charset val="134"/>
      </rPr>
      <t>四川太极大邑县晋原镇子龙路店</t>
    </r>
  </si>
  <si>
    <r>
      <rPr>
        <sz val="11"/>
        <color rgb="FF000000"/>
        <rFont val="宋体"/>
        <charset val="134"/>
      </rPr>
      <t>四川太极大邑县晋原镇北街药店</t>
    </r>
  </si>
  <si>
    <r>
      <rPr>
        <sz val="11"/>
        <color rgb="FF000000"/>
        <rFont val="宋体"/>
        <charset val="134"/>
      </rPr>
      <t>四川太极大邑县晋原镇东街药店</t>
    </r>
  </si>
  <si>
    <r>
      <rPr>
        <sz val="11"/>
        <color rgb="FF000000"/>
        <rFont val="宋体"/>
        <charset val="134"/>
      </rPr>
      <t>四川太极都江堰幸福镇翔凤路药店</t>
    </r>
  </si>
  <si>
    <r>
      <rPr>
        <sz val="11"/>
        <color rgb="FF000000"/>
        <rFont val="宋体"/>
        <charset val="134"/>
      </rPr>
      <t>四川太极都江堰奎光路中段药店</t>
    </r>
  </si>
  <si>
    <r>
      <rPr>
        <sz val="11"/>
        <color rgb="FF000000"/>
        <rFont val="宋体"/>
        <charset val="134"/>
      </rPr>
      <t>四川太极大邑县新场镇文昌街药店</t>
    </r>
  </si>
  <si>
    <r>
      <rPr>
        <sz val="11"/>
        <color rgb="FF000000"/>
        <rFont val="宋体"/>
        <charset val="134"/>
      </rPr>
      <t>四川太极邛崃市羊安镇永康大道药店</t>
    </r>
  </si>
  <si>
    <r>
      <rPr>
        <sz val="11"/>
        <color rgb="FF000000"/>
        <rFont val="宋体"/>
        <charset val="134"/>
      </rPr>
      <t>四川太极都江堰市蒲阳镇堰问道西路药店</t>
    </r>
  </si>
  <si>
    <r>
      <rPr>
        <sz val="11"/>
        <color rgb="FF000000"/>
        <rFont val="宋体"/>
        <charset val="134"/>
      </rPr>
      <t>四川太极大邑县晋原镇潘家街药店</t>
    </r>
  </si>
  <si>
    <r>
      <rPr>
        <sz val="11"/>
        <color rgb="FF000000"/>
        <rFont val="宋体"/>
        <charset val="134"/>
      </rPr>
      <t>四川太极都江堰聚源镇药店</t>
    </r>
  </si>
  <si>
    <r>
      <rPr>
        <sz val="11"/>
        <color rgb="FF000000"/>
        <rFont val="宋体"/>
        <charset val="134"/>
      </rPr>
      <t>四川太极邛崃市临邛镇翠荫街药店</t>
    </r>
  </si>
  <si>
    <r>
      <rPr>
        <sz val="11"/>
        <color rgb="FF000000"/>
        <rFont val="宋体"/>
        <charset val="134"/>
      </rPr>
      <t>四川太极大邑县晋源镇东壕沟段药店</t>
    </r>
  </si>
  <si>
    <r>
      <rPr>
        <sz val="11"/>
        <color rgb="FF000000"/>
        <rFont val="宋体"/>
        <charset val="134"/>
      </rPr>
      <t>四川太极都江堰药店</t>
    </r>
  </si>
  <si>
    <r>
      <rPr>
        <sz val="11"/>
        <color rgb="FF000000"/>
        <rFont val="宋体"/>
        <charset val="134"/>
      </rPr>
      <t>四川太极都江堰市永丰街道宝莲路药店</t>
    </r>
  </si>
  <si>
    <r>
      <rPr>
        <sz val="11"/>
        <color rgb="FF000000"/>
        <rFont val="宋体"/>
        <charset val="134"/>
      </rPr>
      <t>四川太极大邑晋原街道金巷西街药店</t>
    </r>
  </si>
  <si>
    <r>
      <rPr>
        <sz val="11"/>
        <color rgb="FF000000"/>
        <rFont val="宋体"/>
        <charset val="134"/>
      </rPr>
      <t>四川太极大邑县观音阁街西段店</t>
    </r>
  </si>
  <si>
    <r>
      <rPr>
        <sz val="11"/>
        <color rgb="FF000000"/>
        <rFont val="宋体"/>
        <charset val="134"/>
      </rPr>
      <t>四川太极大邑县青霞街道元通路南段药店</t>
    </r>
  </si>
  <si>
    <r>
      <rPr>
        <sz val="11"/>
        <color rgb="FF000000"/>
        <rFont val="宋体"/>
        <charset val="134"/>
      </rPr>
      <t>四川太极大邑县晋原街道蜀望路药店</t>
    </r>
  </si>
  <si>
    <r>
      <rPr>
        <sz val="11"/>
        <color rgb="FF000000"/>
        <rFont val="宋体"/>
        <charset val="134"/>
      </rPr>
      <t>四川太极大邑县晋原街道南街药店</t>
    </r>
  </si>
  <si>
    <r>
      <rPr>
        <sz val="11"/>
        <color rgb="FF000000"/>
        <rFont val="宋体"/>
        <charset val="134"/>
      </rPr>
      <t>四川太极邛崃市文君街道凤凰大道药店</t>
    </r>
  </si>
  <si>
    <t>补发门店</t>
  </si>
  <si>
    <t>11月天胶、补肾认购片区预发奖励</t>
  </si>
  <si>
    <t>天胶门店认购数量</t>
  </si>
  <si>
    <t>补肾门店认购数量</t>
  </si>
  <si>
    <t>认购预发奖励</t>
  </si>
  <si>
    <t>日均动销任务</t>
  </si>
  <si>
    <t>已发</t>
  </si>
  <si>
    <t>已发2</t>
  </si>
  <si>
    <t>张艳</t>
  </si>
  <si>
    <t>西门二片</t>
  </si>
  <si>
    <t>微信</t>
  </si>
  <si>
    <r>
      <rPr>
        <sz val="11"/>
        <color theme="1"/>
        <rFont val="宋体"/>
        <charset val="134"/>
        <scheme val="minor"/>
      </rPr>
      <t>1、请各片区主管及时查收，并按附表将奖励在</t>
    </r>
    <r>
      <rPr>
        <b/>
        <sz val="12"/>
        <color rgb="FFFF0000"/>
        <rFont val="宋体"/>
        <charset val="134"/>
        <scheme val="minor"/>
      </rPr>
      <t xml:space="preserve">片区群内发至个人。明日内发放完毕。
</t>
    </r>
    <r>
      <rPr>
        <sz val="12"/>
        <rFont val="宋体"/>
        <charset val="134"/>
        <scheme val="minor"/>
      </rPr>
      <t>2、今日起，按天进行片区动销考核，当天动销完成率80%以下扣绩效1分。</t>
    </r>
  </si>
  <si>
    <t>阿胶</t>
  </si>
  <si>
    <t>补肾</t>
  </si>
  <si>
    <t>应补发2</t>
  </si>
  <si>
    <t>天胶超额奖励</t>
  </si>
  <si>
    <t>片区退回</t>
  </si>
  <si>
    <t>个人超额补发</t>
  </si>
  <si>
    <t>奖励合计</t>
  </si>
  <si>
    <t>销售盒数</t>
  </si>
  <si>
    <t>厂家支付/盒</t>
  </si>
  <si>
    <t>支付金额</t>
  </si>
  <si>
    <t>四川太极新都区新繁镇繁江北路药店</t>
  </si>
  <si>
    <t>四川太极新都区马超东路店</t>
  </si>
  <si>
    <t>四川太极武侯区大悦路药店</t>
  </si>
  <si>
    <t>四川太极光华药店</t>
  </si>
  <si>
    <t>四川太极温江区公平街道江安路药店</t>
  </si>
  <si>
    <t>四川太极光华村街药店</t>
  </si>
  <si>
    <t>四川太极邛崃中心药店</t>
  </si>
  <si>
    <t>四川太极西部店</t>
  </si>
  <si>
    <t>四川太极金牛区蜀汉路药店</t>
  </si>
  <si>
    <t>四川太极温江店</t>
  </si>
  <si>
    <t>四川太极枣子巷药店</t>
  </si>
  <si>
    <t>四川太极清江东路药店</t>
  </si>
  <si>
    <t>四川太极土龙路药店</t>
  </si>
  <si>
    <t>四川太极成华区华油路药店</t>
  </si>
  <si>
    <t>四川太极青羊区青龙街药店</t>
  </si>
  <si>
    <t>四川太极金牛区银沙路药店</t>
  </si>
  <si>
    <t>四川太极成华区羊子山西路药店（兴元华盛）</t>
  </si>
  <si>
    <t>四川太极青羊区蜀辉路药店</t>
  </si>
  <si>
    <t>四川太极青羊区十二桥药店</t>
  </si>
  <si>
    <t>四川太极锦江区梨花街药店</t>
  </si>
  <si>
    <t>四川太极武侯区佳灵路药店</t>
  </si>
  <si>
    <t>四川太极成华区二环路北四段药店（汇融名城）</t>
  </si>
  <si>
    <t>四川太极武侯区顺和街店</t>
  </si>
  <si>
    <t>四川太极大药房连锁有限公司武侯区聚萃街药店</t>
  </si>
  <si>
    <t>四川太极金丝街药店</t>
  </si>
  <si>
    <t>四川太极武侯区科华北路药店</t>
  </si>
  <si>
    <t>四川太极红星店</t>
  </si>
  <si>
    <t>四川太极成华区培华东路药店</t>
  </si>
  <si>
    <t>四川太极邛崃市羊安镇永康大道药店</t>
  </si>
  <si>
    <t>四川太极武侯区高攀西巷药店</t>
  </si>
  <si>
    <t>四川太极青羊区北东街店</t>
  </si>
  <si>
    <t>四川太极武侯区双楠路药店</t>
  </si>
  <si>
    <t>四川太极青羊区光华西一路药店</t>
  </si>
  <si>
    <t>四川太极青羊区贝森北路药店</t>
  </si>
  <si>
    <t>四川太极金牛区金沙路药店</t>
  </si>
  <si>
    <t>四川太极大邑县沙渠镇方圆路药店</t>
  </si>
  <si>
    <t>四川太极青羊区蜀鑫路药店</t>
  </si>
  <si>
    <t>四川太极新都区斑竹园街道医贸大道药店</t>
  </si>
  <si>
    <t>四川太极武侯区大华街药店</t>
  </si>
  <si>
    <t>四川太极郫县郫筒镇一环路东南段药店</t>
  </si>
  <si>
    <t>四川太极金牛区花照壁药店</t>
  </si>
  <si>
    <t>四川太极邛崃市临邛镇洪川小区药店</t>
  </si>
  <si>
    <t>四川太极邛崃市临邛镇翠荫街药店</t>
  </si>
  <si>
    <t>四川太极武侯区逸都路药店</t>
  </si>
  <si>
    <t>四川太极都江堰幸福镇翔凤路药店</t>
  </si>
  <si>
    <t>四川太极大邑县晋原镇内蒙古大道桃源药店</t>
  </si>
  <si>
    <t>四川太极武侯区长寿路药店</t>
  </si>
  <si>
    <t>四川太极大邑县晋原镇子龙路店</t>
  </si>
  <si>
    <t>四川太极青羊区大石西路药店</t>
  </si>
  <si>
    <t>四川太极武侯区丝竹路药店</t>
  </si>
  <si>
    <t>四川太极成华区东昌路一药店</t>
  </si>
  <si>
    <t>四川太极青羊区蜀源路药店</t>
  </si>
  <si>
    <t>四川太极成都高新区成汉南路药店</t>
  </si>
  <si>
    <t>四川太极都江堰景中路店</t>
  </si>
  <si>
    <t>四川太极高新区紫薇东路药店</t>
  </si>
  <si>
    <t>四川太极金牛区五福桥东路药店</t>
  </si>
  <si>
    <t>四川太极都江堰聚源镇药店</t>
  </si>
  <si>
    <t>四川太极邛崃市文君街道杏林路药店</t>
  </si>
  <si>
    <t>四川太极都江堰药店</t>
  </si>
  <si>
    <t>四川太极都江堰奎光路中段药店</t>
  </si>
  <si>
    <t>四川太极青羊区金祥路药店</t>
  </si>
  <si>
    <t>四川太极大邑县晋原镇通达东路五段药店</t>
  </si>
  <si>
    <t>四川太极金牛区交大路第三药店</t>
  </si>
  <si>
    <t>四川太极锦江区庆云南街药店</t>
  </si>
  <si>
    <t>四川太极新都区新都街道万和北路药店</t>
  </si>
  <si>
    <t>四川太极都江堰市蒲阳路药店</t>
  </si>
  <si>
    <t>四川太极大邑县晋源镇东壕沟段药店</t>
  </si>
  <si>
    <t>四川太极大邑县安仁镇千禧街药店</t>
  </si>
  <si>
    <t>四川太极成华区驷马桥三路药店</t>
  </si>
  <si>
    <t>四川太极沙河源药店</t>
  </si>
  <si>
    <t>四川太极郫县郫筒镇东大街药店</t>
  </si>
  <si>
    <t>四川太极成华区西林一街药店</t>
  </si>
  <si>
    <t>四川太极大邑县晋原镇潘家街药店</t>
  </si>
  <si>
    <t>四川太极金牛区沙湾东一路药店</t>
  </si>
  <si>
    <t>四川太极青羊区经一路药店</t>
  </si>
  <si>
    <t>四川太极武侯区科华街药店</t>
  </si>
  <si>
    <t>四川太极金牛区银河北街药店</t>
  </si>
  <si>
    <t>四川太极郫都区红光街道红高东路药店</t>
  </si>
  <si>
    <t>四川太极大邑县青霞街道元通路南段药店</t>
  </si>
  <si>
    <t>四川太极都江堰市蒲阳镇堰问道西路药店</t>
  </si>
  <si>
    <t>四川太极大邑县晋原镇东街药店</t>
  </si>
  <si>
    <t>四川太极都江堰市永丰街道宝莲路药店</t>
  </si>
  <si>
    <t>四川太极成都高新区尚锦路药店</t>
  </si>
  <si>
    <t>四川太极武侯区倪家桥路药店</t>
  </si>
  <si>
    <t>四川太极大邑晋原街道金巷西街药店</t>
  </si>
  <si>
    <t>四川太极邛崃市文君街道凤凰大道药店</t>
  </si>
  <si>
    <t>四川太极彭州市致和镇南三环路药店</t>
  </si>
  <si>
    <t>四川太极大邑县晋原街道南街药店</t>
  </si>
  <si>
    <t>门店退回（存回公司冲账）</t>
  </si>
  <si>
    <t>合计借款</t>
  </si>
  <si>
    <r>
      <rPr>
        <b/>
        <sz val="11"/>
        <color rgb="FF000000"/>
        <rFont val="宋体"/>
        <charset val="134"/>
      </rPr>
      <t>片区名称</t>
    </r>
  </si>
  <si>
    <r>
      <rPr>
        <b/>
        <sz val="11"/>
        <color rgb="FF000000"/>
        <rFont val="宋体"/>
        <charset val="134"/>
      </rPr>
      <t>天胶活动挑战任务</t>
    </r>
  </si>
  <si>
    <t>销售数量</t>
  </si>
  <si>
    <t>完成情况</t>
  </si>
  <si>
    <r>
      <rPr>
        <b/>
        <sz val="11"/>
        <color rgb="FF0000FF"/>
        <rFont val="宋体"/>
        <charset val="134"/>
      </rPr>
      <t>门店pk奖励</t>
    </r>
  </si>
  <si>
    <r>
      <rPr>
        <b/>
        <sz val="11"/>
        <color rgb="FF000000"/>
        <rFont val="宋体"/>
        <charset val="134"/>
      </rPr>
      <t>补肾活动挑战任务</t>
    </r>
  </si>
  <si>
    <r>
      <rPr>
        <b/>
        <sz val="11"/>
        <color rgb="FF000000"/>
        <rFont val="宋体"/>
        <charset val="134"/>
      </rPr>
      <t>片区主管奖励</t>
    </r>
  </si>
  <si>
    <t>片区主管奖励</t>
  </si>
  <si>
    <t>完成任务奖励
200元/个品种</t>
  </si>
  <si>
    <r>
      <rPr>
        <sz val="11"/>
        <color rgb="FF000000"/>
        <rFont val="宋体"/>
        <charset val="134"/>
      </rPr>
      <t>东南片区</t>
    </r>
  </si>
  <si>
    <t>完成任务奖励
150元/个品种</t>
  </si>
  <si>
    <r>
      <rPr>
        <sz val="11"/>
        <color rgb="FF000000"/>
        <rFont val="宋体"/>
        <charset val="134"/>
      </rPr>
      <t>崇州片</t>
    </r>
  </si>
  <si>
    <t>完成任务奖励
100元/个品种</t>
  </si>
  <si>
    <r>
      <rPr>
        <sz val="11"/>
        <color rgb="FF000000"/>
        <rFont val="宋体"/>
        <charset val="134"/>
      </rPr>
      <t>新津片</t>
    </r>
  </si>
  <si>
    <r>
      <rPr>
        <sz val="11"/>
        <color rgb="FF000000"/>
        <rFont val="宋体"/>
        <charset val="134"/>
      </rPr>
      <t>合计</t>
    </r>
  </si>
  <si>
    <t>双十一天胶、补肾认购片区爆量</t>
  </si>
  <si>
    <t>天胶片区pk任务</t>
  </si>
  <si>
    <t>pk奖励</t>
  </si>
  <si>
    <t>补肾片区pk任务</t>
  </si>
  <si>
    <t>完成任务奖励200元/个品种</t>
  </si>
  <si>
    <t>完成任务奖励150元/个品种</t>
  </si>
  <si>
    <t>完成任务奖励100元/个品种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</si>
</sst>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FF"/>
      <name val="宋体"/>
      <charset val="134"/>
    </font>
    <font>
      <sz val="11"/>
      <color rgb="FF000000"/>
      <name val="宋体"/>
      <charset val="134"/>
    </font>
    <font>
      <sz val="11"/>
      <color rgb="FF0000FF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2"/>
      <name val="宋体"/>
      <charset val="134"/>
    </font>
    <font>
      <sz val="11"/>
      <color rgb="FF000000"/>
      <name val="Arial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wrapText="1"/>
    </xf>
    <xf numFmtId="177" fontId="5" fillId="7" borderId="2" xfId="0" applyNumberFormat="1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vertical="center" wrapText="1"/>
    </xf>
    <xf numFmtId="177" fontId="5" fillId="7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\Desktop\2023&#24180;11&#26376;&#38376;&#24215;&#31867;&#22411;12.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  <sheetName val="门店类型 (2)"/>
      <sheetName val="Sheet1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销售</v>
          </cell>
          <cell r="J1" t="str">
            <v>特药销售</v>
          </cell>
          <cell r="K1" t="str">
            <v>毛利</v>
          </cell>
          <cell r="L1" t="str">
            <v>毛利率</v>
          </cell>
          <cell r="M1" t="str">
            <v>日均销售（已扣除特药）</v>
          </cell>
          <cell r="N1" t="str">
            <v>门店类型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10874</v>
          </cell>
          <cell r="H2">
            <v>296.63</v>
          </cell>
          <cell r="I2">
            <v>3225543.95</v>
          </cell>
          <cell r="J2">
            <v>2125568.44</v>
          </cell>
          <cell r="K2">
            <v>405684.47</v>
          </cell>
          <cell r="L2" t="str">
            <v>12.57%</v>
          </cell>
          <cell r="M2">
            <v>36665.8503333333</v>
          </cell>
          <cell r="N2" t="str">
            <v>A1</v>
          </cell>
        </row>
        <row r="3">
          <cell r="C3">
            <v>114685</v>
          </cell>
          <cell r="D3" t="str">
            <v>四川太极青羊区青龙街药店</v>
          </cell>
          <cell r="E3" t="str">
            <v>旗舰片区</v>
          </cell>
          <cell r="F3" t="str">
            <v>谭勤娟</v>
          </cell>
          <cell r="G3">
            <v>4784</v>
          </cell>
          <cell r="H3">
            <v>162.87</v>
          </cell>
          <cell r="I3">
            <v>779186.62</v>
          </cell>
        </row>
        <row r="3">
          <cell r="K3">
            <v>159733.27</v>
          </cell>
          <cell r="L3" t="str">
            <v>20.5%</v>
          </cell>
          <cell r="M3">
            <v>25972.8873333333</v>
          </cell>
          <cell r="N3" t="str">
            <v>A1</v>
          </cell>
        </row>
        <row r="4">
          <cell r="C4">
            <v>399</v>
          </cell>
          <cell r="D4" t="str">
            <v>四川太极成都高新区成汉南路药店</v>
          </cell>
          <cell r="E4" t="str">
            <v>旗舰片区</v>
          </cell>
          <cell r="F4" t="str">
            <v>谭勤娟</v>
          </cell>
          <cell r="G4">
            <v>5771</v>
          </cell>
          <cell r="H4">
            <v>112.54</v>
          </cell>
          <cell r="I4">
            <v>649462.18</v>
          </cell>
        </row>
        <row r="4">
          <cell r="K4">
            <v>215686.44</v>
          </cell>
          <cell r="L4" t="str">
            <v>33.21%</v>
          </cell>
          <cell r="M4">
            <v>21648.7393333333</v>
          </cell>
          <cell r="N4" t="str">
            <v>A1</v>
          </cell>
        </row>
        <row r="5">
          <cell r="C5">
            <v>582</v>
          </cell>
          <cell r="D5" t="str">
            <v>四川太极青羊区十二桥药店</v>
          </cell>
          <cell r="E5" t="str">
            <v>西门一片</v>
          </cell>
          <cell r="F5" t="str">
            <v>刘琴英</v>
          </cell>
          <cell r="G5">
            <v>4787</v>
          </cell>
          <cell r="H5">
            <v>123.99</v>
          </cell>
          <cell r="I5">
            <v>593521.26</v>
          </cell>
        </row>
        <row r="5">
          <cell r="K5">
            <v>124804.76</v>
          </cell>
          <cell r="L5" t="str">
            <v>21.02%</v>
          </cell>
          <cell r="M5">
            <v>19784.042</v>
          </cell>
          <cell r="N5" t="str">
            <v>A2</v>
          </cell>
        </row>
        <row r="6">
          <cell r="C6">
            <v>343</v>
          </cell>
          <cell r="D6" t="str">
            <v>四川太极光华药店</v>
          </cell>
          <cell r="E6" t="str">
            <v>西门一片</v>
          </cell>
          <cell r="F6" t="str">
            <v>刘琴英</v>
          </cell>
          <cell r="G6">
            <v>3791</v>
          </cell>
          <cell r="H6">
            <v>141.92</v>
          </cell>
          <cell r="I6">
            <v>538034.95</v>
          </cell>
        </row>
        <row r="6">
          <cell r="K6">
            <v>172105.32</v>
          </cell>
          <cell r="L6" t="str">
            <v>31.98%</v>
          </cell>
          <cell r="M6">
            <v>17934.4983333333</v>
          </cell>
          <cell r="N6" t="str">
            <v>A2</v>
          </cell>
        </row>
        <row r="7">
          <cell r="C7">
            <v>337</v>
          </cell>
          <cell r="D7" t="str">
            <v>四川太极浆洗街药店</v>
          </cell>
          <cell r="E7" t="str">
            <v>旗舰片区</v>
          </cell>
          <cell r="F7" t="str">
            <v>谭勤娟</v>
          </cell>
          <cell r="G7">
            <v>5286</v>
          </cell>
          <cell r="H7">
            <v>101.09</v>
          </cell>
          <cell r="I7">
            <v>534351.04</v>
          </cell>
        </row>
        <row r="7">
          <cell r="K7">
            <v>166701.52</v>
          </cell>
          <cell r="L7" t="str">
            <v>31.19%</v>
          </cell>
          <cell r="M7">
            <v>17811.7013333333</v>
          </cell>
          <cell r="N7" t="str">
            <v>A2</v>
          </cell>
        </row>
        <row r="8">
          <cell r="C8">
            <v>517</v>
          </cell>
          <cell r="D8" t="str">
            <v>四川太极青羊区北东街店</v>
          </cell>
          <cell r="E8" t="str">
            <v>西门一片</v>
          </cell>
          <cell r="F8" t="str">
            <v>刘琴英</v>
          </cell>
          <cell r="G8">
            <v>5368</v>
          </cell>
          <cell r="H8">
            <v>91.29</v>
          </cell>
          <cell r="I8">
            <v>490053.42</v>
          </cell>
          <cell r="J8">
            <v>17340</v>
          </cell>
          <cell r="K8">
            <v>144206.06</v>
          </cell>
          <cell r="L8" t="str">
            <v>29.42%</v>
          </cell>
          <cell r="M8">
            <v>15757.114</v>
          </cell>
          <cell r="N8" t="str">
            <v>A2</v>
          </cell>
        </row>
        <row r="9">
          <cell r="C9">
            <v>571</v>
          </cell>
          <cell r="D9" t="str">
            <v>四川太极高新区锦城大道药店</v>
          </cell>
          <cell r="E9" t="str">
            <v>东南片区</v>
          </cell>
          <cell r="F9" t="str">
            <v>曾蕾蕾</v>
          </cell>
          <cell r="G9">
            <v>5028</v>
          </cell>
          <cell r="H9">
            <v>80.33</v>
          </cell>
          <cell r="I9">
            <v>403908.09</v>
          </cell>
        </row>
        <row r="9">
          <cell r="K9">
            <v>117030.17</v>
          </cell>
          <cell r="L9" t="str">
            <v>28.97%</v>
          </cell>
          <cell r="M9">
            <v>13463.603</v>
          </cell>
          <cell r="N9" t="str">
            <v>A2</v>
          </cell>
        </row>
        <row r="10">
          <cell r="C10">
            <v>707</v>
          </cell>
          <cell r="D10" t="str">
            <v>四川太极成华区万科路药店</v>
          </cell>
          <cell r="E10" t="str">
            <v>东南片区</v>
          </cell>
          <cell r="F10" t="str">
            <v>曾蕾蕾</v>
          </cell>
          <cell r="G10">
            <v>4005</v>
          </cell>
          <cell r="H10">
            <v>82.23</v>
          </cell>
          <cell r="I10">
            <v>329313.59</v>
          </cell>
        </row>
        <row r="10">
          <cell r="K10">
            <v>93999.86</v>
          </cell>
          <cell r="L10" t="str">
            <v>28.54%</v>
          </cell>
          <cell r="M10">
            <v>10977.1196666667</v>
          </cell>
          <cell r="N10" t="str">
            <v>A2</v>
          </cell>
        </row>
        <row r="11">
          <cell r="C11">
            <v>117491</v>
          </cell>
          <cell r="D11" t="str">
            <v>四川太极金牛区花照壁中横街药店</v>
          </cell>
          <cell r="E11" t="str">
            <v>西门一片</v>
          </cell>
          <cell r="F11" t="str">
            <v>刘琴英</v>
          </cell>
          <cell r="G11">
            <v>3622</v>
          </cell>
          <cell r="H11">
            <v>90.62</v>
          </cell>
          <cell r="I11">
            <v>328220.86</v>
          </cell>
        </row>
        <row r="11">
          <cell r="K11">
            <v>86632.26</v>
          </cell>
          <cell r="L11" t="str">
            <v>26.39%</v>
          </cell>
          <cell r="M11">
            <v>10940.6953333333</v>
          </cell>
          <cell r="N11" t="str">
            <v>A2</v>
          </cell>
        </row>
        <row r="12">
          <cell r="C12">
            <v>742</v>
          </cell>
          <cell r="D12" t="str">
            <v>四川太极锦江区庆云南街药店</v>
          </cell>
          <cell r="E12" t="str">
            <v>旗舰片区</v>
          </cell>
          <cell r="F12" t="str">
            <v>谭勤娟</v>
          </cell>
          <cell r="G12">
            <v>2553</v>
          </cell>
          <cell r="H12">
            <v>122.51</v>
          </cell>
          <cell r="I12">
            <v>312768.04</v>
          </cell>
          <cell r="J12">
            <v>1092</v>
          </cell>
          <cell r="K12">
            <v>63291.26</v>
          </cell>
          <cell r="L12" t="str">
            <v>20.23%</v>
          </cell>
          <cell r="M12">
            <v>10389.2013333333</v>
          </cell>
          <cell r="N12" t="str">
            <v>A2</v>
          </cell>
        </row>
        <row r="13">
          <cell r="C13">
            <v>365</v>
          </cell>
          <cell r="D13" t="str">
            <v>四川太极光华村街药店</v>
          </cell>
          <cell r="E13" t="str">
            <v>西门一片</v>
          </cell>
          <cell r="F13" t="str">
            <v>刘琴英</v>
          </cell>
          <cell r="G13">
            <v>3409</v>
          </cell>
          <cell r="H13">
            <v>89.53</v>
          </cell>
          <cell r="I13">
            <v>305207.16</v>
          </cell>
        </row>
        <row r="13">
          <cell r="K13">
            <v>96816.68</v>
          </cell>
          <cell r="L13" t="str">
            <v>31.72%</v>
          </cell>
          <cell r="M13">
            <v>10173.572</v>
          </cell>
          <cell r="N13" t="str">
            <v>A2</v>
          </cell>
        </row>
        <row r="14">
          <cell r="C14">
            <v>385</v>
          </cell>
          <cell r="D14" t="str">
            <v>四川太极五津西路药店</v>
          </cell>
          <cell r="E14" t="str">
            <v>新津片</v>
          </cell>
          <cell r="F14" t="str">
            <v>王燕丽</v>
          </cell>
          <cell r="G14">
            <v>2518</v>
          </cell>
          <cell r="H14">
            <v>120.39</v>
          </cell>
          <cell r="I14">
            <v>303149.41</v>
          </cell>
        </row>
        <row r="14">
          <cell r="K14">
            <v>62872.36</v>
          </cell>
          <cell r="L14" t="str">
            <v>20.73%</v>
          </cell>
          <cell r="M14">
            <v>10104.9803333333</v>
          </cell>
          <cell r="N14" t="str">
            <v>A2</v>
          </cell>
        </row>
        <row r="15">
          <cell r="C15">
            <v>106066</v>
          </cell>
          <cell r="D15" t="str">
            <v>四川太极锦江区梨花街药店</v>
          </cell>
          <cell r="E15" t="str">
            <v>旗舰片区</v>
          </cell>
          <cell r="F15" t="str">
            <v>谭勤娟</v>
          </cell>
          <cell r="G15">
            <v>4600</v>
          </cell>
          <cell r="H15">
            <v>61.87</v>
          </cell>
          <cell r="I15">
            <v>284588.22</v>
          </cell>
        </row>
        <row r="15">
          <cell r="K15">
            <v>106561.79</v>
          </cell>
          <cell r="L15" t="str">
            <v>37.44%</v>
          </cell>
          <cell r="M15">
            <v>9486.274</v>
          </cell>
          <cell r="N15" t="str">
            <v>A3</v>
          </cell>
        </row>
        <row r="16">
          <cell r="C16">
            <v>341</v>
          </cell>
          <cell r="D16" t="str">
            <v>四川太极邛崃中心药店</v>
          </cell>
          <cell r="E16" t="str">
            <v>城郊一片</v>
          </cell>
          <cell r="F16" t="str">
            <v>任会茹</v>
          </cell>
          <cell r="G16">
            <v>2411</v>
          </cell>
          <cell r="H16">
            <v>112.2</v>
          </cell>
          <cell r="I16">
            <v>270504.87</v>
          </cell>
        </row>
        <row r="16">
          <cell r="K16">
            <v>94061.55</v>
          </cell>
          <cell r="L16" t="str">
            <v>34.77%</v>
          </cell>
          <cell r="M16">
            <v>9016.829</v>
          </cell>
          <cell r="N16" t="str">
            <v>A3</v>
          </cell>
        </row>
        <row r="17">
          <cell r="C17">
            <v>108656</v>
          </cell>
          <cell r="D17" t="str">
            <v>四川太极新津县五津镇五津西路二药房</v>
          </cell>
          <cell r="E17" t="str">
            <v>新津片</v>
          </cell>
          <cell r="F17" t="str">
            <v>王燕丽</v>
          </cell>
          <cell r="G17">
            <v>2473</v>
          </cell>
          <cell r="H17">
            <v>107.87</v>
          </cell>
          <cell r="I17">
            <v>266759.31</v>
          </cell>
        </row>
        <row r="17">
          <cell r="K17">
            <v>46193.34</v>
          </cell>
          <cell r="L17" t="str">
            <v>17.31%</v>
          </cell>
          <cell r="M17">
            <v>8891.977</v>
          </cell>
          <cell r="N17" t="str">
            <v>A3</v>
          </cell>
        </row>
        <row r="18">
          <cell r="C18">
            <v>730</v>
          </cell>
          <cell r="D18" t="str">
            <v>四川太极新都区新繁镇繁江北路药店</v>
          </cell>
          <cell r="E18" t="str">
            <v>西门二片</v>
          </cell>
          <cell r="F18" t="str">
            <v>林禹帅</v>
          </cell>
          <cell r="G18">
            <v>3248</v>
          </cell>
          <cell r="H18">
            <v>81.82</v>
          </cell>
          <cell r="I18">
            <v>265758.89</v>
          </cell>
        </row>
        <row r="18">
          <cell r="K18">
            <v>85346.5</v>
          </cell>
          <cell r="L18" t="str">
            <v>32.11%</v>
          </cell>
          <cell r="M18">
            <v>8858.62966666667</v>
          </cell>
          <cell r="N18" t="str">
            <v>A3</v>
          </cell>
        </row>
        <row r="19">
          <cell r="C19">
            <v>118074</v>
          </cell>
          <cell r="D19" t="str">
            <v>四川太极高新区泰和二街药店</v>
          </cell>
          <cell r="E19" t="str">
            <v>东南片区</v>
          </cell>
          <cell r="F19" t="str">
            <v>曾蕾蕾</v>
          </cell>
          <cell r="G19">
            <v>4430</v>
          </cell>
          <cell r="H19">
            <v>58.92</v>
          </cell>
          <cell r="I19">
            <v>261036.75</v>
          </cell>
        </row>
        <row r="19">
          <cell r="K19">
            <v>93390.73</v>
          </cell>
          <cell r="L19" t="str">
            <v>35.77%</v>
          </cell>
          <cell r="M19">
            <v>8701.225</v>
          </cell>
          <cell r="N19" t="str">
            <v>A3</v>
          </cell>
        </row>
        <row r="20">
          <cell r="C20">
            <v>377</v>
          </cell>
          <cell r="D20" t="str">
            <v>四川太极新园大道药店</v>
          </cell>
          <cell r="E20" t="str">
            <v>东南片区</v>
          </cell>
          <cell r="F20" t="str">
            <v>曾蕾蕾</v>
          </cell>
          <cell r="G20">
            <v>4066</v>
          </cell>
          <cell r="H20">
            <v>64.1</v>
          </cell>
          <cell r="I20">
            <v>260631.03</v>
          </cell>
        </row>
        <row r="20">
          <cell r="K20">
            <v>77922.76</v>
          </cell>
          <cell r="L20" t="str">
            <v>29.89%</v>
          </cell>
          <cell r="M20">
            <v>8687.701</v>
          </cell>
          <cell r="N20" t="str">
            <v>A3</v>
          </cell>
        </row>
        <row r="21">
          <cell r="C21">
            <v>546</v>
          </cell>
          <cell r="D21" t="str">
            <v>四川太极锦江区榕声路店</v>
          </cell>
          <cell r="E21" t="str">
            <v>东南片区</v>
          </cell>
          <cell r="F21" t="str">
            <v>曾蕾蕾</v>
          </cell>
          <cell r="G21">
            <v>4433</v>
          </cell>
          <cell r="H21">
            <v>58.08</v>
          </cell>
          <cell r="I21">
            <v>257462.06</v>
          </cell>
        </row>
        <row r="21">
          <cell r="K21">
            <v>93168.35</v>
          </cell>
          <cell r="L21" t="str">
            <v>36.18%</v>
          </cell>
          <cell r="M21">
            <v>8582.06866666667</v>
          </cell>
          <cell r="N21" t="str">
            <v>A3</v>
          </cell>
        </row>
        <row r="22">
          <cell r="C22">
            <v>373</v>
          </cell>
          <cell r="D22" t="str">
            <v>四川太极通盈街药店</v>
          </cell>
          <cell r="E22" t="str">
            <v>东南片区</v>
          </cell>
          <cell r="F22" t="str">
            <v>曾蕾蕾</v>
          </cell>
          <cell r="G22">
            <v>3161</v>
          </cell>
          <cell r="H22">
            <v>77.55</v>
          </cell>
          <cell r="I22">
            <v>245140.47</v>
          </cell>
        </row>
        <row r="22">
          <cell r="K22">
            <v>82000.18</v>
          </cell>
          <cell r="L22" t="str">
            <v>33.45%</v>
          </cell>
          <cell r="M22">
            <v>8171.349</v>
          </cell>
          <cell r="N22" t="str">
            <v>A3</v>
          </cell>
        </row>
        <row r="23">
          <cell r="C23">
            <v>712</v>
          </cell>
          <cell r="D23" t="str">
            <v>四川太极成华区华泰路药店</v>
          </cell>
          <cell r="E23" t="str">
            <v>东南片区</v>
          </cell>
          <cell r="F23" t="str">
            <v>曾蕾蕾</v>
          </cell>
          <cell r="G23">
            <v>4139</v>
          </cell>
          <cell r="H23">
            <v>59.08</v>
          </cell>
          <cell r="I23">
            <v>244514.54</v>
          </cell>
        </row>
        <row r="23">
          <cell r="K23">
            <v>95042.57</v>
          </cell>
          <cell r="L23" t="str">
            <v>38.86%</v>
          </cell>
          <cell r="M23">
            <v>8150.48466666667</v>
          </cell>
          <cell r="N23" t="str">
            <v>A3</v>
          </cell>
        </row>
        <row r="24">
          <cell r="C24">
            <v>107658</v>
          </cell>
          <cell r="D24" t="str">
            <v>四川太极新都区新都街道万和北路药店</v>
          </cell>
          <cell r="E24" t="str">
            <v>西门二片</v>
          </cell>
          <cell r="F24" t="str">
            <v>林禹帅</v>
          </cell>
          <cell r="G24">
            <v>4122</v>
          </cell>
          <cell r="H24">
            <v>58.82</v>
          </cell>
          <cell r="I24">
            <v>242449</v>
          </cell>
        </row>
        <row r="24">
          <cell r="K24">
            <v>76396.66</v>
          </cell>
          <cell r="L24" t="str">
            <v>31.51%</v>
          </cell>
          <cell r="M24">
            <v>8081.63333333333</v>
          </cell>
          <cell r="N24" t="str">
            <v>A3</v>
          </cell>
        </row>
        <row r="25">
          <cell r="C25">
            <v>744</v>
          </cell>
          <cell r="D25" t="str">
            <v>四川太极武侯区科华街药店</v>
          </cell>
          <cell r="E25" t="str">
            <v>旗舰片区</v>
          </cell>
          <cell r="F25" t="str">
            <v>谭勤娟</v>
          </cell>
          <cell r="G25">
            <v>2591</v>
          </cell>
          <cell r="H25">
            <v>92.71</v>
          </cell>
          <cell r="I25">
            <v>240220.17</v>
          </cell>
        </row>
        <row r="25">
          <cell r="K25">
            <v>77047.98</v>
          </cell>
          <cell r="L25" t="str">
            <v>32.07%</v>
          </cell>
          <cell r="M25">
            <v>8007.339</v>
          </cell>
          <cell r="N25" t="str">
            <v>A3</v>
          </cell>
        </row>
        <row r="26">
          <cell r="C26">
            <v>357</v>
          </cell>
          <cell r="D26" t="str">
            <v>四川太极清江东路药店</v>
          </cell>
          <cell r="E26" t="str">
            <v>西门一片</v>
          </cell>
          <cell r="F26" t="str">
            <v>刘琴英</v>
          </cell>
          <cell r="G26">
            <v>2755</v>
          </cell>
          <cell r="H26">
            <v>86.2</v>
          </cell>
          <cell r="I26">
            <v>237492.08</v>
          </cell>
        </row>
        <row r="26">
          <cell r="K26">
            <v>75815.13</v>
          </cell>
          <cell r="L26" t="str">
            <v>31.92%</v>
          </cell>
          <cell r="M26">
            <v>7916.40266666667</v>
          </cell>
          <cell r="N26" t="str">
            <v>B1</v>
          </cell>
        </row>
        <row r="27">
          <cell r="C27">
            <v>585</v>
          </cell>
          <cell r="D27" t="str">
            <v>四川太极成华区羊子山西路药店（兴元华盛）</v>
          </cell>
          <cell r="E27" t="str">
            <v>西门一片</v>
          </cell>
          <cell r="F27" t="str">
            <v>刘琴英</v>
          </cell>
          <cell r="G27">
            <v>3267</v>
          </cell>
          <cell r="H27">
            <v>71.9</v>
          </cell>
          <cell r="I27">
            <v>234911.47</v>
          </cell>
        </row>
        <row r="27">
          <cell r="K27">
            <v>77992.32</v>
          </cell>
          <cell r="L27" t="str">
            <v>33.2%</v>
          </cell>
          <cell r="M27">
            <v>7830.38233333333</v>
          </cell>
          <cell r="N27" t="str">
            <v>B1</v>
          </cell>
        </row>
        <row r="28">
          <cell r="C28">
            <v>103198</v>
          </cell>
          <cell r="D28" t="str">
            <v>四川太极青羊区贝森北路药店</v>
          </cell>
          <cell r="E28" t="str">
            <v>西门一片</v>
          </cell>
          <cell r="F28" t="str">
            <v>刘琴英</v>
          </cell>
          <cell r="G28">
            <v>3797</v>
          </cell>
          <cell r="H28">
            <v>61.73</v>
          </cell>
          <cell r="I28">
            <v>234376.46</v>
          </cell>
        </row>
        <row r="28">
          <cell r="K28">
            <v>75908.95</v>
          </cell>
          <cell r="L28" t="str">
            <v>32.38%</v>
          </cell>
          <cell r="M28">
            <v>7812.54866666667</v>
          </cell>
          <cell r="N28" t="str">
            <v>B1</v>
          </cell>
        </row>
        <row r="29">
          <cell r="C29">
            <v>54</v>
          </cell>
          <cell r="D29" t="str">
            <v>四川太极怀远店</v>
          </cell>
          <cell r="E29" t="str">
            <v>崇州片</v>
          </cell>
          <cell r="F29" t="str">
            <v>胡建梅</v>
          </cell>
          <cell r="G29">
            <v>2648</v>
          </cell>
          <cell r="H29">
            <v>88.4</v>
          </cell>
          <cell r="I29">
            <v>234071.18</v>
          </cell>
        </row>
        <row r="29">
          <cell r="K29">
            <v>76934.46</v>
          </cell>
          <cell r="L29" t="str">
            <v>32.86%</v>
          </cell>
          <cell r="M29">
            <v>7802.37266666667</v>
          </cell>
          <cell r="N29" t="str">
            <v>B1</v>
          </cell>
        </row>
        <row r="30">
          <cell r="C30">
            <v>359</v>
          </cell>
          <cell r="D30" t="str">
            <v>四川太极枣子巷药店</v>
          </cell>
          <cell r="E30" t="str">
            <v>西门一片</v>
          </cell>
          <cell r="F30" t="str">
            <v>刘琴英</v>
          </cell>
          <cell r="G30">
            <v>3833</v>
          </cell>
          <cell r="H30">
            <v>60.15</v>
          </cell>
          <cell r="I30">
            <v>230542.11</v>
          </cell>
        </row>
        <row r="30">
          <cell r="K30">
            <v>73267.1</v>
          </cell>
          <cell r="L30" t="str">
            <v>31.78%</v>
          </cell>
          <cell r="M30">
            <v>7684.737</v>
          </cell>
          <cell r="N30" t="str">
            <v>B1</v>
          </cell>
        </row>
        <row r="31">
          <cell r="C31">
            <v>120844</v>
          </cell>
          <cell r="D31" t="str">
            <v>四川太极彭州市致和镇南三环路药店</v>
          </cell>
          <cell r="E31" t="str">
            <v>西门二片</v>
          </cell>
          <cell r="F31" t="str">
            <v>林禹帅</v>
          </cell>
          <cell r="G31">
            <v>2743</v>
          </cell>
          <cell r="H31">
            <v>83.87</v>
          </cell>
          <cell r="I31">
            <v>230045.05</v>
          </cell>
        </row>
        <row r="31">
          <cell r="K31">
            <v>66674.5</v>
          </cell>
          <cell r="L31" t="str">
            <v>28.98%</v>
          </cell>
          <cell r="M31">
            <v>7668.16833333333</v>
          </cell>
          <cell r="N31" t="str">
            <v>B1</v>
          </cell>
        </row>
        <row r="32">
          <cell r="C32">
            <v>726</v>
          </cell>
          <cell r="D32" t="str">
            <v>四川太极金牛区交大路第三药店</v>
          </cell>
          <cell r="E32" t="str">
            <v>西门一片</v>
          </cell>
          <cell r="F32" t="str">
            <v>刘琴英</v>
          </cell>
          <cell r="G32">
            <v>3234</v>
          </cell>
          <cell r="H32">
            <v>70.99</v>
          </cell>
          <cell r="I32">
            <v>229578.5</v>
          </cell>
        </row>
        <row r="32">
          <cell r="K32">
            <v>74441.72</v>
          </cell>
          <cell r="L32" t="str">
            <v>32.42%</v>
          </cell>
          <cell r="M32">
            <v>7652.61666666667</v>
          </cell>
          <cell r="N32" t="str">
            <v>B1</v>
          </cell>
        </row>
        <row r="33">
          <cell r="C33">
            <v>106399</v>
          </cell>
          <cell r="D33" t="str">
            <v>四川太极青羊区蜀辉路药店</v>
          </cell>
          <cell r="E33" t="str">
            <v>西门二片</v>
          </cell>
          <cell r="F33" t="str">
            <v>林禹帅</v>
          </cell>
          <cell r="G33">
            <v>2956</v>
          </cell>
          <cell r="H33">
            <v>77.17</v>
          </cell>
          <cell r="I33">
            <v>228105.51</v>
          </cell>
        </row>
        <row r="33">
          <cell r="K33">
            <v>76569.27</v>
          </cell>
          <cell r="L33" t="str">
            <v>33.56%</v>
          </cell>
          <cell r="M33">
            <v>7603.517</v>
          </cell>
          <cell r="N33" t="str">
            <v>B1</v>
          </cell>
        </row>
        <row r="34">
          <cell r="C34">
            <v>105267</v>
          </cell>
          <cell r="D34" t="str">
            <v>四川太极金牛区蜀汉路药店</v>
          </cell>
          <cell r="E34" t="str">
            <v>西门一片</v>
          </cell>
          <cell r="F34" t="str">
            <v>刘琴英</v>
          </cell>
          <cell r="G34">
            <v>3414</v>
          </cell>
          <cell r="H34">
            <v>66.47</v>
          </cell>
          <cell r="I34">
            <v>226931.8</v>
          </cell>
        </row>
        <row r="34">
          <cell r="K34">
            <v>79010.31</v>
          </cell>
          <cell r="L34" t="str">
            <v>34.81%</v>
          </cell>
          <cell r="M34">
            <v>7564.39333333333</v>
          </cell>
          <cell r="N34" t="str">
            <v>B1</v>
          </cell>
        </row>
        <row r="35">
          <cell r="C35">
            <v>724</v>
          </cell>
          <cell r="D35" t="str">
            <v>四川太极锦江区观音桥街药店</v>
          </cell>
          <cell r="E35" t="str">
            <v>东南片区</v>
          </cell>
          <cell r="F35" t="str">
            <v>曾蕾蕾</v>
          </cell>
          <cell r="G35">
            <v>3393</v>
          </cell>
          <cell r="H35">
            <v>66.55</v>
          </cell>
          <cell r="I35">
            <v>225819.34</v>
          </cell>
        </row>
        <row r="35">
          <cell r="K35">
            <v>84580.39</v>
          </cell>
          <cell r="L35" t="str">
            <v>37.45%</v>
          </cell>
          <cell r="M35">
            <v>7527.31133333333</v>
          </cell>
          <cell r="N35" t="str">
            <v>B1</v>
          </cell>
        </row>
        <row r="36">
          <cell r="C36">
            <v>511</v>
          </cell>
          <cell r="D36" t="str">
            <v>四川太极成华杉板桥南一路店</v>
          </cell>
          <cell r="E36" t="str">
            <v>东南片区</v>
          </cell>
          <cell r="F36" t="str">
            <v>曾蕾蕾</v>
          </cell>
          <cell r="G36">
            <v>2745</v>
          </cell>
          <cell r="H36">
            <v>80.71</v>
          </cell>
          <cell r="I36">
            <v>221543.47</v>
          </cell>
        </row>
        <row r="36">
          <cell r="K36">
            <v>73821.23</v>
          </cell>
          <cell r="L36" t="str">
            <v>33.32%</v>
          </cell>
          <cell r="M36">
            <v>7384.78233333333</v>
          </cell>
          <cell r="N36" t="str">
            <v>B1</v>
          </cell>
        </row>
        <row r="37">
          <cell r="C37">
            <v>379</v>
          </cell>
          <cell r="D37" t="str">
            <v>四川太极土龙路药店</v>
          </cell>
          <cell r="E37" t="str">
            <v>西门一片</v>
          </cell>
          <cell r="F37" t="str">
            <v>刘琴英</v>
          </cell>
          <cell r="G37">
            <v>2943</v>
          </cell>
          <cell r="H37">
            <v>75.1</v>
          </cell>
          <cell r="I37">
            <v>221004.99</v>
          </cell>
        </row>
        <row r="37">
          <cell r="K37">
            <v>75356</v>
          </cell>
          <cell r="L37" t="str">
            <v>34.09%</v>
          </cell>
          <cell r="M37">
            <v>7366.833</v>
          </cell>
          <cell r="N37" t="str">
            <v>B1</v>
          </cell>
        </row>
        <row r="38">
          <cell r="C38">
            <v>746</v>
          </cell>
          <cell r="D38" t="str">
            <v>四川太极大邑县晋原镇内蒙古大道桃源药店</v>
          </cell>
          <cell r="E38" t="str">
            <v>城郊一片</v>
          </cell>
          <cell r="F38" t="str">
            <v>任会茹</v>
          </cell>
          <cell r="G38">
            <v>4250</v>
          </cell>
          <cell r="H38">
            <v>51.38</v>
          </cell>
          <cell r="I38">
            <v>218356</v>
          </cell>
        </row>
        <row r="38">
          <cell r="K38">
            <v>68012.88</v>
          </cell>
          <cell r="L38" t="str">
            <v>31.14%</v>
          </cell>
          <cell r="M38">
            <v>7278.53333333333</v>
          </cell>
          <cell r="N38" t="str">
            <v>B1</v>
          </cell>
        </row>
        <row r="39">
          <cell r="C39">
            <v>581</v>
          </cell>
          <cell r="D39" t="str">
            <v>四川太极成华区二环路北四段药店（汇融名城）</v>
          </cell>
          <cell r="E39" t="str">
            <v>西门一片</v>
          </cell>
          <cell r="F39" t="str">
            <v>刘琴英</v>
          </cell>
          <cell r="G39">
            <v>3198</v>
          </cell>
          <cell r="H39">
            <v>68.23</v>
          </cell>
          <cell r="I39">
            <v>218190.81</v>
          </cell>
        </row>
        <row r="39">
          <cell r="K39">
            <v>74272.02</v>
          </cell>
          <cell r="L39" t="str">
            <v>34.03%</v>
          </cell>
          <cell r="M39">
            <v>7273.027</v>
          </cell>
          <cell r="N39" t="str">
            <v>B1</v>
          </cell>
        </row>
        <row r="40">
          <cell r="C40">
            <v>111219</v>
          </cell>
          <cell r="D40" t="str">
            <v>四川太极金牛区花照壁药店</v>
          </cell>
          <cell r="E40" t="str">
            <v>西门一片</v>
          </cell>
          <cell r="F40" t="str">
            <v>刘琴英</v>
          </cell>
          <cell r="G40">
            <v>2949</v>
          </cell>
          <cell r="H40">
            <v>72.64</v>
          </cell>
          <cell r="I40">
            <v>214219.92</v>
          </cell>
        </row>
        <row r="40">
          <cell r="K40">
            <v>73218.33</v>
          </cell>
          <cell r="L40" t="str">
            <v>34.17%</v>
          </cell>
          <cell r="M40">
            <v>7140.664</v>
          </cell>
          <cell r="N40" t="str">
            <v>B1</v>
          </cell>
        </row>
        <row r="41">
          <cell r="C41">
            <v>514</v>
          </cell>
          <cell r="D41" t="str">
            <v>四川太极新津邓双镇岷江店</v>
          </cell>
          <cell r="E41" t="str">
            <v>新津片</v>
          </cell>
          <cell r="F41" t="str">
            <v>王燕丽</v>
          </cell>
          <cell r="G41">
            <v>3045</v>
          </cell>
          <cell r="H41">
            <v>69.69</v>
          </cell>
          <cell r="I41">
            <v>212217.91</v>
          </cell>
        </row>
        <row r="41">
          <cell r="K41">
            <v>73982.96</v>
          </cell>
          <cell r="L41" t="str">
            <v>34.86%</v>
          </cell>
          <cell r="M41">
            <v>7073.93033333333</v>
          </cell>
          <cell r="N41" t="str">
            <v>B1</v>
          </cell>
        </row>
        <row r="42">
          <cell r="C42">
            <v>114844</v>
          </cell>
          <cell r="D42" t="str">
            <v>四川太极成华区培华东路药店</v>
          </cell>
          <cell r="E42" t="str">
            <v>西门一片</v>
          </cell>
          <cell r="F42" t="str">
            <v>刘琴英</v>
          </cell>
          <cell r="G42">
            <v>2104</v>
          </cell>
          <cell r="H42">
            <v>100.69</v>
          </cell>
          <cell r="I42">
            <v>211846.94</v>
          </cell>
        </row>
        <row r="42">
          <cell r="K42">
            <v>51159.2</v>
          </cell>
          <cell r="L42" t="str">
            <v>24.14%</v>
          </cell>
          <cell r="M42">
            <v>7061.56466666667</v>
          </cell>
          <cell r="N42" t="str">
            <v>B1</v>
          </cell>
        </row>
        <row r="43">
          <cell r="C43">
            <v>114622</v>
          </cell>
          <cell r="D43" t="str">
            <v>四川太极成华区东昌路一药店</v>
          </cell>
          <cell r="E43" t="str">
            <v>西门一片</v>
          </cell>
          <cell r="F43" t="str">
            <v>刘琴英</v>
          </cell>
          <cell r="G43">
            <v>3476</v>
          </cell>
          <cell r="H43">
            <v>59.59</v>
          </cell>
          <cell r="I43">
            <v>207118.18</v>
          </cell>
        </row>
        <row r="43">
          <cell r="K43">
            <v>70615.46</v>
          </cell>
          <cell r="L43" t="str">
            <v>34.09%</v>
          </cell>
          <cell r="M43">
            <v>6903.93933333333</v>
          </cell>
          <cell r="N43" t="str">
            <v>B1</v>
          </cell>
        </row>
        <row r="44">
          <cell r="C44">
            <v>104428</v>
          </cell>
          <cell r="D44" t="str">
            <v>四川太极崇州市崇阳镇永康东路药店 </v>
          </cell>
          <cell r="E44" t="str">
            <v>崇州片</v>
          </cell>
          <cell r="F44" t="str">
            <v>胡建梅</v>
          </cell>
          <cell r="G44">
            <v>3052</v>
          </cell>
          <cell r="H44">
            <v>67.4</v>
          </cell>
          <cell r="I44">
            <v>205705.92</v>
          </cell>
        </row>
        <row r="44">
          <cell r="K44">
            <v>66799.77</v>
          </cell>
          <cell r="L44" t="str">
            <v>32.47%</v>
          </cell>
          <cell r="M44">
            <v>6856.864</v>
          </cell>
          <cell r="N44" t="str">
            <v>B1</v>
          </cell>
        </row>
        <row r="45">
          <cell r="C45">
            <v>578</v>
          </cell>
          <cell r="D45" t="str">
            <v>四川太极成华区华油路药店</v>
          </cell>
          <cell r="E45" t="str">
            <v>西门一片</v>
          </cell>
          <cell r="F45" t="str">
            <v>刘琴英</v>
          </cell>
          <cell r="G45">
            <v>2559</v>
          </cell>
          <cell r="H45">
            <v>78.48</v>
          </cell>
          <cell r="I45">
            <v>200819.59</v>
          </cell>
        </row>
        <row r="45">
          <cell r="K45">
            <v>66629.81</v>
          </cell>
          <cell r="L45" t="str">
            <v>33.17%</v>
          </cell>
          <cell r="M45">
            <v>6693.98633333333</v>
          </cell>
          <cell r="N45" t="str">
            <v>B1</v>
          </cell>
        </row>
        <row r="46">
          <cell r="C46">
            <v>138202</v>
          </cell>
          <cell r="D46" t="str">
            <v>雅安市太极智慧云医药科技有限公司</v>
          </cell>
          <cell r="E46" t="str">
            <v>西门二片</v>
          </cell>
          <cell r="F46" t="str">
            <v>林禹帅</v>
          </cell>
          <cell r="G46">
            <v>1920</v>
          </cell>
          <cell r="H46">
            <v>103.44</v>
          </cell>
          <cell r="I46">
            <v>198603.85</v>
          </cell>
        </row>
        <row r="46">
          <cell r="K46">
            <v>73264.04</v>
          </cell>
          <cell r="L46" t="str">
            <v>36.88%</v>
          </cell>
          <cell r="M46">
            <v>6620.12833333333</v>
          </cell>
          <cell r="N46" t="str">
            <v>B1</v>
          </cell>
        </row>
        <row r="47">
          <cell r="C47">
            <v>709</v>
          </cell>
          <cell r="D47" t="str">
            <v>四川太极新都区马超东路店</v>
          </cell>
          <cell r="E47" t="str">
            <v>西门二片</v>
          </cell>
          <cell r="F47" t="str">
            <v>林禹帅</v>
          </cell>
          <cell r="G47">
            <v>2356</v>
          </cell>
          <cell r="H47">
            <v>80.98</v>
          </cell>
          <cell r="I47">
            <v>190788.5</v>
          </cell>
        </row>
        <row r="47">
          <cell r="K47">
            <v>60076.61</v>
          </cell>
          <cell r="L47" t="str">
            <v>31.48%</v>
          </cell>
          <cell r="M47">
            <v>6359.61666666667</v>
          </cell>
          <cell r="N47" t="str">
            <v>B1</v>
          </cell>
        </row>
        <row r="48">
          <cell r="C48">
            <v>105910</v>
          </cell>
          <cell r="D48" t="str">
            <v>四川太极高新区紫薇东路药店</v>
          </cell>
          <cell r="E48" t="str">
            <v>旗舰片区</v>
          </cell>
          <cell r="F48" t="str">
            <v>谭勤娟</v>
          </cell>
          <cell r="G48">
            <v>3030</v>
          </cell>
          <cell r="H48">
            <v>62.49</v>
          </cell>
          <cell r="I48">
            <v>189336.2</v>
          </cell>
        </row>
        <row r="48">
          <cell r="K48">
            <v>65219.07</v>
          </cell>
          <cell r="L48" t="str">
            <v>34.44%</v>
          </cell>
          <cell r="M48">
            <v>6311.20666666667</v>
          </cell>
          <cell r="N48" t="str">
            <v>B1</v>
          </cell>
        </row>
        <row r="49">
          <cell r="C49">
            <v>114286</v>
          </cell>
          <cell r="D49" t="str">
            <v>四川太极青羊区光华北五路药店</v>
          </cell>
          <cell r="E49" t="str">
            <v>西门二片</v>
          </cell>
          <cell r="F49" t="str">
            <v>林禹帅</v>
          </cell>
          <cell r="G49">
            <v>2556</v>
          </cell>
          <cell r="H49">
            <v>72.8</v>
          </cell>
          <cell r="I49">
            <v>186083.73</v>
          </cell>
        </row>
        <row r="49">
          <cell r="K49">
            <v>62464.44</v>
          </cell>
          <cell r="L49" t="str">
            <v>33.56%</v>
          </cell>
          <cell r="M49">
            <v>6202.791</v>
          </cell>
          <cell r="N49" t="str">
            <v>B1</v>
          </cell>
        </row>
        <row r="50">
          <cell r="C50">
            <v>111400</v>
          </cell>
          <cell r="D50" t="str">
            <v>四川太极邛崃市文君街道杏林路药店</v>
          </cell>
          <cell r="E50" t="str">
            <v>城郊一片</v>
          </cell>
          <cell r="F50" t="str">
            <v>任会茹</v>
          </cell>
          <cell r="G50">
            <v>2433</v>
          </cell>
          <cell r="H50">
            <v>76.03</v>
          </cell>
          <cell r="I50">
            <v>184969.93</v>
          </cell>
        </row>
        <row r="50">
          <cell r="K50">
            <v>51905.34</v>
          </cell>
          <cell r="L50" t="str">
            <v>28.06%</v>
          </cell>
          <cell r="M50">
            <v>6165.66433333333</v>
          </cell>
          <cell r="N50" t="str">
            <v>B1</v>
          </cell>
        </row>
        <row r="51">
          <cell r="C51">
            <v>387</v>
          </cell>
          <cell r="D51" t="str">
            <v>四川太极新乐中街药店</v>
          </cell>
          <cell r="E51" t="str">
            <v>东南片区</v>
          </cell>
          <cell r="F51" t="str">
            <v>曾蕾蕾</v>
          </cell>
          <cell r="G51">
            <v>2838</v>
          </cell>
          <cell r="H51">
            <v>64.18</v>
          </cell>
          <cell r="I51">
            <v>182144.89</v>
          </cell>
        </row>
        <row r="51">
          <cell r="K51">
            <v>62478.63</v>
          </cell>
          <cell r="L51" t="str">
            <v>34.3%</v>
          </cell>
          <cell r="M51">
            <v>6071.49633333333</v>
          </cell>
          <cell r="N51" t="str">
            <v>B1</v>
          </cell>
        </row>
        <row r="52">
          <cell r="C52">
            <v>737</v>
          </cell>
          <cell r="D52" t="str">
            <v>四川太极高新区大源北街药店</v>
          </cell>
          <cell r="E52" t="str">
            <v>东南片区</v>
          </cell>
          <cell r="F52" t="str">
            <v>曾蕾蕾</v>
          </cell>
          <cell r="G52">
            <v>2371</v>
          </cell>
          <cell r="H52">
            <v>76.09</v>
          </cell>
          <cell r="I52">
            <v>180401.22</v>
          </cell>
        </row>
        <row r="52">
          <cell r="K52">
            <v>56175.85</v>
          </cell>
          <cell r="L52" t="str">
            <v>31.13%</v>
          </cell>
          <cell r="M52">
            <v>6013.374</v>
          </cell>
          <cell r="N52" t="str">
            <v>B1</v>
          </cell>
        </row>
        <row r="53">
          <cell r="C53">
            <v>102934</v>
          </cell>
          <cell r="D53" t="str">
            <v>四川太极金牛区银河北街药店</v>
          </cell>
          <cell r="E53" t="str">
            <v>西门一片</v>
          </cell>
          <cell r="F53" t="str">
            <v>刘琴英</v>
          </cell>
          <cell r="G53">
            <v>2764</v>
          </cell>
          <cell r="H53">
            <v>65.06</v>
          </cell>
          <cell r="I53">
            <v>179820.04</v>
          </cell>
        </row>
        <row r="53">
          <cell r="K53">
            <v>59659.89</v>
          </cell>
          <cell r="L53" t="str">
            <v>33.17%</v>
          </cell>
          <cell r="M53">
            <v>5994.00133333333</v>
          </cell>
          <cell r="N53" t="str">
            <v>B2</v>
          </cell>
        </row>
        <row r="54">
          <cell r="C54">
            <v>106569</v>
          </cell>
          <cell r="D54" t="str">
            <v>四川太极武侯区大悦路药店</v>
          </cell>
          <cell r="E54" t="str">
            <v>西门二片</v>
          </cell>
          <cell r="F54" t="str">
            <v>林禹帅</v>
          </cell>
          <cell r="G54">
            <v>1877</v>
          </cell>
          <cell r="H54">
            <v>95.12</v>
          </cell>
          <cell r="I54">
            <v>178542.86</v>
          </cell>
        </row>
        <row r="54">
          <cell r="K54">
            <v>55870.49</v>
          </cell>
          <cell r="L54" t="str">
            <v>31.29%</v>
          </cell>
          <cell r="M54">
            <v>5951.42866666667</v>
          </cell>
          <cell r="N54" t="str">
            <v>B2</v>
          </cell>
        </row>
        <row r="55">
          <cell r="C55">
            <v>117184</v>
          </cell>
          <cell r="D55" t="str">
            <v>四川太极锦江区静沙南路药店</v>
          </cell>
          <cell r="E55" t="str">
            <v>东南片区</v>
          </cell>
          <cell r="F55" t="str">
            <v>曾蕾蕾</v>
          </cell>
          <cell r="G55">
            <v>2381</v>
          </cell>
          <cell r="H55">
            <v>73.32</v>
          </cell>
          <cell r="I55">
            <v>174580.18</v>
          </cell>
        </row>
        <row r="55">
          <cell r="K55">
            <v>64806.51</v>
          </cell>
          <cell r="L55" t="str">
            <v>37.12%</v>
          </cell>
          <cell r="M55">
            <v>5819.33933333333</v>
          </cell>
          <cell r="N55" t="str">
            <v>B2</v>
          </cell>
        </row>
        <row r="56">
          <cell r="C56">
            <v>103639</v>
          </cell>
          <cell r="D56" t="str">
            <v>四川太极成华区金马河路药店</v>
          </cell>
          <cell r="E56" t="str">
            <v>东南片区</v>
          </cell>
          <cell r="F56" t="str">
            <v>曾蕾蕾</v>
          </cell>
          <cell r="G56">
            <v>3087</v>
          </cell>
          <cell r="H56">
            <v>56.46</v>
          </cell>
          <cell r="I56">
            <v>174296.61</v>
          </cell>
        </row>
        <row r="56">
          <cell r="K56">
            <v>51568.48</v>
          </cell>
          <cell r="L56" t="str">
            <v>29.58%</v>
          </cell>
          <cell r="M56">
            <v>5809.887</v>
          </cell>
          <cell r="N56" t="str">
            <v>B2</v>
          </cell>
        </row>
        <row r="57">
          <cell r="C57">
            <v>391</v>
          </cell>
          <cell r="D57" t="str">
            <v>四川太极金丝街药店</v>
          </cell>
          <cell r="E57" t="str">
            <v>西门一片</v>
          </cell>
          <cell r="F57" t="str">
            <v>刘琴英</v>
          </cell>
          <cell r="G57">
            <v>3131</v>
          </cell>
          <cell r="H57">
            <v>55.37</v>
          </cell>
          <cell r="I57">
            <v>173368.97</v>
          </cell>
        </row>
        <row r="57">
          <cell r="K57">
            <v>65834.92</v>
          </cell>
          <cell r="L57" t="str">
            <v>37.97%</v>
          </cell>
          <cell r="M57">
            <v>5778.96566666667</v>
          </cell>
          <cell r="N57" t="str">
            <v>B2</v>
          </cell>
        </row>
        <row r="58">
          <cell r="C58">
            <v>113008</v>
          </cell>
          <cell r="D58" t="str">
            <v>四川太极成都高新区尚锦路药店</v>
          </cell>
          <cell r="E58" t="str">
            <v>西门二片</v>
          </cell>
          <cell r="F58" t="str">
            <v>林禹帅</v>
          </cell>
          <cell r="G58">
            <v>2127</v>
          </cell>
          <cell r="H58">
            <v>81.37</v>
          </cell>
          <cell r="I58">
            <v>173075.32</v>
          </cell>
        </row>
        <row r="58">
          <cell r="K58">
            <v>26388.02</v>
          </cell>
          <cell r="L58" t="str">
            <v>15.24%</v>
          </cell>
          <cell r="M58">
            <v>5769.17733333333</v>
          </cell>
          <cell r="N58" t="str">
            <v>B2</v>
          </cell>
        </row>
        <row r="59">
          <cell r="C59">
            <v>101453</v>
          </cell>
          <cell r="D59" t="str">
            <v>四川太极温江区公平街道江安路药店</v>
          </cell>
          <cell r="E59" t="str">
            <v>西门二片</v>
          </cell>
          <cell r="F59" t="str">
            <v>林禹帅</v>
          </cell>
          <cell r="G59">
            <v>2361</v>
          </cell>
          <cell r="H59">
            <v>72.86</v>
          </cell>
          <cell r="I59">
            <v>172033.48</v>
          </cell>
        </row>
        <row r="59">
          <cell r="K59">
            <v>60132.48</v>
          </cell>
          <cell r="L59" t="str">
            <v>34.95%</v>
          </cell>
          <cell r="M59">
            <v>5734.44933333333</v>
          </cell>
          <cell r="N59" t="str">
            <v>B2</v>
          </cell>
        </row>
        <row r="60">
          <cell r="C60">
            <v>116919</v>
          </cell>
          <cell r="D60" t="str">
            <v>四川太极武侯区科华北路药店</v>
          </cell>
          <cell r="E60" t="str">
            <v>旗舰片区</v>
          </cell>
          <cell r="F60" t="str">
            <v>谭勤娟</v>
          </cell>
          <cell r="G60">
            <v>2769</v>
          </cell>
          <cell r="H60">
            <v>62</v>
          </cell>
          <cell r="I60">
            <v>171673.36</v>
          </cell>
        </row>
        <row r="60">
          <cell r="K60">
            <v>65765.17</v>
          </cell>
          <cell r="L60" t="str">
            <v>38.3%</v>
          </cell>
          <cell r="M60">
            <v>5722.44533333333</v>
          </cell>
          <cell r="N60" t="str">
            <v>B2</v>
          </cell>
        </row>
        <row r="61">
          <cell r="C61">
            <v>598</v>
          </cell>
          <cell r="D61" t="str">
            <v>四川太极锦江区水杉街药店</v>
          </cell>
          <cell r="E61" t="str">
            <v>东南片区</v>
          </cell>
          <cell r="F61" t="str">
            <v>曾蕾蕾</v>
          </cell>
          <cell r="G61">
            <v>2631</v>
          </cell>
          <cell r="H61">
            <v>65.23</v>
          </cell>
          <cell r="I61">
            <v>171625.52</v>
          </cell>
        </row>
        <row r="61">
          <cell r="K61">
            <v>67512.71</v>
          </cell>
          <cell r="L61" t="str">
            <v>39.33%</v>
          </cell>
          <cell r="M61">
            <v>5720.85066666667</v>
          </cell>
          <cell r="N61" t="str">
            <v>B2</v>
          </cell>
        </row>
        <row r="62">
          <cell r="C62">
            <v>311</v>
          </cell>
          <cell r="D62" t="str">
            <v>四川太极西部店</v>
          </cell>
          <cell r="E62" t="str">
            <v>西门一片</v>
          </cell>
          <cell r="F62" t="str">
            <v>刘琴英</v>
          </cell>
          <cell r="G62">
            <v>1643</v>
          </cell>
          <cell r="H62">
            <v>102.64</v>
          </cell>
          <cell r="I62">
            <v>168634.9</v>
          </cell>
        </row>
        <row r="62">
          <cell r="K62">
            <v>48931.18</v>
          </cell>
          <cell r="L62" t="str">
            <v>29.01%</v>
          </cell>
          <cell r="M62">
            <v>5621.16333333333</v>
          </cell>
          <cell r="N62" t="str">
            <v>B2</v>
          </cell>
        </row>
        <row r="63">
          <cell r="C63">
            <v>515</v>
          </cell>
          <cell r="D63" t="str">
            <v>四川太极成华区崔家店路药店</v>
          </cell>
          <cell r="E63" t="str">
            <v>东南片区</v>
          </cell>
          <cell r="F63" t="str">
            <v>曾蕾蕾</v>
          </cell>
          <cell r="G63">
            <v>2671</v>
          </cell>
          <cell r="H63">
            <v>62.42</v>
          </cell>
          <cell r="I63">
            <v>166720.94</v>
          </cell>
        </row>
        <row r="63">
          <cell r="K63">
            <v>50061.15</v>
          </cell>
          <cell r="L63" t="str">
            <v>30.02%</v>
          </cell>
          <cell r="M63">
            <v>5557.36466666667</v>
          </cell>
          <cell r="N63" t="str">
            <v>B2</v>
          </cell>
        </row>
        <row r="64">
          <cell r="C64">
            <v>513</v>
          </cell>
          <cell r="D64" t="str">
            <v>四川太极武侯区顺和街店</v>
          </cell>
          <cell r="E64" t="str">
            <v>西门二片</v>
          </cell>
          <cell r="F64" t="str">
            <v>林禹帅</v>
          </cell>
          <cell r="G64">
            <v>2442</v>
          </cell>
          <cell r="H64">
            <v>68.21</v>
          </cell>
          <cell r="I64">
            <v>166559.74</v>
          </cell>
        </row>
        <row r="64">
          <cell r="K64">
            <v>56885.56</v>
          </cell>
          <cell r="L64" t="str">
            <v>34.15%</v>
          </cell>
          <cell r="M64">
            <v>5551.99133333333</v>
          </cell>
          <cell r="N64" t="str">
            <v>B2</v>
          </cell>
        </row>
        <row r="65">
          <cell r="C65">
            <v>738</v>
          </cell>
          <cell r="D65" t="str">
            <v>四川太极都江堰市蒲阳路药店</v>
          </cell>
          <cell r="E65" t="str">
            <v>城郊一片</v>
          </cell>
          <cell r="F65" t="str">
            <v>任会茹</v>
          </cell>
          <cell r="G65">
            <v>3259</v>
          </cell>
          <cell r="H65">
            <v>50.77</v>
          </cell>
          <cell r="I65">
            <v>165462.48</v>
          </cell>
        </row>
        <row r="65">
          <cell r="K65">
            <v>50372.31</v>
          </cell>
          <cell r="L65" t="str">
            <v>30.44%</v>
          </cell>
          <cell r="M65">
            <v>5515.416</v>
          </cell>
          <cell r="N65" t="str">
            <v>B2</v>
          </cell>
        </row>
        <row r="66">
          <cell r="C66">
            <v>747</v>
          </cell>
          <cell r="D66" t="str">
            <v>四川太极郫县郫筒镇一环路东南段药店</v>
          </cell>
          <cell r="E66" t="str">
            <v>西门二片</v>
          </cell>
          <cell r="F66" t="str">
            <v>林禹帅</v>
          </cell>
          <cell r="G66">
            <v>1892</v>
          </cell>
          <cell r="H66">
            <v>87.03</v>
          </cell>
          <cell r="I66">
            <v>164664.53</v>
          </cell>
        </row>
        <row r="66">
          <cell r="K66">
            <v>49318.7</v>
          </cell>
          <cell r="L66" t="str">
            <v>29.95%</v>
          </cell>
          <cell r="M66">
            <v>5488.81766666667</v>
          </cell>
          <cell r="N66" t="str">
            <v>B2</v>
          </cell>
        </row>
        <row r="67">
          <cell r="C67">
            <v>105751</v>
          </cell>
          <cell r="D67" t="str">
            <v>四川太极高新区新下街药店</v>
          </cell>
          <cell r="E67" t="str">
            <v>东南片区</v>
          </cell>
          <cell r="F67" t="str">
            <v>曾蕾蕾</v>
          </cell>
          <cell r="G67">
            <v>2260</v>
          </cell>
          <cell r="H67">
            <v>72.42</v>
          </cell>
          <cell r="I67">
            <v>163678.69</v>
          </cell>
        </row>
        <row r="67">
          <cell r="K67">
            <v>39280.11</v>
          </cell>
          <cell r="L67" t="str">
            <v>23.99%</v>
          </cell>
          <cell r="M67">
            <v>5455.95633333333</v>
          </cell>
          <cell r="N67" t="str">
            <v>B2</v>
          </cell>
        </row>
        <row r="68">
          <cell r="C68">
            <v>587</v>
          </cell>
          <cell r="D68" t="str">
            <v>四川太极都江堰景中路店</v>
          </cell>
          <cell r="E68" t="str">
            <v>城郊一片</v>
          </cell>
          <cell r="F68" t="str">
            <v>任会茹</v>
          </cell>
          <cell r="G68">
            <v>2018</v>
          </cell>
          <cell r="H68">
            <v>79.84</v>
          </cell>
          <cell r="I68">
            <v>161109.45</v>
          </cell>
        </row>
        <row r="68">
          <cell r="K68">
            <v>52739.49</v>
          </cell>
          <cell r="L68" t="str">
            <v>32.73%</v>
          </cell>
          <cell r="M68">
            <v>5370.315</v>
          </cell>
          <cell r="N68" t="str">
            <v>B2</v>
          </cell>
        </row>
        <row r="69">
          <cell r="C69">
            <v>308</v>
          </cell>
          <cell r="D69" t="str">
            <v>四川太极红星店</v>
          </cell>
          <cell r="E69" t="str">
            <v>旗舰片区</v>
          </cell>
          <cell r="F69" t="str">
            <v>谭勤娟</v>
          </cell>
          <cell r="G69">
            <v>1992</v>
          </cell>
          <cell r="H69">
            <v>78.82</v>
          </cell>
          <cell r="I69">
            <v>157018.97</v>
          </cell>
        </row>
        <row r="69">
          <cell r="K69">
            <v>53258.89</v>
          </cell>
          <cell r="L69" t="str">
            <v>33.91%</v>
          </cell>
          <cell r="M69">
            <v>5233.96566666667</v>
          </cell>
          <cell r="N69" t="str">
            <v>B2</v>
          </cell>
        </row>
        <row r="70">
          <cell r="C70">
            <v>116482</v>
          </cell>
          <cell r="D70" t="str">
            <v>四川太极锦江区宏济中路药店</v>
          </cell>
          <cell r="E70" t="str">
            <v>旗舰片区</v>
          </cell>
          <cell r="F70" t="str">
            <v>谭勤娟</v>
          </cell>
          <cell r="G70">
            <v>2551</v>
          </cell>
          <cell r="H70">
            <v>61.17</v>
          </cell>
          <cell r="I70">
            <v>156056.71</v>
          </cell>
        </row>
        <row r="70">
          <cell r="K70">
            <v>59179.92</v>
          </cell>
          <cell r="L70" t="str">
            <v>37.92%</v>
          </cell>
          <cell r="M70">
            <v>5201.89033333333</v>
          </cell>
          <cell r="N70" t="str">
            <v>B2</v>
          </cell>
        </row>
        <row r="71">
          <cell r="C71">
            <v>329</v>
          </cell>
          <cell r="D71" t="str">
            <v>四川太极温江店</v>
          </cell>
          <cell r="E71" t="str">
            <v>西门二片</v>
          </cell>
          <cell r="F71" t="str">
            <v>林禹帅</v>
          </cell>
          <cell r="G71">
            <v>1573</v>
          </cell>
          <cell r="H71">
            <v>99.18</v>
          </cell>
          <cell r="I71">
            <v>156005.16</v>
          </cell>
        </row>
        <row r="71">
          <cell r="K71">
            <v>52662.34</v>
          </cell>
          <cell r="L71" t="str">
            <v>33.75%</v>
          </cell>
          <cell r="M71">
            <v>5200.172</v>
          </cell>
          <cell r="N71" t="str">
            <v>B2</v>
          </cell>
        </row>
        <row r="72">
          <cell r="C72">
            <v>113833</v>
          </cell>
          <cell r="D72" t="str">
            <v>四川太极青羊区光华西一路药店</v>
          </cell>
          <cell r="E72" t="str">
            <v>西门二片</v>
          </cell>
          <cell r="F72" t="str">
            <v>林禹帅</v>
          </cell>
          <cell r="G72">
            <v>2883</v>
          </cell>
          <cell r="H72">
            <v>53.97</v>
          </cell>
          <cell r="I72">
            <v>155591.8</v>
          </cell>
        </row>
        <row r="72">
          <cell r="K72">
            <v>61878.3</v>
          </cell>
          <cell r="L72" t="str">
            <v>39.76%</v>
          </cell>
          <cell r="M72">
            <v>5186.39333333333</v>
          </cell>
          <cell r="N72" t="str">
            <v>B2</v>
          </cell>
        </row>
        <row r="73">
          <cell r="C73">
            <v>108277</v>
          </cell>
          <cell r="D73" t="str">
            <v>四川太极金牛区银沙路药店</v>
          </cell>
          <cell r="E73" t="str">
            <v>西门一片</v>
          </cell>
          <cell r="F73" t="str">
            <v>刘琴英</v>
          </cell>
          <cell r="G73">
            <v>2707</v>
          </cell>
          <cell r="H73">
            <v>56.71</v>
          </cell>
          <cell r="I73">
            <v>153521.84</v>
          </cell>
        </row>
        <row r="73">
          <cell r="K73">
            <v>52910.08</v>
          </cell>
          <cell r="L73" t="str">
            <v>34.46%</v>
          </cell>
          <cell r="M73">
            <v>5117.39466666667</v>
          </cell>
          <cell r="N73" t="str">
            <v>B2</v>
          </cell>
        </row>
        <row r="74">
          <cell r="C74">
            <v>119263</v>
          </cell>
          <cell r="D74" t="str">
            <v>四川太极青羊区蜀源路药店</v>
          </cell>
          <cell r="E74" t="str">
            <v>西门二片</v>
          </cell>
          <cell r="F74" t="str">
            <v>林禹帅</v>
          </cell>
          <cell r="G74">
            <v>1905</v>
          </cell>
          <cell r="H74">
            <v>77.73</v>
          </cell>
          <cell r="I74">
            <v>148079.69</v>
          </cell>
        </row>
        <row r="74">
          <cell r="K74">
            <v>51586.8</v>
          </cell>
          <cell r="L74" t="str">
            <v>34.83%</v>
          </cell>
          <cell r="M74">
            <v>4935.98966666667</v>
          </cell>
          <cell r="N74" t="str">
            <v>C1</v>
          </cell>
        </row>
        <row r="75">
          <cell r="C75">
            <v>572</v>
          </cell>
          <cell r="D75" t="str">
            <v>四川太极郫县郫筒镇东大街药店</v>
          </cell>
          <cell r="E75" t="str">
            <v>西门二片</v>
          </cell>
          <cell r="F75" t="str">
            <v>林禹帅</v>
          </cell>
          <cell r="G75">
            <v>2220</v>
          </cell>
          <cell r="H75">
            <v>66.14</v>
          </cell>
          <cell r="I75">
            <v>146838.12</v>
          </cell>
        </row>
        <row r="75">
          <cell r="K75">
            <v>46927.44</v>
          </cell>
          <cell r="L75" t="str">
            <v>31.95%</v>
          </cell>
          <cell r="M75">
            <v>4894.604</v>
          </cell>
          <cell r="N75" t="str">
            <v>C1</v>
          </cell>
        </row>
        <row r="76">
          <cell r="C76">
            <v>717</v>
          </cell>
          <cell r="D76" t="str">
            <v>四川太极大邑县晋原镇通达东路五段药店</v>
          </cell>
          <cell r="E76" t="str">
            <v>城郊一片</v>
          </cell>
          <cell r="F76" t="str">
            <v>任会茹</v>
          </cell>
          <cell r="G76">
            <v>1996</v>
          </cell>
          <cell r="H76">
            <v>73.31</v>
          </cell>
          <cell r="I76">
            <v>146324.89</v>
          </cell>
        </row>
        <row r="76">
          <cell r="K76">
            <v>47243.07</v>
          </cell>
          <cell r="L76" t="str">
            <v>32.28%</v>
          </cell>
          <cell r="M76">
            <v>4877.49633333333</v>
          </cell>
          <cell r="N76" t="str">
            <v>C1</v>
          </cell>
        </row>
        <row r="77">
          <cell r="C77">
            <v>367</v>
          </cell>
          <cell r="D77" t="str">
            <v>四川太极金带街药店</v>
          </cell>
          <cell r="E77" t="str">
            <v>崇州片</v>
          </cell>
          <cell r="F77" t="str">
            <v>胡建梅</v>
          </cell>
          <cell r="G77">
            <v>2178</v>
          </cell>
          <cell r="H77">
            <v>66.73</v>
          </cell>
          <cell r="I77">
            <v>145345.41</v>
          </cell>
        </row>
        <row r="77">
          <cell r="K77">
            <v>49504.25</v>
          </cell>
          <cell r="L77" t="str">
            <v>34.05%</v>
          </cell>
          <cell r="M77">
            <v>4844.847</v>
          </cell>
          <cell r="N77" t="str">
            <v>C1</v>
          </cell>
        </row>
        <row r="78">
          <cell r="C78">
            <v>745</v>
          </cell>
          <cell r="D78" t="str">
            <v>四川太极金牛区金沙路药店</v>
          </cell>
          <cell r="E78" t="str">
            <v>西门一片</v>
          </cell>
          <cell r="F78" t="str">
            <v>刘琴英</v>
          </cell>
          <cell r="G78">
            <v>2359</v>
          </cell>
          <cell r="H78">
            <v>61.56</v>
          </cell>
          <cell r="I78">
            <v>145223.22</v>
          </cell>
        </row>
        <row r="78">
          <cell r="K78">
            <v>50303.44</v>
          </cell>
          <cell r="L78" t="str">
            <v>34.63%</v>
          </cell>
          <cell r="M78">
            <v>4840.774</v>
          </cell>
          <cell r="N78" t="str">
            <v>C1</v>
          </cell>
        </row>
        <row r="79">
          <cell r="C79">
            <v>102565</v>
          </cell>
          <cell r="D79" t="str">
            <v>四川太极武侯区佳灵路药店</v>
          </cell>
          <cell r="E79" t="str">
            <v>西门一片</v>
          </cell>
          <cell r="F79" t="str">
            <v>刘琴英</v>
          </cell>
          <cell r="G79">
            <v>2699</v>
          </cell>
          <cell r="H79">
            <v>52.58</v>
          </cell>
          <cell r="I79">
            <v>141900.39</v>
          </cell>
        </row>
        <row r="79">
          <cell r="K79">
            <v>49091.27</v>
          </cell>
          <cell r="L79" t="str">
            <v>34.59%</v>
          </cell>
          <cell r="M79">
            <v>4730.013</v>
          </cell>
          <cell r="N79" t="str">
            <v>C1</v>
          </cell>
        </row>
        <row r="80">
          <cell r="C80">
            <v>539</v>
          </cell>
          <cell r="D80" t="str">
            <v>四川太极大邑县晋原镇子龙路店</v>
          </cell>
          <cell r="E80" t="str">
            <v>城郊一片</v>
          </cell>
          <cell r="F80" t="str">
            <v>任会茹</v>
          </cell>
          <cell r="G80">
            <v>1817</v>
          </cell>
          <cell r="H80">
            <v>76.85</v>
          </cell>
          <cell r="I80">
            <v>139634.8</v>
          </cell>
        </row>
        <row r="80">
          <cell r="K80">
            <v>44114.17</v>
          </cell>
          <cell r="L80" t="str">
            <v>31.59%</v>
          </cell>
          <cell r="M80">
            <v>4654.49333333333</v>
          </cell>
          <cell r="N80" t="str">
            <v>C1</v>
          </cell>
        </row>
        <row r="81">
          <cell r="C81">
            <v>723</v>
          </cell>
          <cell r="D81" t="str">
            <v>四川太极锦江区柳翠路药店</v>
          </cell>
          <cell r="E81" t="str">
            <v>东南片区</v>
          </cell>
          <cell r="F81" t="str">
            <v>曾蕾蕾</v>
          </cell>
          <cell r="G81">
            <v>2169</v>
          </cell>
          <cell r="H81">
            <v>63.56</v>
          </cell>
          <cell r="I81">
            <v>137869.52</v>
          </cell>
        </row>
        <row r="81">
          <cell r="K81">
            <v>40883.39</v>
          </cell>
          <cell r="L81" t="str">
            <v>29.65%</v>
          </cell>
          <cell r="M81">
            <v>4595.65066666667</v>
          </cell>
          <cell r="N81" t="str">
            <v>C1</v>
          </cell>
        </row>
        <row r="82">
          <cell r="C82">
            <v>115971</v>
          </cell>
          <cell r="D82" t="str">
            <v>四川太极高新区天顺路药店</v>
          </cell>
          <cell r="E82" t="str">
            <v>东南片区</v>
          </cell>
          <cell r="F82" t="str">
            <v>曾蕾蕾</v>
          </cell>
          <cell r="G82">
            <v>2131</v>
          </cell>
          <cell r="H82">
            <v>64.38</v>
          </cell>
          <cell r="I82">
            <v>137186.28</v>
          </cell>
        </row>
        <row r="82">
          <cell r="K82">
            <v>42246.14</v>
          </cell>
          <cell r="L82" t="str">
            <v>30.79%</v>
          </cell>
          <cell r="M82">
            <v>4572.876</v>
          </cell>
          <cell r="N82" t="str">
            <v>C1</v>
          </cell>
        </row>
        <row r="83">
          <cell r="C83">
            <v>106865</v>
          </cell>
          <cell r="D83" t="str">
            <v>四川太极武侯区丝竹路药店</v>
          </cell>
          <cell r="E83" t="str">
            <v>旗舰片区</v>
          </cell>
          <cell r="F83" t="str">
            <v>谭勤娟</v>
          </cell>
          <cell r="G83">
            <v>1737</v>
          </cell>
          <cell r="H83">
            <v>78.55</v>
          </cell>
          <cell r="I83">
            <v>136444.48</v>
          </cell>
        </row>
        <row r="83">
          <cell r="K83">
            <v>44072.1</v>
          </cell>
          <cell r="L83" t="str">
            <v>32.3%</v>
          </cell>
          <cell r="M83">
            <v>4548.14933333333</v>
          </cell>
          <cell r="N83" t="str">
            <v>C1</v>
          </cell>
        </row>
        <row r="84">
          <cell r="C84">
            <v>704</v>
          </cell>
          <cell r="D84" t="str">
            <v>四川太极都江堰奎光路中段药店</v>
          </cell>
          <cell r="E84" t="str">
            <v>城郊一片</v>
          </cell>
          <cell r="F84" t="str">
            <v>任会茹</v>
          </cell>
          <cell r="G84">
            <v>2154</v>
          </cell>
          <cell r="H84">
            <v>62.35</v>
          </cell>
          <cell r="I84">
            <v>134299.47</v>
          </cell>
        </row>
        <row r="84">
          <cell r="K84">
            <v>45487.09</v>
          </cell>
          <cell r="L84" t="str">
            <v>33.86%</v>
          </cell>
          <cell r="M84">
            <v>4476.649</v>
          </cell>
          <cell r="N84" t="str">
            <v>C1</v>
          </cell>
        </row>
        <row r="85">
          <cell r="C85">
            <v>716</v>
          </cell>
          <cell r="D85" t="str">
            <v>四川太极大邑县沙渠镇方圆路药店</v>
          </cell>
          <cell r="E85" t="str">
            <v>城郊一片</v>
          </cell>
          <cell r="F85" t="str">
            <v>任会茹</v>
          </cell>
          <cell r="G85">
            <v>1389</v>
          </cell>
          <cell r="H85">
            <v>95.13</v>
          </cell>
          <cell r="I85">
            <v>132139.24</v>
          </cell>
        </row>
        <row r="85">
          <cell r="K85">
            <v>46744.82</v>
          </cell>
          <cell r="L85" t="str">
            <v>35.37%</v>
          </cell>
          <cell r="M85">
            <v>4404.64133333333</v>
          </cell>
          <cell r="N85" t="str">
            <v>C1</v>
          </cell>
        </row>
        <row r="86">
          <cell r="C86">
            <v>706</v>
          </cell>
          <cell r="D86" t="str">
            <v>四川太极都江堰幸福镇翔凤路药店</v>
          </cell>
          <cell r="E86" t="str">
            <v>城郊一片</v>
          </cell>
          <cell r="F86" t="str">
            <v>任会茹</v>
          </cell>
          <cell r="G86">
            <v>1752</v>
          </cell>
          <cell r="H86">
            <v>75.05</v>
          </cell>
          <cell r="I86">
            <v>131485.48</v>
          </cell>
        </row>
        <row r="86">
          <cell r="K86">
            <v>45113.09</v>
          </cell>
          <cell r="L86" t="str">
            <v>34.31%</v>
          </cell>
          <cell r="M86">
            <v>4382.84933333333</v>
          </cell>
          <cell r="N86" t="str">
            <v>C1</v>
          </cell>
        </row>
        <row r="87">
          <cell r="C87">
            <v>113299</v>
          </cell>
          <cell r="D87" t="str">
            <v>四川太极武侯区倪家桥路药店</v>
          </cell>
          <cell r="E87" t="str">
            <v>旗舰片区</v>
          </cell>
          <cell r="F87" t="str">
            <v>谭勤娟</v>
          </cell>
          <cell r="G87">
            <v>2201</v>
          </cell>
          <cell r="H87">
            <v>58.9</v>
          </cell>
          <cell r="I87">
            <v>129630.39</v>
          </cell>
        </row>
        <row r="87">
          <cell r="K87">
            <v>49829.17</v>
          </cell>
          <cell r="L87" t="str">
            <v>38.43%</v>
          </cell>
          <cell r="M87">
            <v>4321.013</v>
          </cell>
          <cell r="N87" t="str">
            <v>C1</v>
          </cell>
        </row>
        <row r="88">
          <cell r="C88">
            <v>104533</v>
          </cell>
          <cell r="D88" t="str">
            <v>四川太极大邑县晋原镇潘家街药店</v>
          </cell>
          <cell r="E88" t="str">
            <v>城郊一片</v>
          </cell>
          <cell r="F88" t="str">
            <v>任会茹</v>
          </cell>
          <cell r="G88">
            <v>2088</v>
          </cell>
          <cell r="H88">
            <v>61.18</v>
          </cell>
          <cell r="I88">
            <v>127744.29</v>
          </cell>
        </row>
        <row r="88">
          <cell r="K88">
            <v>41847.32</v>
          </cell>
          <cell r="L88" t="str">
            <v>32.75%</v>
          </cell>
          <cell r="M88">
            <v>4258.143</v>
          </cell>
          <cell r="N88" t="str">
            <v>C1</v>
          </cell>
        </row>
        <row r="89">
          <cell r="C89">
            <v>570</v>
          </cell>
          <cell r="D89" t="str">
            <v>四川太极青羊区大石西路药店</v>
          </cell>
          <cell r="E89" t="str">
            <v>西门二片</v>
          </cell>
          <cell r="F89" t="str">
            <v>林禹帅</v>
          </cell>
          <cell r="G89">
            <v>1855</v>
          </cell>
          <cell r="H89">
            <v>68.37</v>
          </cell>
          <cell r="I89">
            <v>126824.54</v>
          </cell>
        </row>
        <row r="89">
          <cell r="K89">
            <v>44416.28</v>
          </cell>
          <cell r="L89" t="str">
            <v>35.02%</v>
          </cell>
          <cell r="M89">
            <v>4227.48466666667</v>
          </cell>
          <cell r="N89" t="str">
            <v>C1</v>
          </cell>
        </row>
        <row r="90">
          <cell r="C90">
            <v>748</v>
          </cell>
          <cell r="D90" t="str">
            <v>四川太极大邑县晋原镇东街药店</v>
          </cell>
          <cell r="E90" t="str">
            <v>城郊一片</v>
          </cell>
          <cell r="F90" t="str">
            <v>任会茹</v>
          </cell>
          <cell r="G90">
            <v>1806</v>
          </cell>
          <cell r="H90">
            <v>70.05</v>
          </cell>
          <cell r="I90">
            <v>126516.09</v>
          </cell>
        </row>
        <row r="90">
          <cell r="K90">
            <v>43181.82</v>
          </cell>
          <cell r="L90" t="str">
            <v>34.13%</v>
          </cell>
          <cell r="M90">
            <v>4217.203</v>
          </cell>
          <cell r="N90" t="str">
            <v>C1</v>
          </cell>
        </row>
        <row r="91">
          <cell r="C91">
            <v>113025</v>
          </cell>
          <cell r="D91" t="str">
            <v>四川太极青羊区蜀鑫路药店</v>
          </cell>
          <cell r="E91" t="str">
            <v>西门二片</v>
          </cell>
          <cell r="F91" t="str">
            <v>林禹帅</v>
          </cell>
          <cell r="G91">
            <v>1813</v>
          </cell>
          <cell r="H91">
            <v>69.69</v>
          </cell>
          <cell r="I91">
            <v>126353.96</v>
          </cell>
        </row>
        <row r="91">
          <cell r="K91">
            <v>42464.61</v>
          </cell>
          <cell r="L91" t="str">
            <v>33.6%</v>
          </cell>
          <cell r="M91">
            <v>4211.79866666667</v>
          </cell>
          <cell r="N91" t="str">
            <v>C1</v>
          </cell>
        </row>
        <row r="92">
          <cell r="C92">
            <v>103199</v>
          </cell>
          <cell r="D92" t="str">
            <v>四川太极成华区西林一街药店</v>
          </cell>
          <cell r="E92" t="str">
            <v>西门一片</v>
          </cell>
          <cell r="F92" t="str">
            <v>刘琴英</v>
          </cell>
          <cell r="G92">
            <v>1948</v>
          </cell>
          <cell r="H92">
            <v>64.36</v>
          </cell>
          <cell r="I92">
            <v>125364.61</v>
          </cell>
        </row>
        <row r="92">
          <cell r="K92">
            <v>45539.19</v>
          </cell>
          <cell r="L92" t="str">
            <v>36.32%</v>
          </cell>
          <cell r="M92">
            <v>4178.82033333333</v>
          </cell>
          <cell r="N92" t="str">
            <v>C1</v>
          </cell>
        </row>
        <row r="93">
          <cell r="C93">
            <v>118951</v>
          </cell>
          <cell r="D93" t="str">
            <v>四川太极青羊区金祥路药店</v>
          </cell>
          <cell r="E93" t="str">
            <v>西门二片</v>
          </cell>
          <cell r="F93" t="str">
            <v>林禹帅</v>
          </cell>
          <cell r="G93">
            <v>2445</v>
          </cell>
          <cell r="H93">
            <v>50.66</v>
          </cell>
          <cell r="I93">
            <v>123852.31</v>
          </cell>
        </row>
        <row r="93">
          <cell r="K93">
            <v>47405.33</v>
          </cell>
          <cell r="L93" t="str">
            <v>38.27%</v>
          </cell>
          <cell r="M93">
            <v>4128.41033333333</v>
          </cell>
          <cell r="N93" t="str">
            <v>C1</v>
          </cell>
        </row>
        <row r="94">
          <cell r="C94">
            <v>721</v>
          </cell>
          <cell r="D94" t="str">
            <v>四川太极邛崃市临邛镇洪川小区药店</v>
          </cell>
          <cell r="E94" t="str">
            <v>城郊一片</v>
          </cell>
          <cell r="F94" t="str">
            <v>任会茹</v>
          </cell>
          <cell r="G94">
            <v>2039</v>
          </cell>
          <cell r="H94">
            <v>60.55</v>
          </cell>
          <cell r="I94">
            <v>123467.65</v>
          </cell>
        </row>
        <row r="94">
          <cell r="K94">
            <v>43650.78</v>
          </cell>
          <cell r="L94" t="str">
            <v>35.35%</v>
          </cell>
          <cell r="M94">
            <v>4115.58833333333</v>
          </cell>
          <cell r="N94" t="str">
            <v>C1</v>
          </cell>
        </row>
        <row r="95">
          <cell r="C95">
            <v>102935</v>
          </cell>
          <cell r="D95" t="str">
            <v>四川太极青羊区童子街药店</v>
          </cell>
          <cell r="E95" t="str">
            <v>旗舰片区</v>
          </cell>
          <cell r="F95" t="str">
            <v>谭勤娟</v>
          </cell>
          <cell r="G95">
            <v>1912</v>
          </cell>
          <cell r="H95">
            <v>63.67</v>
          </cell>
          <cell r="I95">
            <v>121745.03</v>
          </cell>
        </row>
        <row r="95">
          <cell r="K95">
            <v>45033.42</v>
          </cell>
          <cell r="L95" t="str">
            <v>36.98%</v>
          </cell>
          <cell r="M95">
            <v>4058.16766666667</v>
          </cell>
          <cell r="N95" t="str">
            <v>C1</v>
          </cell>
        </row>
        <row r="96">
          <cell r="C96">
            <v>107728</v>
          </cell>
          <cell r="D96" t="str">
            <v>四川太极大邑县晋原镇北街药店</v>
          </cell>
          <cell r="E96" t="str">
            <v>城郊一片</v>
          </cell>
          <cell r="F96" t="str">
            <v>任会茹</v>
          </cell>
          <cell r="G96">
            <v>1784</v>
          </cell>
          <cell r="H96">
            <v>67.59</v>
          </cell>
          <cell r="I96">
            <v>120582.98</v>
          </cell>
        </row>
        <row r="96">
          <cell r="K96">
            <v>39386</v>
          </cell>
          <cell r="L96" t="str">
            <v>32.66%</v>
          </cell>
          <cell r="M96">
            <v>4019.43266666667</v>
          </cell>
          <cell r="N96" t="str">
            <v>C1</v>
          </cell>
        </row>
        <row r="97">
          <cell r="C97">
            <v>594</v>
          </cell>
          <cell r="D97" t="str">
            <v>四川太极大邑县安仁镇千禧街药店</v>
          </cell>
          <cell r="E97" t="str">
            <v>城郊一片</v>
          </cell>
          <cell r="F97" t="str">
            <v>任会茹</v>
          </cell>
          <cell r="G97">
            <v>2189</v>
          </cell>
          <cell r="H97">
            <v>54.84</v>
          </cell>
          <cell r="I97">
            <v>120041.5</v>
          </cell>
        </row>
        <row r="97">
          <cell r="K97">
            <v>39426.84</v>
          </cell>
          <cell r="L97" t="str">
            <v>32.84%</v>
          </cell>
          <cell r="M97">
            <v>4001.38333333333</v>
          </cell>
          <cell r="N97" t="str">
            <v>C1</v>
          </cell>
        </row>
        <row r="98">
          <cell r="C98">
            <v>573</v>
          </cell>
          <cell r="D98" t="str">
            <v>四川太极双流县西航港街道锦华路一段药店</v>
          </cell>
          <cell r="E98" t="str">
            <v>东南片区</v>
          </cell>
          <cell r="F98" t="str">
            <v>曾蕾蕾</v>
          </cell>
          <cell r="G98">
            <v>2380</v>
          </cell>
          <cell r="H98">
            <v>50.41</v>
          </cell>
          <cell r="I98">
            <v>119974.23</v>
          </cell>
        </row>
        <row r="98">
          <cell r="K98">
            <v>38966.46</v>
          </cell>
          <cell r="L98" t="str">
            <v>32.47%</v>
          </cell>
          <cell r="M98">
            <v>3999.141</v>
          </cell>
          <cell r="N98" t="str">
            <v>C1</v>
          </cell>
        </row>
        <row r="99">
          <cell r="C99">
            <v>740</v>
          </cell>
          <cell r="D99" t="str">
            <v>四川太极成华区华康路药店</v>
          </cell>
          <cell r="E99" t="str">
            <v>东南片区</v>
          </cell>
          <cell r="F99" t="str">
            <v>曾蕾蕾</v>
          </cell>
          <cell r="G99">
            <v>2044</v>
          </cell>
          <cell r="H99">
            <v>57.82</v>
          </cell>
          <cell r="I99">
            <v>118183.63</v>
          </cell>
        </row>
        <row r="99">
          <cell r="K99">
            <v>42606.59</v>
          </cell>
          <cell r="L99" t="str">
            <v>36.05%</v>
          </cell>
          <cell r="M99">
            <v>3939.45433333333</v>
          </cell>
          <cell r="N99" t="str">
            <v>C1</v>
          </cell>
        </row>
        <row r="100">
          <cell r="C100">
            <v>122906</v>
          </cell>
          <cell r="D100" t="str">
            <v>四川太极新都区斑竹园街道医贸大道药店</v>
          </cell>
          <cell r="E100" t="str">
            <v>西门二片</v>
          </cell>
          <cell r="F100" t="str">
            <v>林禹帅</v>
          </cell>
          <cell r="G100">
            <v>2112</v>
          </cell>
          <cell r="H100">
            <v>55.54</v>
          </cell>
          <cell r="I100">
            <v>117291.93</v>
          </cell>
        </row>
        <row r="100">
          <cell r="K100">
            <v>45312.95</v>
          </cell>
          <cell r="L100" t="str">
            <v>38.63%</v>
          </cell>
          <cell r="M100">
            <v>3909.731</v>
          </cell>
          <cell r="N100" t="str">
            <v>C1</v>
          </cell>
        </row>
        <row r="101">
          <cell r="C101">
            <v>119622</v>
          </cell>
          <cell r="D101" t="str">
            <v>四川太极大药房连锁有限公司武侯区高攀西巷药店</v>
          </cell>
          <cell r="E101" t="str">
            <v>旗舰片区</v>
          </cell>
          <cell r="F101" t="str">
            <v>谭勤娟</v>
          </cell>
          <cell r="G101">
            <v>1787</v>
          </cell>
          <cell r="H101">
            <v>65.58</v>
          </cell>
          <cell r="I101">
            <v>117189.89</v>
          </cell>
        </row>
        <row r="101">
          <cell r="K101">
            <v>42886.12</v>
          </cell>
          <cell r="L101" t="str">
            <v>36.59%</v>
          </cell>
          <cell r="M101">
            <v>3906.32966666667</v>
          </cell>
          <cell r="N101" t="str">
            <v>C1</v>
          </cell>
        </row>
        <row r="102">
          <cell r="C102">
            <v>743</v>
          </cell>
          <cell r="D102" t="str">
            <v>四川太极成华区万宇路药店</v>
          </cell>
          <cell r="E102" t="str">
            <v>东南片区</v>
          </cell>
          <cell r="F102" t="str">
            <v>曾蕾蕾</v>
          </cell>
          <cell r="G102">
            <v>2088</v>
          </cell>
          <cell r="H102">
            <v>55.82</v>
          </cell>
          <cell r="I102">
            <v>116560.03</v>
          </cell>
        </row>
        <row r="102">
          <cell r="K102">
            <v>39375.35</v>
          </cell>
          <cell r="L102" t="str">
            <v>33.78%</v>
          </cell>
          <cell r="M102">
            <v>3885.33433333333</v>
          </cell>
          <cell r="N102" t="str">
            <v>C1</v>
          </cell>
        </row>
        <row r="103">
          <cell r="C103">
            <v>355</v>
          </cell>
          <cell r="D103" t="str">
            <v>四川太极双林路药店</v>
          </cell>
          <cell r="E103" t="str">
            <v>东南片区</v>
          </cell>
          <cell r="F103" t="str">
            <v>曾蕾蕾</v>
          </cell>
          <cell r="G103">
            <v>1815</v>
          </cell>
          <cell r="H103">
            <v>64.08</v>
          </cell>
          <cell r="I103">
            <v>116303.2</v>
          </cell>
        </row>
        <row r="103">
          <cell r="K103">
            <v>36225.48</v>
          </cell>
          <cell r="L103" t="str">
            <v>31.14%</v>
          </cell>
          <cell r="M103">
            <v>3876.77333333333</v>
          </cell>
          <cell r="N103" t="str">
            <v>C1</v>
          </cell>
        </row>
        <row r="104">
          <cell r="C104">
            <v>122198</v>
          </cell>
          <cell r="D104" t="str">
            <v>四川太极成华区华泰路二药店</v>
          </cell>
          <cell r="E104" t="str">
            <v>东南片区</v>
          </cell>
          <cell r="F104" t="str">
            <v>曾蕾蕾</v>
          </cell>
          <cell r="G104">
            <v>1706</v>
          </cell>
          <cell r="H104">
            <v>68.07</v>
          </cell>
          <cell r="I104">
            <v>116135.75</v>
          </cell>
        </row>
        <row r="104">
          <cell r="K104">
            <v>39097.88</v>
          </cell>
          <cell r="L104" t="str">
            <v>33.66%</v>
          </cell>
          <cell r="M104">
            <v>3871.19166666667</v>
          </cell>
          <cell r="N104" t="str">
            <v>C1</v>
          </cell>
        </row>
        <row r="105">
          <cell r="C105">
            <v>117310</v>
          </cell>
          <cell r="D105" t="str">
            <v>四川太极武侯区长寿路药店</v>
          </cell>
          <cell r="E105" t="str">
            <v>西门一片</v>
          </cell>
          <cell r="F105" t="str">
            <v>刘琴英</v>
          </cell>
          <cell r="G105">
            <v>1974</v>
          </cell>
          <cell r="H105">
            <v>58.4</v>
          </cell>
          <cell r="I105">
            <v>115277.51</v>
          </cell>
        </row>
        <row r="105">
          <cell r="K105">
            <v>35558.46</v>
          </cell>
          <cell r="L105" t="str">
            <v>30.84%</v>
          </cell>
          <cell r="M105">
            <v>3842.58366666667</v>
          </cell>
          <cell r="N105" t="str">
            <v>C1</v>
          </cell>
        </row>
        <row r="106">
          <cell r="C106">
            <v>112415</v>
          </cell>
          <cell r="D106" t="str">
            <v>四川太极金牛区五福桥东路药店</v>
          </cell>
          <cell r="E106" t="str">
            <v>西门一片</v>
          </cell>
          <cell r="F106" t="str">
            <v>刘琴英</v>
          </cell>
          <cell r="G106">
            <v>2139</v>
          </cell>
          <cell r="H106">
            <v>53.46</v>
          </cell>
          <cell r="I106">
            <v>114354.52</v>
          </cell>
        </row>
        <row r="106">
          <cell r="K106">
            <v>32380.1</v>
          </cell>
          <cell r="L106" t="str">
            <v>28.31%</v>
          </cell>
          <cell r="M106">
            <v>3811.81733333333</v>
          </cell>
          <cell r="N106" t="str">
            <v>C1</v>
          </cell>
        </row>
        <row r="107">
          <cell r="C107">
            <v>116773</v>
          </cell>
          <cell r="D107" t="str">
            <v>四川太极青羊区经一路药店</v>
          </cell>
          <cell r="E107" t="str">
            <v>西门二片</v>
          </cell>
          <cell r="F107" t="str">
            <v>林禹帅</v>
          </cell>
          <cell r="G107">
            <v>1744</v>
          </cell>
          <cell r="H107">
            <v>64.85</v>
          </cell>
          <cell r="I107">
            <v>113103.4</v>
          </cell>
        </row>
        <row r="107">
          <cell r="K107">
            <v>43157.24</v>
          </cell>
          <cell r="L107" t="str">
            <v>38.15%</v>
          </cell>
          <cell r="M107">
            <v>3770.11333333333</v>
          </cell>
          <cell r="N107" t="str">
            <v>C1</v>
          </cell>
        </row>
        <row r="108">
          <cell r="C108">
            <v>106485</v>
          </cell>
          <cell r="D108" t="str">
            <v>四川太极成都高新区元华二巷药店</v>
          </cell>
          <cell r="E108" t="str">
            <v>旗舰片区</v>
          </cell>
          <cell r="F108" t="str">
            <v>谭勤娟</v>
          </cell>
          <cell r="G108">
            <v>1607</v>
          </cell>
          <cell r="H108">
            <v>65.99</v>
          </cell>
          <cell r="I108">
            <v>106039.37</v>
          </cell>
        </row>
        <row r="108">
          <cell r="K108">
            <v>34743.4</v>
          </cell>
          <cell r="L108" t="str">
            <v>32.76%</v>
          </cell>
          <cell r="M108">
            <v>3534.64566666667</v>
          </cell>
          <cell r="N108" t="str">
            <v>C1</v>
          </cell>
        </row>
        <row r="109">
          <cell r="C109">
            <v>351</v>
          </cell>
          <cell r="D109" t="str">
            <v>四川太极都江堰药店</v>
          </cell>
          <cell r="E109" t="str">
            <v>城郊一片</v>
          </cell>
          <cell r="F109" t="str">
            <v>任会茹</v>
          </cell>
          <cell r="G109">
            <v>1238</v>
          </cell>
          <cell r="H109">
            <v>84.56</v>
          </cell>
          <cell r="I109">
            <v>104679.24</v>
          </cell>
        </row>
        <row r="109">
          <cell r="K109">
            <v>33066.04</v>
          </cell>
          <cell r="L109" t="str">
            <v>31.58%</v>
          </cell>
          <cell r="M109">
            <v>3489.308</v>
          </cell>
          <cell r="N109" t="str">
            <v>C1</v>
          </cell>
        </row>
        <row r="110">
          <cell r="C110">
            <v>710</v>
          </cell>
          <cell r="D110" t="str">
            <v>四川太极都江堰市蒲阳镇堰问道西路药店</v>
          </cell>
          <cell r="E110" t="str">
            <v>城郊一片</v>
          </cell>
          <cell r="F110" t="str">
            <v>任会茹</v>
          </cell>
          <cell r="G110">
            <v>1553</v>
          </cell>
          <cell r="H110">
            <v>66.96</v>
          </cell>
          <cell r="I110">
            <v>103996.52</v>
          </cell>
        </row>
        <row r="110">
          <cell r="K110">
            <v>39177.31</v>
          </cell>
          <cell r="L110" t="str">
            <v>37.67%</v>
          </cell>
          <cell r="M110">
            <v>3466.55066666667</v>
          </cell>
          <cell r="N110" t="str">
            <v>C1</v>
          </cell>
        </row>
        <row r="111">
          <cell r="C111">
            <v>112888</v>
          </cell>
          <cell r="D111" t="str">
            <v>四川太极武侯区双楠路药店</v>
          </cell>
          <cell r="E111" t="str">
            <v>西门二片</v>
          </cell>
          <cell r="F111" t="str">
            <v>林禹帅</v>
          </cell>
          <cell r="G111">
            <v>1660</v>
          </cell>
          <cell r="H111">
            <v>62.18</v>
          </cell>
          <cell r="I111">
            <v>103224.14</v>
          </cell>
        </row>
        <row r="111">
          <cell r="K111">
            <v>33055.1</v>
          </cell>
          <cell r="L111" t="str">
            <v>32.02%</v>
          </cell>
          <cell r="M111">
            <v>3440.80466666667</v>
          </cell>
          <cell r="N111" t="str">
            <v>C1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城郊一片</v>
          </cell>
          <cell r="F112" t="str">
            <v>任会茹</v>
          </cell>
          <cell r="G112">
            <v>1285</v>
          </cell>
          <cell r="H112">
            <v>79.06</v>
          </cell>
          <cell r="I112">
            <v>101586.93</v>
          </cell>
        </row>
        <row r="112">
          <cell r="K112">
            <v>34902.56</v>
          </cell>
          <cell r="L112" t="str">
            <v>34.35%</v>
          </cell>
          <cell r="M112">
            <v>3386.231</v>
          </cell>
          <cell r="N112" t="str">
            <v>C1</v>
          </cell>
        </row>
        <row r="113">
          <cell r="C113">
            <v>118151</v>
          </cell>
          <cell r="D113" t="str">
            <v>四川太极金牛区沙湾东一路药店</v>
          </cell>
          <cell r="E113" t="str">
            <v>西门一片</v>
          </cell>
          <cell r="F113" t="str">
            <v>刘琴英</v>
          </cell>
          <cell r="G113">
            <v>1663</v>
          </cell>
          <cell r="H113">
            <v>59.91</v>
          </cell>
          <cell r="I113">
            <v>99638.2</v>
          </cell>
        </row>
        <row r="113">
          <cell r="K113">
            <v>32065.05</v>
          </cell>
          <cell r="L113" t="str">
            <v>32.18%</v>
          </cell>
          <cell r="M113">
            <v>3321.27333333333</v>
          </cell>
          <cell r="N113" t="str">
            <v>C1</v>
          </cell>
        </row>
        <row r="114">
          <cell r="C114">
            <v>102564</v>
          </cell>
          <cell r="D114" t="str">
            <v>四川太极邛崃市临邛镇翠荫街药店</v>
          </cell>
          <cell r="E114" t="str">
            <v>城郊一片</v>
          </cell>
          <cell r="F114" t="str">
            <v>任会茹</v>
          </cell>
          <cell r="G114">
            <v>1230</v>
          </cell>
          <cell r="H114">
            <v>80.77</v>
          </cell>
          <cell r="I114">
            <v>99350.86</v>
          </cell>
        </row>
        <row r="114">
          <cell r="K114">
            <v>35962.44</v>
          </cell>
          <cell r="L114" t="str">
            <v>36.19%</v>
          </cell>
          <cell r="M114">
            <v>3311.69533333333</v>
          </cell>
          <cell r="N114" t="str">
            <v>C1</v>
          </cell>
        </row>
        <row r="115">
          <cell r="C115">
            <v>104429</v>
          </cell>
          <cell r="D115" t="str">
            <v>四川太极武侯区大华街药店</v>
          </cell>
          <cell r="E115" t="str">
            <v>西门二片</v>
          </cell>
          <cell r="F115" t="str">
            <v>林禹帅</v>
          </cell>
          <cell r="G115">
            <v>1539</v>
          </cell>
          <cell r="H115">
            <v>62.75</v>
          </cell>
          <cell r="I115">
            <v>96570.05</v>
          </cell>
        </row>
        <row r="115">
          <cell r="K115">
            <v>32055.67</v>
          </cell>
          <cell r="L115" t="str">
            <v>33.19%</v>
          </cell>
          <cell r="M115">
            <v>3219.00166666667</v>
          </cell>
          <cell r="N115" t="str">
            <v>C1</v>
          </cell>
        </row>
        <row r="116">
          <cell r="C116">
            <v>102479</v>
          </cell>
          <cell r="D116" t="str">
            <v>四川太极锦江区劼人路药店</v>
          </cell>
          <cell r="E116" t="str">
            <v>东南片区</v>
          </cell>
          <cell r="F116" t="str">
            <v>曾蕾蕾</v>
          </cell>
          <cell r="G116">
            <v>1385</v>
          </cell>
          <cell r="H116">
            <v>69.06</v>
          </cell>
          <cell r="I116">
            <v>95644.82</v>
          </cell>
          <cell r="J116">
            <v>1092</v>
          </cell>
          <cell r="K116">
            <v>23889.39</v>
          </cell>
          <cell r="L116" t="str">
            <v>24.97%</v>
          </cell>
          <cell r="M116">
            <v>3151.76066666667</v>
          </cell>
          <cell r="N116" t="str">
            <v>C1</v>
          </cell>
        </row>
        <row r="117">
          <cell r="C117">
            <v>733</v>
          </cell>
          <cell r="D117" t="str">
            <v>四川太极双流区东升街道三强西路药店</v>
          </cell>
          <cell r="E117" t="str">
            <v>东南片区</v>
          </cell>
          <cell r="F117" t="str">
            <v>曾蕾蕾</v>
          </cell>
          <cell r="G117">
            <v>1625</v>
          </cell>
          <cell r="H117">
            <v>57.94</v>
          </cell>
          <cell r="I117">
            <v>94150.3</v>
          </cell>
        </row>
        <row r="117">
          <cell r="K117">
            <v>34472.92</v>
          </cell>
          <cell r="L117" t="str">
            <v>36.61%</v>
          </cell>
          <cell r="M117">
            <v>3138.34333333333</v>
          </cell>
          <cell r="N117" t="str">
            <v>C1</v>
          </cell>
        </row>
        <row r="118">
          <cell r="C118">
            <v>732</v>
          </cell>
          <cell r="D118" t="str">
            <v>四川太极邛崃市羊安镇永康大道药店</v>
          </cell>
          <cell r="E118" t="str">
            <v>城郊一片</v>
          </cell>
          <cell r="F118" t="str">
            <v>任会茹</v>
          </cell>
          <cell r="G118">
            <v>1331</v>
          </cell>
          <cell r="H118">
            <v>68.89</v>
          </cell>
          <cell r="I118">
            <v>91693.02</v>
          </cell>
        </row>
        <row r="118">
          <cell r="K118">
            <v>32291.05</v>
          </cell>
          <cell r="L118" t="str">
            <v>35.21%</v>
          </cell>
          <cell r="M118">
            <v>3056.434</v>
          </cell>
          <cell r="N118" t="str">
            <v>C1</v>
          </cell>
        </row>
        <row r="119">
          <cell r="C119">
            <v>549</v>
          </cell>
          <cell r="D119" t="str">
            <v>四川太极大邑县晋源镇东壕沟段药店</v>
          </cell>
          <cell r="E119" t="str">
            <v>城郊一片</v>
          </cell>
          <cell r="F119" t="str">
            <v>任会茹</v>
          </cell>
          <cell r="G119">
            <v>1378</v>
          </cell>
          <cell r="H119">
            <v>66.47</v>
          </cell>
          <cell r="I119">
            <v>91599.53</v>
          </cell>
        </row>
        <row r="119">
          <cell r="K119">
            <v>32251.53</v>
          </cell>
          <cell r="L119" t="str">
            <v>35.2%</v>
          </cell>
          <cell r="M119">
            <v>3053.31766666667</v>
          </cell>
          <cell r="N119" t="str">
            <v>C1</v>
          </cell>
        </row>
        <row r="120">
          <cell r="C120">
            <v>720</v>
          </cell>
          <cell r="D120" t="str">
            <v>四川太极大邑县新场镇文昌街药店</v>
          </cell>
          <cell r="E120" t="str">
            <v>城郊一片</v>
          </cell>
          <cell r="F120" t="str">
            <v>任会茹</v>
          </cell>
          <cell r="G120">
            <v>1267</v>
          </cell>
          <cell r="H120">
            <v>71.76</v>
          </cell>
          <cell r="I120">
            <v>90915.41</v>
          </cell>
        </row>
        <row r="120">
          <cell r="K120">
            <v>30663.16</v>
          </cell>
          <cell r="L120" t="str">
            <v>33.72%</v>
          </cell>
          <cell r="M120">
            <v>3030.51366666667</v>
          </cell>
          <cell r="N120" t="str">
            <v>C1</v>
          </cell>
        </row>
        <row r="121">
          <cell r="C121">
            <v>110378</v>
          </cell>
          <cell r="D121" t="str">
            <v>四川太极都江堰市永丰街道宝莲路药店</v>
          </cell>
          <cell r="E121" t="str">
            <v>城郊一片</v>
          </cell>
          <cell r="F121" t="str">
            <v>任会茹</v>
          </cell>
          <cell r="G121">
            <v>1059</v>
          </cell>
          <cell r="H121">
            <v>85.12</v>
          </cell>
          <cell r="I121">
            <v>90138.91</v>
          </cell>
        </row>
        <row r="121">
          <cell r="K121">
            <v>28508.21</v>
          </cell>
          <cell r="L121" t="str">
            <v>31.62%</v>
          </cell>
          <cell r="M121">
            <v>3004.63033333333</v>
          </cell>
          <cell r="N121" t="str">
            <v>C1</v>
          </cell>
        </row>
        <row r="122">
          <cell r="C122">
            <v>752</v>
          </cell>
          <cell r="D122" t="str">
            <v>四川太极大药房连锁有限公司武侯区聚萃街药店</v>
          </cell>
          <cell r="E122" t="str">
            <v>西门二片</v>
          </cell>
          <cell r="F122" t="str">
            <v>林禹帅</v>
          </cell>
          <cell r="G122">
            <v>1591</v>
          </cell>
          <cell r="H122">
            <v>55.8</v>
          </cell>
          <cell r="I122">
            <v>88773.5</v>
          </cell>
        </row>
        <row r="122">
          <cell r="K122">
            <v>28025.74</v>
          </cell>
          <cell r="L122" t="str">
            <v>31.56%</v>
          </cell>
          <cell r="M122">
            <v>2959.11666666667</v>
          </cell>
          <cell r="N122" t="str">
            <v>C2</v>
          </cell>
        </row>
        <row r="123">
          <cell r="C123">
            <v>727</v>
          </cell>
          <cell r="D123" t="str">
            <v>四川太极金牛区黄苑东街药店</v>
          </cell>
          <cell r="E123" t="str">
            <v>西门一片</v>
          </cell>
          <cell r="F123" t="str">
            <v>刘琴英</v>
          </cell>
          <cell r="G123">
            <v>1452</v>
          </cell>
          <cell r="H123">
            <v>59.2</v>
          </cell>
          <cell r="I123">
            <v>85964.34</v>
          </cell>
        </row>
        <row r="123">
          <cell r="K123">
            <v>32290.59</v>
          </cell>
          <cell r="L123" t="str">
            <v>37.56%</v>
          </cell>
          <cell r="M123">
            <v>2865.478</v>
          </cell>
          <cell r="N123" t="str">
            <v>C2</v>
          </cell>
        </row>
        <row r="124">
          <cell r="C124">
            <v>119262</v>
          </cell>
          <cell r="D124" t="str">
            <v>四川太极成华区驷马桥三路药店</v>
          </cell>
          <cell r="E124" t="str">
            <v>西门一片</v>
          </cell>
          <cell r="F124" t="str">
            <v>刘琴英</v>
          </cell>
          <cell r="G124">
            <v>1652</v>
          </cell>
          <cell r="H124">
            <v>51.2</v>
          </cell>
          <cell r="I124">
            <v>84577.79</v>
          </cell>
        </row>
        <row r="124">
          <cell r="K124">
            <v>34260.3</v>
          </cell>
          <cell r="L124" t="str">
            <v>40.5%</v>
          </cell>
          <cell r="M124">
            <v>2819.25966666667</v>
          </cell>
          <cell r="N124" t="str">
            <v>C2</v>
          </cell>
        </row>
        <row r="125">
          <cell r="C125">
            <v>104430</v>
          </cell>
          <cell r="D125" t="str">
            <v>四川太极高新区中和大道药店</v>
          </cell>
          <cell r="E125" t="str">
            <v>东南片区</v>
          </cell>
          <cell r="F125" t="str">
            <v>曾蕾蕾</v>
          </cell>
          <cell r="G125">
            <v>1247</v>
          </cell>
          <cell r="H125">
            <v>67.79</v>
          </cell>
          <cell r="I125">
            <v>84530.24</v>
          </cell>
        </row>
        <row r="125">
          <cell r="K125">
            <v>28144.66</v>
          </cell>
          <cell r="L125" t="str">
            <v>33.29%</v>
          </cell>
          <cell r="M125">
            <v>2817.67466666667</v>
          </cell>
          <cell r="N125" t="str">
            <v>C2</v>
          </cell>
        </row>
        <row r="126">
          <cell r="C126">
            <v>104838</v>
          </cell>
          <cell r="D126" t="str">
            <v>四川太极崇州市崇阳镇蜀州中路药店</v>
          </cell>
          <cell r="E126" t="str">
            <v>崇州片</v>
          </cell>
          <cell r="F126" t="str">
            <v>胡建梅</v>
          </cell>
          <cell r="G126">
            <v>1423</v>
          </cell>
          <cell r="H126">
            <v>59.39</v>
          </cell>
          <cell r="I126">
            <v>84510.87</v>
          </cell>
        </row>
        <row r="126">
          <cell r="K126">
            <v>31022.09</v>
          </cell>
          <cell r="L126" t="str">
            <v>36.7%</v>
          </cell>
          <cell r="M126">
            <v>2817.029</v>
          </cell>
          <cell r="N126" t="str">
            <v>C2</v>
          </cell>
        </row>
        <row r="127">
          <cell r="C127">
            <v>56</v>
          </cell>
          <cell r="D127" t="str">
            <v>四川太极三江店</v>
          </cell>
          <cell r="E127" t="str">
            <v>崇州片</v>
          </cell>
          <cell r="F127" t="str">
            <v>胡建梅</v>
          </cell>
          <cell r="G127">
            <v>848</v>
          </cell>
          <cell r="H127">
            <v>91.14</v>
          </cell>
          <cell r="I127">
            <v>77286.34</v>
          </cell>
        </row>
        <row r="127">
          <cell r="K127">
            <v>26565.54</v>
          </cell>
          <cell r="L127" t="str">
            <v>34.37%</v>
          </cell>
          <cell r="M127">
            <v>2576.21133333333</v>
          </cell>
          <cell r="N127" t="str">
            <v>C2</v>
          </cell>
        </row>
        <row r="128">
          <cell r="C128">
            <v>102567</v>
          </cell>
          <cell r="D128" t="str">
            <v>四川太极新津县五津镇武阳西路药店</v>
          </cell>
          <cell r="E128" t="str">
            <v>新津片</v>
          </cell>
          <cell r="F128" t="str">
            <v>王燕丽</v>
          </cell>
          <cell r="G128">
            <v>1080</v>
          </cell>
          <cell r="H128">
            <v>68.55</v>
          </cell>
          <cell r="I128">
            <v>74037.18</v>
          </cell>
        </row>
        <row r="128">
          <cell r="K128">
            <v>24004.57</v>
          </cell>
          <cell r="L128" t="str">
            <v>32.42%</v>
          </cell>
          <cell r="M128">
            <v>2467.906</v>
          </cell>
          <cell r="N128" t="str">
            <v>C2</v>
          </cell>
        </row>
        <row r="129">
          <cell r="C129">
            <v>117637</v>
          </cell>
          <cell r="D129" t="str">
            <v>四川太极大邑晋原街道金巷西街药店</v>
          </cell>
          <cell r="E129" t="str">
            <v>城郊一片</v>
          </cell>
          <cell r="F129" t="str">
            <v>任会茹</v>
          </cell>
          <cell r="G129">
            <v>1348</v>
          </cell>
          <cell r="H129">
            <v>54.32</v>
          </cell>
          <cell r="I129">
            <v>73229.18</v>
          </cell>
        </row>
        <row r="129">
          <cell r="K129">
            <v>27137.32</v>
          </cell>
          <cell r="L129" t="str">
            <v>37.05%</v>
          </cell>
          <cell r="M129">
            <v>2440.97266666667</v>
          </cell>
          <cell r="N129" t="str">
            <v>C2</v>
          </cell>
        </row>
        <row r="130">
          <cell r="C130">
            <v>106568</v>
          </cell>
          <cell r="D130" t="str">
            <v>四川太极高新区中和公济桥路药店</v>
          </cell>
          <cell r="E130" t="str">
            <v>东南片区</v>
          </cell>
          <cell r="F130" t="str">
            <v>曾蕾蕾</v>
          </cell>
          <cell r="G130">
            <v>1318</v>
          </cell>
          <cell r="H130">
            <v>55.04</v>
          </cell>
          <cell r="I130">
            <v>72539.75</v>
          </cell>
        </row>
        <row r="130">
          <cell r="K130">
            <v>26201.59</v>
          </cell>
          <cell r="L130" t="str">
            <v>36.12%</v>
          </cell>
          <cell r="M130">
            <v>2417.99166666667</v>
          </cell>
          <cell r="N130" t="str">
            <v>C2</v>
          </cell>
        </row>
        <row r="131">
          <cell r="C131">
            <v>117923</v>
          </cell>
          <cell r="D131" t="str">
            <v>四川太极大邑县观音阁街西段店</v>
          </cell>
          <cell r="E131" t="str">
            <v>城郊一片</v>
          </cell>
          <cell r="F131" t="str">
            <v>任会茹</v>
          </cell>
          <cell r="G131">
            <v>1176</v>
          </cell>
          <cell r="H131">
            <v>61.62</v>
          </cell>
          <cell r="I131">
            <v>72462.18</v>
          </cell>
        </row>
        <row r="131">
          <cell r="K131">
            <v>26437.8</v>
          </cell>
          <cell r="L131" t="str">
            <v>36.48%</v>
          </cell>
          <cell r="M131">
            <v>2415.406</v>
          </cell>
          <cell r="N131" t="str">
            <v>C2</v>
          </cell>
        </row>
        <row r="132">
          <cell r="C132">
            <v>114848</v>
          </cell>
          <cell r="D132" t="str">
            <v>四川太极大药房连锁有限公司成都高新区吉瑞三路二药房</v>
          </cell>
          <cell r="E132" t="str">
            <v>东南片区</v>
          </cell>
          <cell r="F132" t="str">
            <v>曾蕾蕾</v>
          </cell>
          <cell r="G132">
            <v>1431</v>
          </cell>
          <cell r="H132">
            <v>49.63</v>
          </cell>
          <cell r="I132">
            <v>71020.22</v>
          </cell>
        </row>
        <row r="132">
          <cell r="K132">
            <v>27592.16</v>
          </cell>
          <cell r="L132" t="str">
            <v>38.85%</v>
          </cell>
          <cell r="M132">
            <v>2367.34066666667</v>
          </cell>
          <cell r="N132" t="str">
            <v>C2</v>
          </cell>
        </row>
        <row r="133">
          <cell r="C133">
            <v>123007</v>
          </cell>
          <cell r="D133" t="str">
            <v>四川太极大邑县青霞街道元通路南段药店</v>
          </cell>
          <cell r="E133" t="str">
            <v>城郊一片</v>
          </cell>
          <cell r="F133" t="str">
            <v>任会茹</v>
          </cell>
          <cell r="G133">
            <v>1305</v>
          </cell>
          <cell r="H133">
            <v>53.37</v>
          </cell>
          <cell r="I133">
            <v>69649.1</v>
          </cell>
        </row>
        <row r="133">
          <cell r="K133">
            <v>24823.13</v>
          </cell>
          <cell r="L133" t="str">
            <v>35.64%</v>
          </cell>
          <cell r="M133">
            <v>2321.63666666667</v>
          </cell>
          <cell r="N133" t="str">
            <v>C2</v>
          </cell>
        </row>
        <row r="134">
          <cell r="C134">
            <v>371</v>
          </cell>
          <cell r="D134" t="str">
            <v>四川太极兴义镇万兴路药店</v>
          </cell>
          <cell r="E134" t="str">
            <v>新津片</v>
          </cell>
          <cell r="F134" t="str">
            <v>王燕丽</v>
          </cell>
          <cell r="G134">
            <v>998</v>
          </cell>
          <cell r="H134">
            <v>66.16</v>
          </cell>
          <cell r="I134">
            <v>66030.62</v>
          </cell>
        </row>
        <row r="134">
          <cell r="K134">
            <v>23260.57</v>
          </cell>
          <cell r="L134" t="str">
            <v>35.22%</v>
          </cell>
          <cell r="M134">
            <v>2201.02066666667</v>
          </cell>
          <cell r="N134" t="str">
            <v>C2</v>
          </cell>
        </row>
        <row r="135">
          <cell r="C135">
            <v>128640</v>
          </cell>
          <cell r="D135" t="str">
            <v>四川太极大药房连锁有限公司郫都区红光街道红高东路药店</v>
          </cell>
          <cell r="E135" t="str">
            <v>西门二片</v>
          </cell>
          <cell r="F135" t="str">
            <v>林禹帅</v>
          </cell>
          <cell r="G135">
            <v>1608</v>
          </cell>
          <cell r="H135">
            <v>40.78</v>
          </cell>
          <cell r="I135">
            <v>65574.92</v>
          </cell>
        </row>
        <row r="135">
          <cell r="K135">
            <v>22504.64</v>
          </cell>
          <cell r="L135" t="str">
            <v>34.31%</v>
          </cell>
          <cell r="M135">
            <v>2185.83066666667</v>
          </cell>
          <cell r="N135" t="str">
            <v>C2</v>
          </cell>
        </row>
        <row r="136">
          <cell r="C136">
            <v>52</v>
          </cell>
          <cell r="D136" t="str">
            <v>四川太极崇州中心店</v>
          </cell>
          <cell r="E136" t="str">
            <v>崇州片</v>
          </cell>
          <cell r="F136" t="str">
            <v>胡建梅</v>
          </cell>
          <cell r="G136">
            <v>1023</v>
          </cell>
          <cell r="H136">
            <v>59.83</v>
          </cell>
          <cell r="I136">
            <v>61208.81</v>
          </cell>
        </row>
        <row r="136">
          <cell r="K136">
            <v>24495.83</v>
          </cell>
          <cell r="L136" t="str">
            <v>40.02%</v>
          </cell>
          <cell r="M136">
            <v>2040.29366666667</v>
          </cell>
          <cell r="N136" t="str">
            <v>C2</v>
          </cell>
        </row>
        <row r="137">
          <cell r="C137">
            <v>122686</v>
          </cell>
          <cell r="D137" t="str">
            <v>四川太极大邑县晋原街道蜀望路药店</v>
          </cell>
          <cell r="E137" t="str">
            <v>城郊一片</v>
          </cell>
          <cell r="F137" t="str">
            <v>任会茹</v>
          </cell>
          <cell r="G137">
            <v>933</v>
          </cell>
          <cell r="H137">
            <v>62.31</v>
          </cell>
          <cell r="I137">
            <v>58138.57</v>
          </cell>
        </row>
        <row r="137">
          <cell r="K137">
            <v>21706.21</v>
          </cell>
          <cell r="L137" t="str">
            <v>37.33%</v>
          </cell>
          <cell r="M137">
            <v>1937.95233333333</v>
          </cell>
          <cell r="N137" t="str">
            <v>C2</v>
          </cell>
        </row>
        <row r="138">
          <cell r="C138">
            <v>118758</v>
          </cell>
          <cell r="D138" t="str">
            <v>四川太极成华区水碾河路药店</v>
          </cell>
          <cell r="E138" t="str">
            <v>东南片区</v>
          </cell>
          <cell r="F138" t="str">
            <v>曾蕾蕾</v>
          </cell>
          <cell r="G138">
            <v>1245</v>
          </cell>
          <cell r="H138">
            <v>44.05</v>
          </cell>
          <cell r="I138">
            <v>54837.87</v>
          </cell>
        </row>
        <row r="138">
          <cell r="K138">
            <v>19942.26</v>
          </cell>
          <cell r="L138" t="str">
            <v>36.36%</v>
          </cell>
          <cell r="M138">
            <v>1827.929</v>
          </cell>
          <cell r="N138" t="str">
            <v>C2</v>
          </cell>
        </row>
        <row r="139">
          <cell r="C139">
            <v>113298</v>
          </cell>
          <cell r="D139" t="str">
            <v>四川太极武侯区逸都路药店</v>
          </cell>
          <cell r="E139" t="str">
            <v>西门二片</v>
          </cell>
          <cell r="F139" t="str">
            <v>林禹帅</v>
          </cell>
          <cell r="G139">
            <v>1111</v>
          </cell>
          <cell r="H139">
            <v>49.04</v>
          </cell>
          <cell r="I139">
            <v>54484.39</v>
          </cell>
        </row>
        <row r="139">
          <cell r="K139">
            <v>18579.64</v>
          </cell>
          <cell r="L139" t="str">
            <v>34.1%</v>
          </cell>
          <cell r="M139">
            <v>1816.14633333333</v>
          </cell>
          <cell r="N139" t="str">
            <v>C2</v>
          </cell>
        </row>
        <row r="140">
          <cell r="C140">
            <v>114069</v>
          </cell>
          <cell r="D140" t="str">
            <v>四川太极高新区剑南大道药店</v>
          </cell>
          <cell r="E140" t="str">
            <v>东南片区</v>
          </cell>
          <cell r="F140" t="str">
            <v>曾蕾蕾</v>
          </cell>
          <cell r="G140">
            <v>1162</v>
          </cell>
          <cell r="H140">
            <v>44.56</v>
          </cell>
          <cell r="I140">
            <v>51774.1</v>
          </cell>
        </row>
        <row r="140">
          <cell r="K140">
            <v>18080.34</v>
          </cell>
          <cell r="L140" t="str">
            <v>34.92%</v>
          </cell>
          <cell r="M140">
            <v>1725.80333333333</v>
          </cell>
          <cell r="N140" t="str">
            <v>C2</v>
          </cell>
        </row>
        <row r="141">
          <cell r="C141">
            <v>122718</v>
          </cell>
          <cell r="D141" t="str">
            <v>四川太极大邑县晋原街道南街药店</v>
          </cell>
          <cell r="E141" t="str">
            <v>城郊一片</v>
          </cell>
          <cell r="F141" t="str">
            <v>任会茹</v>
          </cell>
          <cell r="G141">
            <v>890</v>
          </cell>
          <cell r="H141">
            <v>46.68</v>
          </cell>
          <cell r="I141">
            <v>41545.87</v>
          </cell>
        </row>
        <row r="141">
          <cell r="K141">
            <v>15200.1</v>
          </cell>
          <cell r="L141" t="str">
            <v>36.58%</v>
          </cell>
          <cell r="M141">
            <v>1384.86233333333</v>
          </cell>
          <cell r="N141" t="str">
            <v>C2</v>
          </cell>
        </row>
        <row r="142">
          <cell r="C142">
            <v>591</v>
          </cell>
          <cell r="D142" t="str">
            <v>四川太极邛崃市文君街道凤凰大道药店</v>
          </cell>
          <cell r="E142" t="str">
            <v>城郊一片</v>
          </cell>
          <cell r="F142" t="str">
            <v>任会茹</v>
          </cell>
          <cell r="G142">
            <v>757</v>
          </cell>
          <cell r="H142">
            <v>51.73</v>
          </cell>
          <cell r="I142">
            <v>39160.11</v>
          </cell>
        </row>
        <row r="142">
          <cell r="K142">
            <v>14051.1</v>
          </cell>
          <cell r="L142" t="str">
            <v>35.88%</v>
          </cell>
          <cell r="M142">
            <v>1305.337</v>
          </cell>
          <cell r="N142" t="str">
            <v>C2</v>
          </cell>
        </row>
        <row r="143">
          <cell r="C143">
            <v>339</v>
          </cell>
          <cell r="D143" t="str">
            <v>四川太极沙河源药店</v>
          </cell>
          <cell r="E143" t="str">
            <v>西门一片</v>
          </cell>
          <cell r="F143" t="str">
            <v>刘琴英</v>
          </cell>
          <cell r="G143">
            <v>590</v>
          </cell>
          <cell r="H143">
            <v>62.83</v>
          </cell>
          <cell r="I143">
            <v>37072.3</v>
          </cell>
        </row>
        <row r="143">
          <cell r="K143">
            <v>11672.1</v>
          </cell>
          <cell r="L143" t="str">
            <v>31.48%</v>
          </cell>
          <cell r="M143">
            <v>1235.74333333333</v>
          </cell>
          <cell r="N143" t="str">
            <v>C2</v>
          </cell>
        </row>
        <row r="144">
          <cell r="C144">
            <v>297863</v>
          </cell>
          <cell r="D144" t="str">
            <v>四川太极大药房连锁有限公司锦江区大田坎街药店</v>
          </cell>
          <cell r="E144" t="str">
            <v>东南片区</v>
          </cell>
          <cell r="F144" t="str">
            <v>曾蕾蕾</v>
          </cell>
          <cell r="G144">
            <v>1082</v>
          </cell>
          <cell r="H144">
            <v>33.28</v>
          </cell>
          <cell r="I144">
            <v>36004.82</v>
          </cell>
        </row>
        <row r="144">
          <cell r="K144">
            <v>14294.62</v>
          </cell>
          <cell r="L144" t="str">
            <v>39.7%</v>
          </cell>
          <cell r="M144">
            <v>1714.51523809524</v>
          </cell>
          <cell r="N144" t="str">
            <v>C2</v>
          </cell>
        </row>
        <row r="145">
          <cell r="C145">
            <v>754</v>
          </cell>
          <cell r="D145" t="str">
            <v>四川太极大药房连锁有限公司崇州市崇阳镇尚贤坊街药店</v>
          </cell>
          <cell r="E145" t="str">
            <v>崇州片</v>
          </cell>
          <cell r="F145" t="str">
            <v>胡建梅</v>
          </cell>
          <cell r="G145">
            <v>750</v>
          </cell>
          <cell r="H145">
            <v>55.01</v>
          </cell>
          <cell r="I145">
            <v>41254.96</v>
          </cell>
        </row>
        <row r="145">
          <cell r="K145">
            <v>15780.38</v>
          </cell>
          <cell r="L145" t="str">
            <v>38.25%</v>
          </cell>
          <cell r="M145">
            <v>2750.33066666667</v>
          </cell>
          <cell r="N145" t="str">
            <v>C2</v>
          </cell>
        </row>
        <row r="146">
          <cell r="C146">
            <v>143253</v>
          </cell>
          <cell r="D146" t="str">
            <v>四川太极大药房连锁有限公司成都高新区泰和二街三药店</v>
          </cell>
          <cell r="E146" t="str">
            <v>东南片区</v>
          </cell>
          <cell r="F146" t="str">
            <v>曾蕾蕾</v>
          </cell>
          <cell r="G146">
            <v>322</v>
          </cell>
          <cell r="H146">
            <v>51.33</v>
          </cell>
          <cell r="I146">
            <v>16528.85</v>
          </cell>
        </row>
        <row r="146">
          <cell r="K146">
            <v>6410.4</v>
          </cell>
          <cell r="L146" t="str">
            <v>38.78%</v>
          </cell>
          <cell r="M146">
            <v>1180.63214285714</v>
          </cell>
          <cell r="N146" t="str">
            <v>C2</v>
          </cell>
        </row>
        <row r="147">
          <cell r="C147">
            <v>298747</v>
          </cell>
          <cell r="D147" t="str">
            <v>四川太极大药房连锁有限公司青羊区文和路药店</v>
          </cell>
          <cell r="E147" t="str">
            <v>西门一片</v>
          </cell>
          <cell r="F147" t="str">
            <v>刘琴英</v>
          </cell>
          <cell r="G147">
            <v>215</v>
          </cell>
          <cell r="H147">
            <v>26.99</v>
          </cell>
          <cell r="I147">
            <v>5802.85</v>
          </cell>
        </row>
        <row r="147">
          <cell r="K147">
            <v>2248.09</v>
          </cell>
          <cell r="L147" t="str">
            <v>38.74%</v>
          </cell>
          <cell r="M147">
            <v>1450.7125</v>
          </cell>
          <cell r="N147" t="str">
            <v>C2</v>
          </cell>
        </row>
        <row r="148">
          <cell r="C148" t="str">
            <v>合计</v>
          </cell>
          <cell r="D148" t="str">
            <v/>
          </cell>
          <cell r="E148" t="str">
            <v/>
          </cell>
          <cell r="F148" t="str">
            <v/>
          </cell>
          <cell r="G148">
            <v>349124</v>
          </cell>
          <cell r="H148">
            <v>80.89</v>
          </cell>
          <cell r="I148">
            <v>28239487.74</v>
          </cell>
        </row>
        <row r="148">
          <cell r="K148">
            <v>8377578.29</v>
          </cell>
          <cell r="L148" t="str">
            <v>29.67%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3"/>
  <sheetViews>
    <sheetView tabSelected="1" workbookViewId="0">
      <pane xSplit="7" ySplit="2" topLeftCell="L3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22" customHeight="1"/>
  <cols>
    <col min="2" max="2" width="14.875" customWidth="1"/>
    <col min="3" max="3" width="27" style="50" customWidth="1"/>
    <col min="4" max="7" width="14.875" customWidth="1"/>
    <col min="8" max="14" width="12.75" customWidth="1"/>
    <col min="15" max="16" width="15.5" customWidth="1"/>
    <col min="17" max="17" width="11.5"/>
    <col min="18" max="18" width="12.625"/>
    <col min="19" max="19" width="11.5"/>
    <col min="20" max="20" width="12.625"/>
  </cols>
  <sheetData>
    <row r="1" customHeight="1" spans="1:20">
      <c r="A1" s="51"/>
      <c r="B1" s="51"/>
      <c r="C1" s="52"/>
      <c r="D1" s="51"/>
      <c r="E1" s="51"/>
      <c r="F1" s="51"/>
      <c r="G1" s="51"/>
      <c r="H1" s="31" t="s">
        <v>0</v>
      </c>
      <c r="I1" s="31"/>
      <c r="J1" s="31"/>
      <c r="K1" s="31"/>
      <c r="L1" s="31"/>
      <c r="M1" s="31"/>
      <c r="N1" s="31"/>
      <c r="O1" s="39" t="s">
        <v>1</v>
      </c>
      <c r="P1" s="39"/>
      <c r="Q1" s="39"/>
      <c r="R1" s="39"/>
      <c r="S1" s="39"/>
      <c r="T1" s="39"/>
    </row>
    <row r="2" customHeight="1" spans="1:20">
      <c r="A2" s="51" t="s">
        <v>2</v>
      </c>
      <c r="B2" s="51" t="s">
        <v>3</v>
      </c>
      <c r="C2" s="52" t="s">
        <v>4</v>
      </c>
      <c r="D2" s="51" t="s">
        <v>5</v>
      </c>
      <c r="E2" s="51" t="s">
        <v>6</v>
      </c>
      <c r="F2" s="51" t="s">
        <v>7</v>
      </c>
      <c r="G2" s="51" t="s">
        <v>8</v>
      </c>
      <c r="H2" s="31" t="s">
        <v>9</v>
      </c>
      <c r="I2" s="31" t="s">
        <v>10</v>
      </c>
      <c r="J2" s="31" t="s">
        <v>11</v>
      </c>
      <c r="K2" s="31" t="s">
        <v>12</v>
      </c>
      <c r="L2" s="31" t="s">
        <v>13</v>
      </c>
      <c r="M2" s="31" t="s">
        <v>14</v>
      </c>
      <c r="N2" s="56" t="s">
        <v>15</v>
      </c>
      <c r="O2" s="39" t="s">
        <v>9</v>
      </c>
      <c r="P2" s="39" t="s">
        <v>10</v>
      </c>
      <c r="Q2" s="57" t="s">
        <v>11</v>
      </c>
      <c r="R2" s="57" t="s">
        <v>16</v>
      </c>
      <c r="S2" s="57" t="s">
        <v>14</v>
      </c>
      <c r="T2" s="57" t="s">
        <v>13</v>
      </c>
    </row>
    <row r="3" customHeight="1" spans="1:20">
      <c r="A3" s="51">
        <v>1</v>
      </c>
      <c r="B3" s="37" t="s">
        <v>17</v>
      </c>
      <c r="C3" s="7" t="s">
        <v>18</v>
      </c>
      <c r="D3" s="37">
        <v>746</v>
      </c>
      <c r="E3" s="37" t="str">
        <f>VLOOKUP(D:D,[1]门店类型!$C:$N,12,0)</f>
        <v>B1</v>
      </c>
      <c r="F3" s="37">
        <v>4028</v>
      </c>
      <c r="G3" s="37" t="s">
        <v>19</v>
      </c>
      <c r="H3" s="37">
        <v>6</v>
      </c>
      <c r="I3" s="37">
        <v>3</v>
      </c>
      <c r="J3" s="37">
        <v>1</v>
      </c>
      <c r="K3" s="37">
        <f>J3*50</f>
        <v>50</v>
      </c>
      <c r="L3" s="37">
        <f>I3*50-K3</f>
        <v>100</v>
      </c>
      <c r="M3" s="37"/>
      <c r="N3" s="37"/>
      <c r="O3" s="37">
        <v>5</v>
      </c>
      <c r="P3" s="37">
        <v>3</v>
      </c>
      <c r="Q3" s="15">
        <v>1</v>
      </c>
      <c r="R3" s="15">
        <f>Q3*24</f>
        <v>24</v>
      </c>
      <c r="S3" s="15"/>
      <c r="T3" s="15">
        <f>P3*24-R3</f>
        <v>48</v>
      </c>
    </row>
    <row r="4" customHeight="1" spans="1:20">
      <c r="A4" s="51">
        <v>2</v>
      </c>
      <c r="B4" s="37" t="s">
        <v>17</v>
      </c>
      <c r="C4" s="7" t="s">
        <v>18</v>
      </c>
      <c r="D4" s="37">
        <v>746</v>
      </c>
      <c r="E4" s="37" t="str">
        <f>VLOOKUP(D:D,[1]门店类型!$C:$N,12,0)</f>
        <v>B1</v>
      </c>
      <c r="F4" s="37">
        <v>14106</v>
      </c>
      <c r="G4" s="37" t="s">
        <v>20</v>
      </c>
      <c r="H4" s="37">
        <v>6</v>
      </c>
      <c r="I4" s="37">
        <v>3</v>
      </c>
      <c r="J4" s="37">
        <v>2</v>
      </c>
      <c r="K4" s="37">
        <f t="shared" ref="K4:K67" si="0">J4*50</f>
        <v>100</v>
      </c>
      <c r="L4" s="37">
        <f t="shared" ref="L4:L67" si="1">I4*50-K4</f>
        <v>50</v>
      </c>
      <c r="M4" s="37"/>
      <c r="N4" s="37"/>
      <c r="O4" s="37">
        <v>5</v>
      </c>
      <c r="P4" s="37">
        <v>2</v>
      </c>
      <c r="Q4" s="15">
        <v>2</v>
      </c>
      <c r="R4" s="15">
        <f t="shared" ref="R4:R67" si="2">Q4*24</f>
        <v>48</v>
      </c>
      <c r="S4" s="15"/>
      <c r="T4" s="15"/>
    </row>
    <row r="5" customHeight="1" spans="1:20">
      <c r="A5" s="51">
        <v>3</v>
      </c>
      <c r="B5" s="37" t="s">
        <v>17</v>
      </c>
      <c r="C5" s="7" t="s">
        <v>21</v>
      </c>
      <c r="D5" s="37">
        <v>110378</v>
      </c>
      <c r="E5" s="37" t="str">
        <f>VLOOKUP(D:D,[1]门店类型!$C:$N,12,0)</f>
        <v>C1</v>
      </c>
      <c r="F5" s="37">
        <v>5521</v>
      </c>
      <c r="G5" s="37" t="s">
        <v>22</v>
      </c>
      <c r="H5" s="37">
        <v>6</v>
      </c>
      <c r="I5" s="37">
        <v>3</v>
      </c>
      <c r="J5" s="37">
        <v>0.5</v>
      </c>
      <c r="K5" s="37">
        <f t="shared" si="0"/>
        <v>25</v>
      </c>
      <c r="L5" s="37">
        <f t="shared" si="1"/>
        <v>125</v>
      </c>
      <c r="M5" s="37"/>
      <c r="N5" s="37"/>
      <c r="O5" s="37">
        <v>3</v>
      </c>
      <c r="P5" s="37">
        <v>2</v>
      </c>
      <c r="Q5" s="15"/>
      <c r="R5" s="15">
        <f t="shared" si="2"/>
        <v>0</v>
      </c>
      <c r="S5" s="15"/>
      <c r="T5" s="15">
        <f>P5*24-R5</f>
        <v>48</v>
      </c>
    </row>
    <row r="6" customHeight="1" spans="1:20">
      <c r="A6" s="51">
        <v>4</v>
      </c>
      <c r="B6" s="37" t="s">
        <v>17</v>
      </c>
      <c r="C6" s="7" t="s">
        <v>21</v>
      </c>
      <c r="D6" s="37">
        <v>110378</v>
      </c>
      <c r="E6" s="37" t="str">
        <f>VLOOKUP(D:D,[1]门店类型!$C:$N,12,0)</f>
        <v>C1</v>
      </c>
      <c r="F6" s="37">
        <v>10953</v>
      </c>
      <c r="G6" s="37" t="s">
        <v>23</v>
      </c>
      <c r="H6" s="37">
        <v>6</v>
      </c>
      <c r="I6" s="37">
        <v>3</v>
      </c>
      <c r="J6" s="37">
        <v>0.5</v>
      </c>
      <c r="K6" s="37">
        <f t="shared" si="0"/>
        <v>25</v>
      </c>
      <c r="L6" s="37">
        <f t="shared" si="1"/>
        <v>125</v>
      </c>
      <c r="M6" s="37"/>
      <c r="N6" s="37"/>
      <c r="O6" s="37">
        <v>3</v>
      </c>
      <c r="P6" s="37">
        <v>1</v>
      </c>
      <c r="Q6" s="15"/>
      <c r="R6" s="15">
        <f t="shared" si="2"/>
        <v>0</v>
      </c>
      <c r="S6" s="15"/>
      <c r="T6" s="15">
        <f>P6*24-R6</f>
        <v>24</v>
      </c>
    </row>
    <row r="7" customHeight="1" spans="1:20">
      <c r="A7" s="51">
        <v>5</v>
      </c>
      <c r="B7" s="37" t="s">
        <v>17</v>
      </c>
      <c r="C7" s="7" t="s">
        <v>24</v>
      </c>
      <c r="D7" s="37">
        <v>351</v>
      </c>
      <c r="E7" s="37" t="str">
        <f>VLOOKUP(D:D,[1]门店类型!$C:$N,12,0)</f>
        <v>C1</v>
      </c>
      <c r="F7" s="37">
        <v>8594</v>
      </c>
      <c r="G7" s="37" t="s">
        <v>25</v>
      </c>
      <c r="H7" s="37">
        <v>6</v>
      </c>
      <c r="I7" s="37">
        <v>3</v>
      </c>
      <c r="J7" s="37">
        <v>1</v>
      </c>
      <c r="K7" s="37">
        <f t="shared" si="0"/>
        <v>50</v>
      </c>
      <c r="L7" s="37">
        <f t="shared" si="1"/>
        <v>100</v>
      </c>
      <c r="M7" s="37"/>
      <c r="N7" s="37"/>
      <c r="O7" s="37">
        <v>3</v>
      </c>
      <c r="P7" s="37">
        <v>2</v>
      </c>
      <c r="Q7" s="15">
        <v>2</v>
      </c>
      <c r="R7" s="15">
        <f t="shared" si="2"/>
        <v>48</v>
      </c>
      <c r="S7" s="15"/>
      <c r="T7" s="15"/>
    </row>
    <row r="8" customHeight="1" spans="1:20">
      <c r="A8" s="51">
        <v>6</v>
      </c>
      <c r="B8" s="37" t="s">
        <v>17</v>
      </c>
      <c r="C8" s="7" t="s">
        <v>24</v>
      </c>
      <c r="D8" s="37">
        <v>351</v>
      </c>
      <c r="E8" s="37" t="str">
        <f>VLOOKUP(D:D,[1]门店类型!$C:$N,12,0)</f>
        <v>C1</v>
      </c>
      <c r="F8" s="37">
        <v>15405</v>
      </c>
      <c r="G8" s="37" t="s">
        <v>26</v>
      </c>
      <c r="H8" s="37">
        <v>6</v>
      </c>
      <c r="I8" s="37">
        <v>3</v>
      </c>
      <c r="J8" s="37">
        <v>1</v>
      </c>
      <c r="K8" s="37">
        <f t="shared" si="0"/>
        <v>50</v>
      </c>
      <c r="L8" s="37">
        <f t="shared" si="1"/>
        <v>100</v>
      </c>
      <c r="M8" s="37"/>
      <c r="N8" s="37"/>
      <c r="O8" s="37">
        <v>3</v>
      </c>
      <c r="P8" s="37">
        <v>1</v>
      </c>
      <c r="Q8" s="15">
        <v>1</v>
      </c>
      <c r="R8" s="15">
        <f t="shared" si="2"/>
        <v>24</v>
      </c>
      <c r="S8" s="15"/>
      <c r="T8" s="15"/>
    </row>
    <row r="9" customHeight="1" spans="1:20">
      <c r="A9" s="51">
        <v>7</v>
      </c>
      <c r="B9" s="37" t="s">
        <v>17</v>
      </c>
      <c r="C9" s="7" t="s">
        <v>27</v>
      </c>
      <c r="D9" s="37">
        <v>704</v>
      </c>
      <c r="E9" s="37" t="str">
        <f>VLOOKUP(D:D,[1]门店类型!$C:$N,12,0)</f>
        <v>C1</v>
      </c>
      <c r="F9" s="37">
        <v>6385</v>
      </c>
      <c r="G9" s="37" t="s">
        <v>28</v>
      </c>
      <c r="H9" s="37">
        <v>4</v>
      </c>
      <c r="I9" s="37">
        <v>2</v>
      </c>
      <c r="J9" s="37">
        <v>1</v>
      </c>
      <c r="K9" s="37">
        <f t="shared" si="0"/>
        <v>50</v>
      </c>
      <c r="L9" s="37">
        <f t="shared" si="1"/>
        <v>50</v>
      </c>
      <c r="M9" s="37"/>
      <c r="N9" s="37"/>
      <c r="O9" s="37">
        <v>3</v>
      </c>
      <c r="P9" s="37">
        <v>1</v>
      </c>
      <c r="Q9" s="15">
        <v>1</v>
      </c>
      <c r="R9" s="15">
        <f t="shared" si="2"/>
        <v>24</v>
      </c>
      <c r="S9" s="15"/>
      <c r="T9" s="15"/>
    </row>
    <row r="10" customHeight="1" spans="1:20">
      <c r="A10" s="51">
        <v>8</v>
      </c>
      <c r="B10" s="37" t="s">
        <v>17</v>
      </c>
      <c r="C10" s="7" t="s">
        <v>27</v>
      </c>
      <c r="D10" s="37">
        <v>704</v>
      </c>
      <c r="E10" s="37" t="str">
        <f>VLOOKUP(D:D,[1]门店类型!$C:$N,12,0)</f>
        <v>C1</v>
      </c>
      <c r="F10" s="37">
        <v>6505</v>
      </c>
      <c r="G10" s="37" t="s">
        <v>29</v>
      </c>
      <c r="H10" s="37">
        <v>4</v>
      </c>
      <c r="I10" s="37">
        <v>2</v>
      </c>
      <c r="J10" s="37">
        <v>1</v>
      </c>
      <c r="K10" s="37">
        <f t="shared" si="0"/>
        <v>50</v>
      </c>
      <c r="L10" s="37">
        <f t="shared" si="1"/>
        <v>50</v>
      </c>
      <c r="M10" s="37"/>
      <c r="N10" s="37"/>
      <c r="O10" s="37">
        <v>3</v>
      </c>
      <c r="P10" s="37">
        <v>2</v>
      </c>
      <c r="Q10" s="15">
        <v>2</v>
      </c>
      <c r="R10" s="15">
        <f t="shared" si="2"/>
        <v>48</v>
      </c>
      <c r="S10" s="15"/>
      <c r="T10" s="15"/>
    </row>
    <row r="11" customHeight="1" spans="1:20">
      <c r="A11" s="51">
        <v>9</v>
      </c>
      <c r="B11" s="37" t="s">
        <v>17</v>
      </c>
      <c r="C11" s="7" t="s">
        <v>30</v>
      </c>
      <c r="D11" s="37">
        <v>117923</v>
      </c>
      <c r="E11" s="37" t="str">
        <f>VLOOKUP(D:D,[1]门店类型!$C:$N,12,0)</f>
        <v>C2</v>
      </c>
      <c r="F11" s="37">
        <v>13969</v>
      </c>
      <c r="G11" s="37" t="s">
        <v>31</v>
      </c>
      <c r="H11" s="37">
        <v>4</v>
      </c>
      <c r="I11" s="37">
        <v>2</v>
      </c>
      <c r="J11" s="37"/>
      <c r="K11" s="37">
        <f t="shared" si="0"/>
        <v>0</v>
      </c>
      <c r="L11" s="37">
        <f t="shared" si="1"/>
        <v>100</v>
      </c>
      <c r="M11" s="37"/>
      <c r="N11" s="37"/>
      <c r="O11" s="37">
        <v>3</v>
      </c>
      <c r="P11" s="37">
        <v>2</v>
      </c>
      <c r="Q11" s="15"/>
      <c r="R11" s="15">
        <f t="shared" si="2"/>
        <v>0</v>
      </c>
      <c r="S11" s="15"/>
      <c r="T11" s="15">
        <f>P11*24-R11</f>
        <v>48</v>
      </c>
    </row>
    <row r="12" customHeight="1" spans="1:20">
      <c r="A12" s="51">
        <v>10</v>
      </c>
      <c r="B12" s="37" t="s">
        <v>17</v>
      </c>
      <c r="C12" s="7" t="s">
        <v>30</v>
      </c>
      <c r="D12" s="37">
        <v>117923</v>
      </c>
      <c r="E12" s="37" t="str">
        <f>VLOOKUP(D:D,[1]门店类型!$C:$N,12,0)</f>
        <v>C2</v>
      </c>
      <c r="F12" s="37">
        <v>13644</v>
      </c>
      <c r="G12" s="37" t="s">
        <v>32</v>
      </c>
      <c r="H12" s="37">
        <v>4</v>
      </c>
      <c r="I12" s="37">
        <v>2</v>
      </c>
      <c r="J12" s="37"/>
      <c r="K12" s="37">
        <f t="shared" si="0"/>
        <v>0</v>
      </c>
      <c r="L12" s="37">
        <f t="shared" si="1"/>
        <v>100</v>
      </c>
      <c r="M12" s="37"/>
      <c r="N12" s="37"/>
      <c r="O12" s="37">
        <v>3</v>
      </c>
      <c r="P12" s="37">
        <v>1</v>
      </c>
      <c r="Q12" s="15"/>
      <c r="R12" s="15">
        <f t="shared" si="2"/>
        <v>0</v>
      </c>
      <c r="S12" s="15"/>
      <c r="T12" s="15">
        <f>P12*24-R12</f>
        <v>24</v>
      </c>
    </row>
    <row r="13" customHeight="1" spans="1:20">
      <c r="A13" s="51">
        <v>11</v>
      </c>
      <c r="B13" s="7" t="s">
        <v>17</v>
      </c>
      <c r="C13" s="7" t="s">
        <v>33</v>
      </c>
      <c r="D13" s="37">
        <v>738</v>
      </c>
      <c r="E13" s="37" t="str">
        <f>VLOOKUP(D:D,[1]门店类型!$C:$N,12,0)</f>
        <v>B2</v>
      </c>
      <c r="F13" s="37">
        <v>5698</v>
      </c>
      <c r="G13" s="37" t="s">
        <v>34</v>
      </c>
      <c r="H13" s="37">
        <v>4</v>
      </c>
      <c r="I13" s="37">
        <v>2</v>
      </c>
      <c r="J13" s="37">
        <v>1</v>
      </c>
      <c r="K13" s="37">
        <f t="shared" si="0"/>
        <v>50</v>
      </c>
      <c r="L13" s="37">
        <f t="shared" si="1"/>
        <v>50</v>
      </c>
      <c r="M13" s="37"/>
      <c r="N13" s="37"/>
      <c r="O13" s="37">
        <v>3</v>
      </c>
      <c r="P13" s="37">
        <v>1</v>
      </c>
      <c r="Q13" s="15">
        <v>1</v>
      </c>
      <c r="R13" s="15">
        <f t="shared" si="2"/>
        <v>24</v>
      </c>
      <c r="S13" s="15"/>
      <c r="T13" s="15"/>
    </row>
    <row r="14" customHeight="1" spans="1:20">
      <c r="A14" s="51">
        <v>12</v>
      </c>
      <c r="B14" s="7" t="s">
        <v>17</v>
      </c>
      <c r="C14" s="7" t="s">
        <v>33</v>
      </c>
      <c r="D14" s="37">
        <v>738</v>
      </c>
      <c r="E14" s="37" t="str">
        <f>VLOOKUP(D:D,[1]门店类型!$C:$N,12,0)</f>
        <v>B2</v>
      </c>
      <c r="F14" s="37">
        <v>6121</v>
      </c>
      <c r="G14" s="37" t="s">
        <v>35</v>
      </c>
      <c r="H14" s="37">
        <v>4</v>
      </c>
      <c r="I14" s="37">
        <v>1</v>
      </c>
      <c r="J14" s="37">
        <v>1</v>
      </c>
      <c r="K14" s="37">
        <f t="shared" si="0"/>
        <v>50</v>
      </c>
      <c r="L14" s="37">
        <f t="shared" si="1"/>
        <v>0</v>
      </c>
      <c r="M14" s="37"/>
      <c r="N14" s="37"/>
      <c r="O14" s="37">
        <v>3</v>
      </c>
      <c r="P14" s="37">
        <v>1</v>
      </c>
      <c r="Q14" s="15"/>
      <c r="R14" s="15">
        <f t="shared" si="2"/>
        <v>0</v>
      </c>
      <c r="S14" s="15"/>
      <c r="T14" s="15">
        <f>P14*24-R14</f>
        <v>24</v>
      </c>
    </row>
    <row r="15" customHeight="1" spans="1:20">
      <c r="A15" s="51">
        <v>13</v>
      </c>
      <c r="B15" s="7" t="s">
        <v>17</v>
      </c>
      <c r="C15" s="7" t="s">
        <v>33</v>
      </c>
      <c r="D15" s="37">
        <v>738</v>
      </c>
      <c r="E15" s="37" t="str">
        <f>VLOOKUP(D:D,[1]门店类型!$C:$N,12,0)</f>
        <v>B2</v>
      </c>
      <c r="F15" s="37">
        <v>9527</v>
      </c>
      <c r="G15" s="37" t="s">
        <v>36</v>
      </c>
      <c r="H15" s="37">
        <v>4</v>
      </c>
      <c r="I15" s="37">
        <v>1</v>
      </c>
      <c r="J15" s="37"/>
      <c r="K15" s="37">
        <f t="shared" si="0"/>
        <v>0</v>
      </c>
      <c r="L15" s="37">
        <f t="shared" si="1"/>
        <v>50</v>
      </c>
      <c r="M15" s="37"/>
      <c r="N15" s="37"/>
      <c r="O15" s="37">
        <v>3</v>
      </c>
      <c r="P15" s="37">
        <v>1</v>
      </c>
      <c r="Q15" s="15">
        <v>1</v>
      </c>
      <c r="R15" s="15">
        <f t="shared" si="2"/>
        <v>24</v>
      </c>
      <c r="S15" s="15"/>
      <c r="T15" s="15"/>
    </row>
    <row r="16" customHeight="1" spans="1:20">
      <c r="A16" s="51">
        <v>14</v>
      </c>
      <c r="B16" s="37" t="s">
        <v>17</v>
      </c>
      <c r="C16" s="7" t="s">
        <v>37</v>
      </c>
      <c r="D16" s="37">
        <v>123007</v>
      </c>
      <c r="E16" s="37" t="str">
        <f>VLOOKUP(D:D,[1]门店类型!$C:$N,12,0)</f>
        <v>C2</v>
      </c>
      <c r="F16" s="37">
        <v>6733</v>
      </c>
      <c r="G16" s="37" t="s">
        <v>38</v>
      </c>
      <c r="H16" s="37">
        <v>6</v>
      </c>
      <c r="I16" s="37">
        <v>3</v>
      </c>
      <c r="J16" s="37"/>
      <c r="K16" s="37">
        <f t="shared" si="0"/>
        <v>0</v>
      </c>
      <c r="L16" s="37">
        <f t="shared" si="1"/>
        <v>150</v>
      </c>
      <c r="M16" s="37"/>
      <c r="N16" s="37"/>
      <c r="O16" s="37">
        <v>3</v>
      </c>
      <c r="P16" s="37">
        <v>2</v>
      </c>
      <c r="Q16" s="15">
        <v>3</v>
      </c>
      <c r="R16" s="15">
        <f t="shared" si="2"/>
        <v>72</v>
      </c>
      <c r="S16" s="15">
        <f>R16-P16*24</f>
        <v>24</v>
      </c>
      <c r="T16" s="15"/>
    </row>
    <row r="17" customHeight="1" spans="1:20">
      <c r="A17" s="51">
        <v>15</v>
      </c>
      <c r="B17" s="37" t="s">
        <v>17</v>
      </c>
      <c r="C17" s="7" t="s">
        <v>37</v>
      </c>
      <c r="D17" s="37">
        <v>123007</v>
      </c>
      <c r="E17" s="37" t="str">
        <f>VLOOKUP(D:D,[1]门店类型!$C:$N,12,0)</f>
        <v>C2</v>
      </c>
      <c r="F17" s="37">
        <v>15665</v>
      </c>
      <c r="G17" s="37" t="s">
        <v>39</v>
      </c>
      <c r="H17" s="37">
        <v>6</v>
      </c>
      <c r="I17" s="37">
        <v>3</v>
      </c>
      <c r="J17" s="37"/>
      <c r="K17" s="37">
        <f t="shared" si="0"/>
        <v>0</v>
      </c>
      <c r="L17" s="37">
        <f t="shared" si="1"/>
        <v>150</v>
      </c>
      <c r="M17" s="37"/>
      <c r="N17" s="37"/>
      <c r="O17" s="37">
        <v>3</v>
      </c>
      <c r="P17" s="37">
        <v>1</v>
      </c>
      <c r="Q17" s="15"/>
      <c r="R17" s="15">
        <f t="shared" si="2"/>
        <v>0</v>
      </c>
      <c r="S17" s="15"/>
      <c r="T17" s="15">
        <f>P17*24-R17</f>
        <v>24</v>
      </c>
    </row>
    <row r="18" customHeight="1" spans="1:20">
      <c r="A18" s="51">
        <v>16</v>
      </c>
      <c r="B18" s="37" t="s">
        <v>17</v>
      </c>
      <c r="C18" s="7" t="s">
        <v>40</v>
      </c>
      <c r="D18" s="37">
        <v>587</v>
      </c>
      <c r="E18" s="37" t="str">
        <f>VLOOKUP(D:D,[1]门店类型!$C:$N,12,0)</f>
        <v>B2</v>
      </c>
      <c r="F18" s="37">
        <v>8073</v>
      </c>
      <c r="G18" s="37" t="s">
        <v>41</v>
      </c>
      <c r="H18" s="37">
        <v>4</v>
      </c>
      <c r="I18" s="37">
        <v>2</v>
      </c>
      <c r="J18" s="37">
        <v>2</v>
      </c>
      <c r="K18" s="37">
        <f t="shared" si="0"/>
        <v>100</v>
      </c>
      <c r="L18" s="37">
        <f t="shared" si="1"/>
        <v>0</v>
      </c>
      <c r="M18" s="37"/>
      <c r="N18" s="37"/>
      <c r="O18" s="37">
        <v>3</v>
      </c>
      <c r="P18" s="37">
        <v>2</v>
      </c>
      <c r="Q18" s="15">
        <v>3</v>
      </c>
      <c r="R18" s="15">
        <f t="shared" si="2"/>
        <v>72</v>
      </c>
      <c r="S18" s="15">
        <f>R18-P18*24</f>
        <v>24</v>
      </c>
      <c r="T18" s="15"/>
    </row>
    <row r="19" customHeight="1" spans="1:20">
      <c r="A19" s="51">
        <v>17</v>
      </c>
      <c r="B19" s="37" t="s">
        <v>17</v>
      </c>
      <c r="C19" s="7" t="s">
        <v>40</v>
      </c>
      <c r="D19" s="37">
        <v>587</v>
      </c>
      <c r="E19" s="37" t="str">
        <f>VLOOKUP(D:D,[1]门店类型!$C:$N,12,0)</f>
        <v>B2</v>
      </c>
      <c r="F19" s="37">
        <v>6497</v>
      </c>
      <c r="G19" s="37" t="s">
        <v>42</v>
      </c>
      <c r="H19" s="37">
        <v>4</v>
      </c>
      <c r="I19" s="37">
        <v>2</v>
      </c>
      <c r="J19" s="37"/>
      <c r="K19" s="37">
        <f t="shared" si="0"/>
        <v>0</v>
      </c>
      <c r="L19" s="37">
        <f t="shared" si="1"/>
        <v>100</v>
      </c>
      <c r="M19" s="37"/>
      <c r="N19" s="37"/>
      <c r="O19" s="37">
        <v>3</v>
      </c>
      <c r="P19" s="37">
        <v>1</v>
      </c>
      <c r="Q19" s="15">
        <v>1</v>
      </c>
      <c r="R19" s="15">
        <f t="shared" si="2"/>
        <v>24</v>
      </c>
      <c r="S19" s="15"/>
      <c r="T19" s="15"/>
    </row>
    <row r="20" customHeight="1" spans="1:20">
      <c r="A20" s="51">
        <v>18</v>
      </c>
      <c r="B20" s="37" t="s">
        <v>17</v>
      </c>
      <c r="C20" s="7" t="s">
        <v>43</v>
      </c>
      <c r="D20" s="37">
        <v>102564</v>
      </c>
      <c r="E20" s="37" t="str">
        <f>VLOOKUP(D:D,[1]门店类型!$C:$N,12,0)</f>
        <v>C1</v>
      </c>
      <c r="F20" s="37">
        <v>4450</v>
      </c>
      <c r="G20" s="37" t="s">
        <v>44</v>
      </c>
      <c r="H20" s="37">
        <v>4</v>
      </c>
      <c r="I20" s="37">
        <v>2</v>
      </c>
      <c r="J20" s="37">
        <v>5</v>
      </c>
      <c r="K20" s="37">
        <f t="shared" si="0"/>
        <v>250</v>
      </c>
      <c r="L20" s="37"/>
      <c r="M20" s="37">
        <f>J20*50-I20*50</f>
        <v>150</v>
      </c>
      <c r="N20" s="37"/>
      <c r="O20" s="37">
        <v>3</v>
      </c>
      <c r="P20" s="37">
        <v>1</v>
      </c>
      <c r="Q20" s="15"/>
      <c r="R20" s="15">
        <f t="shared" si="2"/>
        <v>0</v>
      </c>
      <c r="S20" s="15"/>
      <c r="T20" s="15">
        <f t="shared" ref="T19:T27" si="3">P20*24-R20</f>
        <v>24</v>
      </c>
    </row>
    <row r="21" customHeight="1" spans="1:20">
      <c r="A21" s="51">
        <v>19</v>
      </c>
      <c r="B21" s="37" t="s">
        <v>17</v>
      </c>
      <c r="C21" s="7" t="s">
        <v>43</v>
      </c>
      <c r="D21" s="37">
        <v>102564</v>
      </c>
      <c r="E21" s="37" t="str">
        <f>VLOOKUP(D:D,[1]门店类型!$C:$N,12,0)</f>
        <v>C1</v>
      </c>
      <c r="F21" s="37">
        <v>11363</v>
      </c>
      <c r="G21" s="37" t="s">
        <v>45</v>
      </c>
      <c r="H21" s="37">
        <v>4</v>
      </c>
      <c r="I21" s="37">
        <v>2</v>
      </c>
      <c r="J21" s="37"/>
      <c r="K21" s="37">
        <f t="shared" si="0"/>
        <v>0</v>
      </c>
      <c r="L21" s="37">
        <f t="shared" si="1"/>
        <v>100</v>
      </c>
      <c r="M21" s="37"/>
      <c r="N21" s="37"/>
      <c r="O21" s="37">
        <v>3</v>
      </c>
      <c r="P21" s="37">
        <v>2</v>
      </c>
      <c r="Q21" s="15"/>
      <c r="R21" s="15">
        <f t="shared" si="2"/>
        <v>0</v>
      </c>
      <c r="S21" s="15"/>
      <c r="T21" s="15">
        <f t="shared" si="3"/>
        <v>48</v>
      </c>
    </row>
    <row r="22" customHeight="1" spans="1:20">
      <c r="A22" s="51">
        <v>20</v>
      </c>
      <c r="B22" s="37" t="s">
        <v>17</v>
      </c>
      <c r="C22" s="7" t="s">
        <v>46</v>
      </c>
      <c r="D22" s="37">
        <v>748</v>
      </c>
      <c r="E22" s="37" t="str">
        <f>VLOOKUP(D:D,[1]门店类型!$C:$N,12,0)</f>
        <v>C1</v>
      </c>
      <c r="F22" s="37">
        <v>14740</v>
      </c>
      <c r="G22" s="37" t="s">
        <v>47</v>
      </c>
      <c r="H22" s="37">
        <v>4</v>
      </c>
      <c r="I22" s="37">
        <v>2</v>
      </c>
      <c r="J22" s="37"/>
      <c r="K22" s="37">
        <f t="shared" si="0"/>
        <v>0</v>
      </c>
      <c r="L22" s="37">
        <f t="shared" si="1"/>
        <v>100</v>
      </c>
      <c r="M22" s="37"/>
      <c r="N22" s="37"/>
      <c r="O22" s="37">
        <v>3</v>
      </c>
      <c r="P22" s="37">
        <v>2</v>
      </c>
      <c r="Q22" s="15"/>
      <c r="R22" s="15">
        <f t="shared" si="2"/>
        <v>0</v>
      </c>
      <c r="S22" s="15"/>
      <c r="T22" s="15">
        <f t="shared" si="3"/>
        <v>48</v>
      </c>
    </row>
    <row r="23" customHeight="1" spans="1:20">
      <c r="A23" s="51">
        <v>21</v>
      </c>
      <c r="B23" s="37" t="s">
        <v>17</v>
      </c>
      <c r="C23" s="7" t="s">
        <v>46</v>
      </c>
      <c r="D23" s="37">
        <v>748</v>
      </c>
      <c r="E23" s="37" t="str">
        <f>VLOOKUP(D:D,[1]门店类型!$C:$N,12,0)</f>
        <v>C1</v>
      </c>
      <c r="F23" s="37">
        <v>6731</v>
      </c>
      <c r="G23" s="37" t="s">
        <v>48</v>
      </c>
      <c r="H23" s="37">
        <v>4</v>
      </c>
      <c r="I23" s="37">
        <v>2</v>
      </c>
      <c r="J23" s="37">
        <v>1</v>
      </c>
      <c r="K23" s="37">
        <f t="shared" si="0"/>
        <v>50</v>
      </c>
      <c r="L23" s="37">
        <f t="shared" si="1"/>
        <v>50</v>
      </c>
      <c r="M23" s="37"/>
      <c r="N23" s="37"/>
      <c r="O23" s="37">
        <v>3</v>
      </c>
      <c r="P23" s="37">
        <v>1</v>
      </c>
      <c r="Q23" s="15"/>
      <c r="R23" s="15">
        <f t="shared" si="2"/>
        <v>0</v>
      </c>
      <c r="S23" s="15"/>
      <c r="T23" s="15">
        <f t="shared" si="3"/>
        <v>24</v>
      </c>
    </row>
    <row r="24" customHeight="1" spans="1:20">
      <c r="A24" s="51">
        <v>22</v>
      </c>
      <c r="B24" s="37" t="s">
        <v>17</v>
      </c>
      <c r="C24" s="7" t="s">
        <v>49</v>
      </c>
      <c r="D24" s="37">
        <v>122718</v>
      </c>
      <c r="E24" s="37" t="str">
        <f>VLOOKUP(D:D,[1]门店类型!$C:$N,12,0)</f>
        <v>C2</v>
      </c>
      <c r="F24" s="37">
        <v>12184</v>
      </c>
      <c r="G24" s="37" t="s">
        <v>50</v>
      </c>
      <c r="H24" s="37">
        <v>4</v>
      </c>
      <c r="I24" s="37">
        <v>2</v>
      </c>
      <c r="J24" s="37"/>
      <c r="K24" s="37">
        <f t="shared" si="0"/>
        <v>0</v>
      </c>
      <c r="L24" s="37">
        <f t="shared" si="1"/>
        <v>100</v>
      </c>
      <c r="M24" s="37"/>
      <c r="N24" s="37"/>
      <c r="O24" s="37">
        <v>3</v>
      </c>
      <c r="P24" s="37">
        <v>2</v>
      </c>
      <c r="Q24" s="15"/>
      <c r="R24" s="15">
        <f t="shared" si="2"/>
        <v>0</v>
      </c>
      <c r="S24" s="15"/>
      <c r="T24" s="15">
        <f t="shared" si="3"/>
        <v>48</v>
      </c>
    </row>
    <row r="25" customHeight="1" spans="1:20">
      <c r="A25" s="51">
        <v>23</v>
      </c>
      <c r="B25" s="37" t="s">
        <v>17</v>
      </c>
      <c r="C25" s="7" t="s">
        <v>49</v>
      </c>
      <c r="D25" s="37">
        <v>122718</v>
      </c>
      <c r="E25" s="37" t="str">
        <f>VLOOKUP(D:D,[1]门店类型!$C:$N,12,0)</f>
        <v>C2</v>
      </c>
      <c r="F25" s="37">
        <v>11903</v>
      </c>
      <c r="G25" s="37" t="s">
        <v>51</v>
      </c>
      <c r="H25" s="37">
        <v>4</v>
      </c>
      <c r="I25" s="37">
        <v>2</v>
      </c>
      <c r="J25" s="37"/>
      <c r="K25" s="37">
        <f t="shared" si="0"/>
        <v>0</v>
      </c>
      <c r="L25" s="37">
        <f t="shared" si="1"/>
        <v>100</v>
      </c>
      <c r="M25" s="37"/>
      <c r="N25" s="37"/>
      <c r="O25" s="37">
        <v>3</v>
      </c>
      <c r="P25" s="37">
        <v>1</v>
      </c>
      <c r="Q25" s="15">
        <v>1</v>
      </c>
      <c r="R25" s="15">
        <f t="shared" si="2"/>
        <v>24</v>
      </c>
      <c r="S25" s="15"/>
      <c r="T25" s="15"/>
    </row>
    <row r="26" customHeight="1" spans="1:20">
      <c r="A26" s="51">
        <v>24</v>
      </c>
      <c r="B26" s="7" t="s">
        <v>17</v>
      </c>
      <c r="C26" s="7" t="s">
        <v>52</v>
      </c>
      <c r="D26" s="37">
        <v>104533</v>
      </c>
      <c r="E26" s="37" t="str">
        <f>VLOOKUP(D:D,[1]门店类型!$C:$N,12,0)</f>
        <v>C1</v>
      </c>
      <c r="F26" s="37">
        <v>11977</v>
      </c>
      <c r="G26" s="37" t="s">
        <v>53</v>
      </c>
      <c r="H26" s="37">
        <v>4</v>
      </c>
      <c r="I26" s="37">
        <v>2</v>
      </c>
      <c r="J26" s="37">
        <v>1</v>
      </c>
      <c r="K26" s="37">
        <f t="shared" si="0"/>
        <v>50</v>
      </c>
      <c r="L26" s="37">
        <f t="shared" si="1"/>
        <v>50</v>
      </c>
      <c r="M26" s="37"/>
      <c r="N26" s="37"/>
      <c r="O26" s="37">
        <v>3</v>
      </c>
      <c r="P26" s="37">
        <v>2</v>
      </c>
      <c r="Q26" s="15"/>
      <c r="R26" s="15">
        <f t="shared" si="2"/>
        <v>0</v>
      </c>
      <c r="S26" s="15"/>
      <c r="T26" s="15">
        <f t="shared" si="3"/>
        <v>48</v>
      </c>
    </row>
    <row r="27" customHeight="1" spans="1:20">
      <c r="A27" s="51">
        <v>25</v>
      </c>
      <c r="B27" s="37" t="s">
        <v>17</v>
      </c>
      <c r="C27" s="7" t="s">
        <v>52</v>
      </c>
      <c r="D27" s="37">
        <v>104533</v>
      </c>
      <c r="E27" s="37" t="str">
        <f>VLOOKUP(D:D,[1]门店类型!$C:$N,12,0)</f>
        <v>C1</v>
      </c>
      <c r="F27" s="37">
        <v>4081</v>
      </c>
      <c r="G27" s="37" t="s">
        <v>54</v>
      </c>
      <c r="H27" s="37">
        <v>4</v>
      </c>
      <c r="I27" s="37">
        <v>2</v>
      </c>
      <c r="J27" s="37">
        <v>1</v>
      </c>
      <c r="K27" s="37">
        <f t="shared" si="0"/>
        <v>50</v>
      </c>
      <c r="L27" s="37">
        <f t="shared" si="1"/>
        <v>50</v>
      </c>
      <c r="M27" s="37"/>
      <c r="N27" s="37"/>
      <c r="O27" s="37">
        <v>3</v>
      </c>
      <c r="P27" s="37">
        <v>1</v>
      </c>
      <c r="Q27" s="15"/>
      <c r="R27" s="15">
        <f t="shared" si="2"/>
        <v>0</v>
      </c>
      <c r="S27" s="15"/>
      <c r="T27" s="15">
        <f t="shared" si="3"/>
        <v>24</v>
      </c>
    </row>
    <row r="28" customHeight="1" spans="1:20">
      <c r="A28" s="51">
        <v>26</v>
      </c>
      <c r="B28" s="37" t="s">
        <v>17</v>
      </c>
      <c r="C28" s="7" t="s">
        <v>55</v>
      </c>
      <c r="D28" s="37">
        <v>594</v>
      </c>
      <c r="E28" s="37" t="str">
        <f>VLOOKUP(D:D,[1]门店类型!$C:$N,12,0)</f>
        <v>C1</v>
      </c>
      <c r="F28" s="37">
        <v>6148</v>
      </c>
      <c r="G28" s="37" t="s">
        <v>56</v>
      </c>
      <c r="H28" s="37">
        <v>10</v>
      </c>
      <c r="I28" s="37">
        <v>5</v>
      </c>
      <c r="J28" s="37"/>
      <c r="K28" s="37">
        <f t="shared" si="0"/>
        <v>0</v>
      </c>
      <c r="L28" s="37">
        <f t="shared" si="1"/>
        <v>250</v>
      </c>
      <c r="M28" s="37"/>
      <c r="N28" s="37"/>
      <c r="O28" s="37">
        <v>3</v>
      </c>
      <c r="P28" s="37">
        <v>2</v>
      </c>
      <c r="Q28" s="15">
        <v>3</v>
      </c>
      <c r="R28" s="15">
        <f t="shared" si="2"/>
        <v>72</v>
      </c>
      <c r="S28" s="15">
        <f>R28-P28*24</f>
        <v>24</v>
      </c>
      <c r="T28" s="15"/>
    </row>
    <row r="29" customHeight="1" spans="1:20">
      <c r="A29" s="51">
        <v>27</v>
      </c>
      <c r="B29" s="37" t="s">
        <v>17</v>
      </c>
      <c r="C29" s="7" t="s">
        <v>55</v>
      </c>
      <c r="D29" s="37">
        <v>594</v>
      </c>
      <c r="E29" s="37" t="str">
        <f>VLOOKUP(D:D,[1]门店类型!$C:$N,12,0)</f>
        <v>C1</v>
      </c>
      <c r="F29" s="37">
        <v>6232</v>
      </c>
      <c r="G29" s="37" t="s">
        <v>57</v>
      </c>
      <c r="H29" s="37">
        <v>10</v>
      </c>
      <c r="I29" s="37">
        <v>5</v>
      </c>
      <c r="J29" s="37"/>
      <c r="K29" s="37">
        <f t="shared" si="0"/>
        <v>0</v>
      </c>
      <c r="L29" s="37">
        <f t="shared" si="1"/>
        <v>250</v>
      </c>
      <c r="M29" s="37"/>
      <c r="N29" s="37"/>
      <c r="O29" s="37">
        <v>3</v>
      </c>
      <c r="P29" s="37">
        <v>1</v>
      </c>
      <c r="Q29" s="15">
        <v>3</v>
      </c>
      <c r="R29" s="15">
        <f t="shared" si="2"/>
        <v>72</v>
      </c>
      <c r="S29" s="15">
        <f>R29-P29*24</f>
        <v>48</v>
      </c>
      <c r="T29" s="15"/>
    </row>
    <row r="30" customHeight="1" spans="1:20">
      <c r="A30" s="51">
        <v>28</v>
      </c>
      <c r="B30" s="37" t="s">
        <v>17</v>
      </c>
      <c r="C30" s="7" t="s">
        <v>58</v>
      </c>
      <c r="D30" s="37">
        <v>710</v>
      </c>
      <c r="E30" s="37" t="str">
        <f>VLOOKUP(D:D,[1]门店类型!$C:$N,12,0)</f>
        <v>C1</v>
      </c>
      <c r="F30" s="37">
        <v>12981</v>
      </c>
      <c r="G30" s="37" t="s">
        <v>59</v>
      </c>
      <c r="H30" s="37">
        <v>4</v>
      </c>
      <c r="I30" s="37">
        <v>2</v>
      </c>
      <c r="J30" s="37">
        <v>1</v>
      </c>
      <c r="K30" s="37">
        <f t="shared" si="0"/>
        <v>50</v>
      </c>
      <c r="L30" s="37">
        <f t="shared" si="1"/>
        <v>50</v>
      </c>
      <c r="M30" s="37"/>
      <c r="N30" s="37"/>
      <c r="O30" s="37">
        <v>3</v>
      </c>
      <c r="P30" s="37">
        <v>1</v>
      </c>
      <c r="Q30" s="15"/>
      <c r="R30" s="15">
        <f t="shared" si="2"/>
        <v>0</v>
      </c>
      <c r="S30" s="15"/>
      <c r="T30" s="15">
        <f>P30*24-R30</f>
        <v>24</v>
      </c>
    </row>
    <row r="31" customHeight="1" spans="1:20">
      <c r="A31" s="51">
        <v>29</v>
      </c>
      <c r="B31" s="37" t="s">
        <v>17</v>
      </c>
      <c r="C31" s="7" t="s">
        <v>58</v>
      </c>
      <c r="D31" s="37">
        <v>710</v>
      </c>
      <c r="E31" s="37" t="str">
        <f>VLOOKUP(D:D,[1]门店类型!$C:$N,12,0)</f>
        <v>C1</v>
      </c>
      <c r="F31" s="37">
        <v>15385</v>
      </c>
      <c r="G31" s="37" t="s">
        <v>60</v>
      </c>
      <c r="H31" s="37">
        <v>4</v>
      </c>
      <c r="I31" s="37">
        <v>2</v>
      </c>
      <c r="J31" s="37"/>
      <c r="K31" s="37">
        <f t="shared" si="0"/>
        <v>0</v>
      </c>
      <c r="L31" s="37">
        <f t="shared" si="1"/>
        <v>100</v>
      </c>
      <c r="M31" s="37"/>
      <c r="N31" s="37"/>
      <c r="O31" s="37">
        <v>3</v>
      </c>
      <c r="P31" s="37">
        <v>2</v>
      </c>
      <c r="Q31" s="15"/>
      <c r="R31" s="15">
        <f t="shared" si="2"/>
        <v>0</v>
      </c>
      <c r="S31" s="15"/>
      <c r="T31" s="15">
        <f>P31*24-R31</f>
        <v>48</v>
      </c>
    </row>
    <row r="32" customHeight="1" spans="1:20">
      <c r="A32" s="51">
        <v>30</v>
      </c>
      <c r="B32" s="37" t="s">
        <v>17</v>
      </c>
      <c r="C32" s="7" t="s">
        <v>61</v>
      </c>
      <c r="D32" s="37">
        <v>111400</v>
      </c>
      <c r="E32" s="37" t="str">
        <f>VLOOKUP(D:D,[1]门店类型!$C:$N,12,0)</f>
        <v>B1</v>
      </c>
      <c r="F32" s="37">
        <v>4310</v>
      </c>
      <c r="G32" s="37" t="s">
        <v>62</v>
      </c>
      <c r="H32" s="37">
        <v>6</v>
      </c>
      <c r="I32" s="37">
        <v>2</v>
      </c>
      <c r="J32" s="37">
        <v>1</v>
      </c>
      <c r="K32" s="37">
        <f t="shared" si="0"/>
        <v>50</v>
      </c>
      <c r="L32" s="37">
        <f t="shared" si="1"/>
        <v>50</v>
      </c>
      <c r="M32" s="37"/>
      <c r="N32" s="37"/>
      <c r="O32" s="37">
        <v>5</v>
      </c>
      <c r="P32" s="37">
        <v>2</v>
      </c>
      <c r="Q32" s="15"/>
      <c r="R32" s="15">
        <f t="shared" si="2"/>
        <v>0</v>
      </c>
      <c r="S32" s="15"/>
      <c r="T32" s="15">
        <f>P32*24-R32</f>
        <v>48</v>
      </c>
    </row>
    <row r="33" customHeight="1" spans="1:20">
      <c r="A33" s="51">
        <v>31</v>
      </c>
      <c r="B33" s="37" t="s">
        <v>17</v>
      </c>
      <c r="C33" s="7" t="s">
        <v>61</v>
      </c>
      <c r="D33" s="37">
        <v>111400</v>
      </c>
      <c r="E33" s="37" t="str">
        <f>VLOOKUP(D:D,[1]门店类型!$C:$N,12,0)</f>
        <v>B1</v>
      </c>
      <c r="F33" s="37">
        <v>7645</v>
      </c>
      <c r="G33" s="37" t="s">
        <v>63</v>
      </c>
      <c r="H33" s="37">
        <v>6</v>
      </c>
      <c r="I33" s="37">
        <v>2</v>
      </c>
      <c r="J33" s="37">
        <v>1</v>
      </c>
      <c r="K33" s="37">
        <f t="shared" si="0"/>
        <v>50</v>
      </c>
      <c r="L33" s="37">
        <f t="shared" si="1"/>
        <v>50</v>
      </c>
      <c r="M33" s="37"/>
      <c r="N33" s="37"/>
      <c r="O33" s="37">
        <v>5</v>
      </c>
      <c r="P33" s="37">
        <v>2</v>
      </c>
      <c r="Q33" s="15">
        <v>1</v>
      </c>
      <c r="R33" s="15">
        <f t="shared" si="2"/>
        <v>24</v>
      </c>
      <c r="S33" s="15"/>
      <c r="T33" s="15">
        <f>P33*24-R33</f>
        <v>24</v>
      </c>
    </row>
    <row r="34" customHeight="1" spans="1:20">
      <c r="A34" s="51">
        <v>32</v>
      </c>
      <c r="B34" s="37" t="s">
        <v>17</v>
      </c>
      <c r="C34" s="7" t="s">
        <v>61</v>
      </c>
      <c r="D34" s="37">
        <v>111400</v>
      </c>
      <c r="E34" s="37" t="str">
        <f>VLOOKUP(D:D,[1]门店类型!$C:$N,12,0)</f>
        <v>B1</v>
      </c>
      <c r="F34" s="37">
        <v>11483</v>
      </c>
      <c r="G34" s="37" t="s">
        <v>64</v>
      </c>
      <c r="H34" s="37">
        <v>6</v>
      </c>
      <c r="I34" s="37">
        <v>2</v>
      </c>
      <c r="J34" s="37">
        <v>1</v>
      </c>
      <c r="K34" s="37">
        <f t="shared" si="0"/>
        <v>50</v>
      </c>
      <c r="L34" s="37">
        <f t="shared" si="1"/>
        <v>50</v>
      </c>
      <c r="M34" s="37"/>
      <c r="N34" s="37"/>
      <c r="O34" s="37">
        <v>5</v>
      </c>
      <c r="P34" s="37">
        <v>1</v>
      </c>
      <c r="Q34" s="15"/>
      <c r="R34" s="15">
        <f t="shared" si="2"/>
        <v>0</v>
      </c>
      <c r="S34" s="15"/>
      <c r="T34" s="15">
        <f>P34*24-R34</f>
        <v>24</v>
      </c>
    </row>
    <row r="35" customHeight="1" spans="1:20">
      <c r="A35" s="51">
        <v>33</v>
      </c>
      <c r="B35" s="37" t="s">
        <v>17</v>
      </c>
      <c r="C35" s="7" t="s">
        <v>65</v>
      </c>
      <c r="D35" s="37">
        <v>721</v>
      </c>
      <c r="E35" s="37" t="str">
        <f>VLOOKUP(D:D,[1]门店类型!$C:$N,12,0)</f>
        <v>C1</v>
      </c>
      <c r="F35" s="37">
        <v>11619</v>
      </c>
      <c r="G35" s="37" t="s">
        <v>66</v>
      </c>
      <c r="H35" s="37">
        <v>6</v>
      </c>
      <c r="I35" s="37">
        <v>3</v>
      </c>
      <c r="J35" s="37">
        <v>1</v>
      </c>
      <c r="K35" s="37">
        <f t="shared" si="0"/>
        <v>50</v>
      </c>
      <c r="L35" s="37">
        <f t="shared" si="1"/>
        <v>100</v>
      </c>
      <c r="M35" s="37"/>
      <c r="N35" s="37"/>
      <c r="O35" s="37">
        <v>3</v>
      </c>
      <c r="P35" s="37">
        <v>2</v>
      </c>
      <c r="Q35" s="15">
        <v>4</v>
      </c>
      <c r="R35" s="15">
        <f t="shared" si="2"/>
        <v>96</v>
      </c>
      <c r="S35" s="15">
        <f>R35-P35*24</f>
        <v>48</v>
      </c>
      <c r="T35" s="15"/>
    </row>
    <row r="36" customHeight="1" spans="1:20">
      <c r="A36" s="51">
        <v>34</v>
      </c>
      <c r="B36" s="37" t="s">
        <v>17</v>
      </c>
      <c r="C36" s="7" t="s">
        <v>65</v>
      </c>
      <c r="D36" s="37">
        <v>721</v>
      </c>
      <c r="E36" s="37" t="str">
        <f>VLOOKUP(D:D,[1]门店类型!$C:$N,12,0)</f>
        <v>C1</v>
      </c>
      <c r="F36" s="37">
        <v>12934</v>
      </c>
      <c r="G36" s="37" t="s">
        <v>67</v>
      </c>
      <c r="H36" s="37">
        <v>6</v>
      </c>
      <c r="I36" s="37">
        <v>3</v>
      </c>
      <c r="J36" s="37">
        <v>2</v>
      </c>
      <c r="K36" s="37">
        <f t="shared" si="0"/>
        <v>100</v>
      </c>
      <c r="L36" s="37">
        <f t="shared" si="1"/>
        <v>50</v>
      </c>
      <c r="M36" s="37"/>
      <c r="N36" s="37"/>
      <c r="O36" s="37">
        <v>3</v>
      </c>
      <c r="P36" s="37">
        <v>1</v>
      </c>
      <c r="Q36" s="15">
        <v>0.33</v>
      </c>
      <c r="R36" s="15">
        <f t="shared" si="2"/>
        <v>7.92</v>
      </c>
      <c r="S36" s="15"/>
      <c r="T36" s="15">
        <f>P36*24-R36</f>
        <v>16.08</v>
      </c>
    </row>
    <row r="37" customHeight="1" spans="1:20">
      <c r="A37" s="51">
        <v>35</v>
      </c>
      <c r="B37" s="37" t="s">
        <v>17</v>
      </c>
      <c r="C37" s="7" t="s">
        <v>68</v>
      </c>
      <c r="D37" s="37">
        <v>713</v>
      </c>
      <c r="E37" s="37" t="str">
        <f>VLOOKUP(D:D,[1]门店类型!$C:$N,12,0)</f>
        <v>C1</v>
      </c>
      <c r="F37" s="37">
        <v>6492</v>
      </c>
      <c r="G37" s="37" t="s">
        <v>69</v>
      </c>
      <c r="H37" s="37">
        <v>8</v>
      </c>
      <c r="I37" s="37">
        <v>4</v>
      </c>
      <c r="J37" s="37">
        <v>1</v>
      </c>
      <c r="K37" s="37">
        <f t="shared" si="0"/>
        <v>50</v>
      </c>
      <c r="L37" s="37">
        <f t="shared" si="1"/>
        <v>150</v>
      </c>
      <c r="M37" s="37"/>
      <c r="N37" s="37"/>
      <c r="O37" s="37">
        <v>3</v>
      </c>
      <c r="P37" s="37">
        <v>2</v>
      </c>
      <c r="Q37" s="15">
        <v>6</v>
      </c>
      <c r="R37" s="15">
        <f t="shared" si="2"/>
        <v>144</v>
      </c>
      <c r="S37" s="15">
        <f>R37-P37*24</f>
        <v>96</v>
      </c>
      <c r="T37" s="15"/>
    </row>
    <row r="38" customHeight="1" spans="1:20">
      <c r="A38" s="51">
        <v>36</v>
      </c>
      <c r="B38" s="37" t="s">
        <v>17</v>
      </c>
      <c r="C38" s="7" t="s">
        <v>68</v>
      </c>
      <c r="D38" s="37">
        <v>713</v>
      </c>
      <c r="E38" s="37" t="str">
        <f>VLOOKUP(D:D,[1]门店类型!$C:$N,12,0)</f>
        <v>C1</v>
      </c>
      <c r="F38" s="37">
        <v>11961</v>
      </c>
      <c r="G38" s="37" t="s">
        <v>70</v>
      </c>
      <c r="H38" s="37">
        <v>8</v>
      </c>
      <c r="I38" s="37">
        <v>4</v>
      </c>
      <c r="J38" s="37"/>
      <c r="K38" s="37">
        <f t="shared" si="0"/>
        <v>0</v>
      </c>
      <c r="L38" s="37">
        <f t="shared" si="1"/>
        <v>200</v>
      </c>
      <c r="M38" s="37"/>
      <c r="N38" s="37"/>
      <c r="O38" s="37">
        <v>3</v>
      </c>
      <c r="P38" s="37">
        <v>1</v>
      </c>
      <c r="Q38" s="15"/>
      <c r="R38" s="15">
        <f t="shared" si="2"/>
        <v>0</v>
      </c>
      <c r="S38" s="15"/>
      <c r="T38" s="15">
        <f>P38*24-R38</f>
        <v>24</v>
      </c>
    </row>
    <row r="39" customHeight="1" spans="1:20">
      <c r="A39" s="51">
        <v>37</v>
      </c>
      <c r="B39" s="37" t="s">
        <v>17</v>
      </c>
      <c r="C39" s="7" t="s">
        <v>71</v>
      </c>
      <c r="D39" s="37">
        <v>716</v>
      </c>
      <c r="E39" s="37" t="str">
        <f>VLOOKUP(D:D,[1]门店类型!$C:$N,12,0)</f>
        <v>C1</v>
      </c>
      <c r="F39" s="37">
        <v>14338</v>
      </c>
      <c r="G39" s="37" t="s">
        <v>72</v>
      </c>
      <c r="H39" s="37">
        <v>5</v>
      </c>
      <c r="I39" s="37">
        <v>3</v>
      </c>
      <c r="J39" s="37">
        <v>3</v>
      </c>
      <c r="K39" s="37">
        <f t="shared" si="0"/>
        <v>150</v>
      </c>
      <c r="L39" s="37">
        <f t="shared" si="1"/>
        <v>0</v>
      </c>
      <c r="M39" s="37"/>
      <c r="N39" s="37"/>
      <c r="O39" s="37">
        <v>3</v>
      </c>
      <c r="P39" s="37">
        <v>1</v>
      </c>
      <c r="Q39" s="15"/>
      <c r="R39" s="15">
        <f t="shared" si="2"/>
        <v>0</v>
      </c>
      <c r="S39" s="15"/>
      <c r="T39" s="15">
        <f>P39*24-R39</f>
        <v>24</v>
      </c>
    </row>
    <row r="40" customHeight="1" spans="1:20">
      <c r="A40" s="51">
        <v>38</v>
      </c>
      <c r="B40" s="37" t="s">
        <v>17</v>
      </c>
      <c r="C40" s="7" t="s">
        <v>71</v>
      </c>
      <c r="D40" s="37">
        <v>716</v>
      </c>
      <c r="E40" s="37" t="str">
        <f>VLOOKUP(D:D,[1]门店类型!$C:$N,12,0)</f>
        <v>C1</v>
      </c>
      <c r="F40" s="37">
        <v>15224</v>
      </c>
      <c r="G40" s="37" t="s">
        <v>73</v>
      </c>
      <c r="H40" s="37">
        <v>5</v>
      </c>
      <c r="I40" s="37">
        <v>2</v>
      </c>
      <c r="J40" s="37">
        <v>1</v>
      </c>
      <c r="K40" s="37">
        <f t="shared" si="0"/>
        <v>50</v>
      </c>
      <c r="L40" s="37">
        <f t="shared" si="1"/>
        <v>50</v>
      </c>
      <c r="M40" s="37"/>
      <c r="N40" s="37"/>
      <c r="O40" s="37">
        <v>3</v>
      </c>
      <c r="P40" s="37">
        <v>2</v>
      </c>
      <c r="Q40" s="15">
        <v>4</v>
      </c>
      <c r="R40" s="15">
        <f t="shared" si="2"/>
        <v>96</v>
      </c>
      <c r="S40" s="15">
        <f>R40-P40*24</f>
        <v>48</v>
      </c>
      <c r="T40" s="15"/>
    </row>
    <row r="41" customHeight="1" spans="1:20">
      <c r="A41" s="51">
        <v>39</v>
      </c>
      <c r="B41" s="37" t="s">
        <v>17</v>
      </c>
      <c r="C41" s="7" t="s">
        <v>74</v>
      </c>
      <c r="D41" s="37">
        <v>717</v>
      </c>
      <c r="E41" s="37" t="str">
        <f>VLOOKUP(D:D,[1]门店类型!$C:$N,12,0)</f>
        <v>C1</v>
      </c>
      <c r="F41" s="37">
        <v>6752</v>
      </c>
      <c r="G41" s="37" t="s">
        <v>75</v>
      </c>
      <c r="H41" s="37">
        <v>10</v>
      </c>
      <c r="I41" s="37">
        <v>5</v>
      </c>
      <c r="J41" s="37"/>
      <c r="K41" s="37">
        <f t="shared" si="0"/>
        <v>0</v>
      </c>
      <c r="L41" s="37">
        <f t="shared" si="1"/>
        <v>250</v>
      </c>
      <c r="M41" s="37"/>
      <c r="N41" s="37"/>
      <c r="O41" s="37">
        <v>3</v>
      </c>
      <c r="P41" s="37">
        <v>2</v>
      </c>
      <c r="Q41" s="15"/>
      <c r="R41" s="15">
        <f t="shared" si="2"/>
        <v>0</v>
      </c>
      <c r="S41" s="15"/>
      <c r="T41" s="15">
        <f>P41*24-R41</f>
        <v>48</v>
      </c>
    </row>
    <row r="42" customHeight="1" spans="1:20">
      <c r="A42" s="51">
        <v>40</v>
      </c>
      <c r="B42" s="37" t="s">
        <v>17</v>
      </c>
      <c r="C42" s="7" t="s">
        <v>74</v>
      </c>
      <c r="D42" s="37">
        <v>717</v>
      </c>
      <c r="E42" s="37" t="str">
        <f>VLOOKUP(D:D,[1]门店类型!$C:$N,12,0)</f>
        <v>C1</v>
      </c>
      <c r="F42" s="37">
        <v>11627</v>
      </c>
      <c r="G42" s="37" t="s">
        <v>76</v>
      </c>
      <c r="H42" s="37">
        <v>10</v>
      </c>
      <c r="I42" s="37">
        <v>5</v>
      </c>
      <c r="J42" s="37"/>
      <c r="K42" s="37">
        <f t="shared" si="0"/>
        <v>0</v>
      </c>
      <c r="L42" s="37">
        <f t="shared" si="1"/>
        <v>250</v>
      </c>
      <c r="M42" s="37"/>
      <c r="N42" s="37"/>
      <c r="O42" s="37">
        <v>3</v>
      </c>
      <c r="P42" s="37">
        <v>1</v>
      </c>
      <c r="Q42" s="15">
        <v>7</v>
      </c>
      <c r="R42" s="15">
        <f t="shared" si="2"/>
        <v>168</v>
      </c>
      <c r="S42" s="15">
        <f>R42-P42*24</f>
        <v>144</v>
      </c>
      <c r="T42" s="15"/>
    </row>
    <row r="43" customHeight="1" spans="1:20">
      <c r="A43" s="51">
        <v>41</v>
      </c>
      <c r="B43" s="37" t="s">
        <v>17</v>
      </c>
      <c r="C43" s="7" t="s">
        <v>77</v>
      </c>
      <c r="D43" s="37">
        <v>706</v>
      </c>
      <c r="E43" s="37" t="str">
        <f>VLOOKUP(D:D,[1]门店类型!$C:$N,12,0)</f>
        <v>C1</v>
      </c>
      <c r="F43" s="37">
        <v>6506</v>
      </c>
      <c r="G43" s="37" t="s">
        <v>78</v>
      </c>
      <c r="H43" s="37">
        <v>9</v>
      </c>
      <c r="I43" s="37">
        <v>3</v>
      </c>
      <c r="J43" s="37">
        <v>2</v>
      </c>
      <c r="K43" s="37">
        <f t="shared" si="0"/>
        <v>100</v>
      </c>
      <c r="L43" s="37">
        <f t="shared" si="1"/>
        <v>50</v>
      </c>
      <c r="M43" s="37"/>
      <c r="N43" s="37"/>
      <c r="O43" s="37">
        <v>3</v>
      </c>
      <c r="P43" s="37">
        <v>1</v>
      </c>
      <c r="Q43" s="15">
        <v>1</v>
      </c>
      <c r="R43" s="15">
        <f t="shared" si="2"/>
        <v>24</v>
      </c>
      <c r="S43" s="15"/>
      <c r="T43" s="15"/>
    </row>
    <row r="44" customHeight="1" spans="1:20">
      <c r="A44" s="51">
        <v>42</v>
      </c>
      <c r="B44" s="37" t="s">
        <v>17</v>
      </c>
      <c r="C44" s="7" t="s">
        <v>77</v>
      </c>
      <c r="D44" s="37">
        <v>706</v>
      </c>
      <c r="E44" s="37" t="str">
        <f>VLOOKUP(D:D,[1]门店类型!$C:$N,12,0)</f>
        <v>C1</v>
      </c>
      <c r="F44" s="37">
        <v>10772</v>
      </c>
      <c r="G44" s="37" t="s">
        <v>79</v>
      </c>
      <c r="H44" s="37">
        <v>9</v>
      </c>
      <c r="I44" s="37">
        <v>3</v>
      </c>
      <c r="J44" s="37">
        <v>1</v>
      </c>
      <c r="K44" s="37">
        <f t="shared" si="0"/>
        <v>50</v>
      </c>
      <c r="L44" s="37">
        <f t="shared" si="1"/>
        <v>100</v>
      </c>
      <c r="M44" s="37"/>
      <c r="N44" s="37"/>
      <c r="O44" s="37">
        <v>3</v>
      </c>
      <c r="P44" s="37">
        <v>1</v>
      </c>
      <c r="Q44" s="15"/>
      <c r="R44" s="15">
        <f t="shared" si="2"/>
        <v>0</v>
      </c>
      <c r="S44" s="15"/>
      <c r="T44" s="15">
        <f>P44*24-R44</f>
        <v>24</v>
      </c>
    </row>
    <row r="45" customHeight="1" spans="1:20">
      <c r="A45" s="51">
        <v>43</v>
      </c>
      <c r="B45" s="37" t="s">
        <v>17</v>
      </c>
      <c r="C45" s="7" t="s">
        <v>77</v>
      </c>
      <c r="D45" s="37">
        <v>706</v>
      </c>
      <c r="E45" s="37" t="str">
        <f>VLOOKUP(D:D,[1]门店类型!$C:$N,12,0)</f>
        <v>C1</v>
      </c>
      <c r="F45" s="37">
        <v>15391</v>
      </c>
      <c r="G45" s="37" t="s">
        <v>80</v>
      </c>
      <c r="H45" s="37">
        <v>9</v>
      </c>
      <c r="I45" s="37">
        <v>3</v>
      </c>
      <c r="J45" s="37">
        <v>1</v>
      </c>
      <c r="K45" s="37">
        <f t="shared" si="0"/>
        <v>50</v>
      </c>
      <c r="L45" s="37">
        <f t="shared" si="1"/>
        <v>100</v>
      </c>
      <c r="M45" s="37"/>
      <c r="N45" s="37"/>
      <c r="O45" s="37">
        <v>3</v>
      </c>
      <c r="P45" s="37">
        <v>1</v>
      </c>
      <c r="Q45" s="15"/>
      <c r="R45" s="15">
        <f t="shared" si="2"/>
        <v>0</v>
      </c>
      <c r="S45" s="15"/>
      <c r="T45" s="15">
        <f>P45*24-R45</f>
        <v>24</v>
      </c>
    </row>
    <row r="46" customHeight="1" spans="1:20">
      <c r="A46" s="51">
        <v>44</v>
      </c>
      <c r="B46" s="37" t="s">
        <v>17</v>
      </c>
      <c r="C46" s="7" t="s">
        <v>81</v>
      </c>
      <c r="D46" s="37">
        <v>732</v>
      </c>
      <c r="E46" s="37" t="str">
        <f>VLOOKUP(D:D,[1]门店类型!$C:$N,12,0)</f>
        <v>C1</v>
      </c>
      <c r="F46" s="37">
        <v>11481</v>
      </c>
      <c r="G46" s="37" t="s">
        <v>82</v>
      </c>
      <c r="H46" s="37">
        <v>4</v>
      </c>
      <c r="I46" s="37">
        <v>2</v>
      </c>
      <c r="J46" s="37">
        <v>1</v>
      </c>
      <c r="K46" s="37">
        <f t="shared" si="0"/>
        <v>50</v>
      </c>
      <c r="L46" s="37">
        <f t="shared" si="1"/>
        <v>50</v>
      </c>
      <c r="M46" s="37"/>
      <c r="N46" s="37"/>
      <c r="O46" s="37">
        <v>3</v>
      </c>
      <c r="P46" s="37">
        <v>2</v>
      </c>
      <c r="Q46" s="15"/>
      <c r="R46" s="15">
        <f t="shared" si="2"/>
        <v>0</v>
      </c>
      <c r="S46" s="15"/>
      <c r="T46" s="15">
        <f>P46*24-R46</f>
        <v>48</v>
      </c>
    </row>
    <row r="47" customHeight="1" spans="1:20">
      <c r="A47" s="51">
        <v>45</v>
      </c>
      <c r="B47" s="37" t="s">
        <v>17</v>
      </c>
      <c r="C47" s="7" t="s">
        <v>81</v>
      </c>
      <c r="D47" s="37">
        <v>732</v>
      </c>
      <c r="E47" s="37" t="str">
        <f>VLOOKUP(D:D,[1]门店类型!$C:$N,12,0)</f>
        <v>C1</v>
      </c>
      <c r="F47" s="37">
        <v>9138</v>
      </c>
      <c r="G47" s="37" t="s">
        <v>83</v>
      </c>
      <c r="H47" s="37">
        <v>4</v>
      </c>
      <c r="I47" s="37">
        <v>2</v>
      </c>
      <c r="J47" s="37"/>
      <c r="K47" s="37">
        <f t="shared" si="0"/>
        <v>0</v>
      </c>
      <c r="L47" s="37">
        <f t="shared" si="1"/>
        <v>100</v>
      </c>
      <c r="M47" s="37"/>
      <c r="N47" s="37"/>
      <c r="O47" s="37">
        <v>3</v>
      </c>
      <c r="P47" s="37">
        <v>1</v>
      </c>
      <c r="Q47" s="15">
        <v>13</v>
      </c>
      <c r="R47" s="15">
        <f t="shared" si="2"/>
        <v>312</v>
      </c>
      <c r="S47" s="15">
        <f>R47-P47*24</f>
        <v>288</v>
      </c>
      <c r="T47" s="15"/>
    </row>
    <row r="48" customHeight="1" spans="1:20">
      <c r="A48" s="51">
        <v>46</v>
      </c>
      <c r="B48" s="37" t="s">
        <v>17</v>
      </c>
      <c r="C48" s="7" t="s">
        <v>84</v>
      </c>
      <c r="D48" s="37">
        <v>591</v>
      </c>
      <c r="E48" s="37" t="str">
        <f>VLOOKUP(D:D,[1]门店类型!$C:$N,12,0)</f>
        <v>C2</v>
      </c>
      <c r="F48" s="37">
        <v>5764</v>
      </c>
      <c r="G48" s="37" t="s">
        <v>85</v>
      </c>
      <c r="H48" s="37">
        <v>4</v>
      </c>
      <c r="I48" s="37">
        <v>2</v>
      </c>
      <c r="J48" s="37"/>
      <c r="K48" s="37">
        <f t="shared" si="0"/>
        <v>0</v>
      </c>
      <c r="L48" s="37">
        <f t="shared" si="1"/>
        <v>100</v>
      </c>
      <c r="M48" s="37"/>
      <c r="N48" s="37"/>
      <c r="O48" s="37">
        <v>3</v>
      </c>
      <c r="P48" s="37">
        <v>2</v>
      </c>
      <c r="Q48" s="15">
        <v>1</v>
      </c>
      <c r="R48" s="15">
        <f t="shared" si="2"/>
        <v>24</v>
      </c>
      <c r="S48" s="15"/>
      <c r="T48" s="15">
        <f>P48*24-R48</f>
        <v>24</v>
      </c>
    </row>
    <row r="49" customHeight="1" spans="1:20">
      <c r="A49" s="51">
        <v>47</v>
      </c>
      <c r="B49" s="37" t="s">
        <v>17</v>
      </c>
      <c r="C49" s="7" t="s">
        <v>84</v>
      </c>
      <c r="D49" s="37">
        <v>591</v>
      </c>
      <c r="E49" s="37" t="str">
        <f>VLOOKUP(D:D,[1]门店类型!$C:$N,12,0)</f>
        <v>C2</v>
      </c>
      <c r="F49" s="37">
        <v>16416</v>
      </c>
      <c r="G49" s="37" t="s">
        <v>86</v>
      </c>
      <c r="H49" s="37">
        <v>4</v>
      </c>
      <c r="I49" s="37">
        <v>2</v>
      </c>
      <c r="J49" s="37"/>
      <c r="K49" s="37">
        <f t="shared" si="0"/>
        <v>0</v>
      </c>
      <c r="L49" s="37">
        <f t="shared" si="1"/>
        <v>100</v>
      </c>
      <c r="M49" s="37"/>
      <c r="N49" s="37"/>
      <c r="O49" s="37">
        <v>3</v>
      </c>
      <c r="P49" s="37">
        <v>1</v>
      </c>
      <c r="Q49" s="15"/>
      <c r="R49" s="15">
        <f t="shared" si="2"/>
        <v>0</v>
      </c>
      <c r="S49" s="15"/>
      <c r="T49" s="15">
        <f>P49*24-R49</f>
        <v>24</v>
      </c>
    </row>
    <row r="50" customHeight="1" spans="1:20">
      <c r="A50" s="51">
        <v>48</v>
      </c>
      <c r="B50" s="37" t="s">
        <v>17</v>
      </c>
      <c r="C50" s="7" t="s">
        <v>87</v>
      </c>
      <c r="D50" s="37">
        <v>341</v>
      </c>
      <c r="E50" s="37" t="str">
        <f>VLOOKUP(D:D,[1]门店类型!$C:$N,12,0)</f>
        <v>A3</v>
      </c>
      <c r="F50" s="37">
        <v>7011</v>
      </c>
      <c r="G50" s="37" t="s">
        <v>88</v>
      </c>
      <c r="H50" s="37">
        <v>20</v>
      </c>
      <c r="I50" s="37">
        <v>5</v>
      </c>
      <c r="J50" s="37">
        <v>2</v>
      </c>
      <c r="K50" s="37">
        <f t="shared" si="0"/>
        <v>100</v>
      </c>
      <c r="L50" s="37">
        <f t="shared" si="1"/>
        <v>150</v>
      </c>
      <c r="M50" s="37"/>
      <c r="N50" s="37"/>
      <c r="O50" s="37">
        <v>5</v>
      </c>
      <c r="P50" s="37">
        <v>1</v>
      </c>
      <c r="Q50" s="15">
        <v>2</v>
      </c>
      <c r="R50" s="15">
        <f t="shared" si="2"/>
        <v>48</v>
      </c>
      <c r="S50" s="15">
        <f>R50-P50*24</f>
        <v>24</v>
      </c>
      <c r="T50" s="15"/>
    </row>
    <row r="51" customHeight="1" spans="1:20">
      <c r="A51" s="51">
        <v>49</v>
      </c>
      <c r="B51" s="37" t="s">
        <v>17</v>
      </c>
      <c r="C51" s="7" t="s">
        <v>87</v>
      </c>
      <c r="D51" s="37">
        <v>341</v>
      </c>
      <c r="E51" s="37" t="str">
        <f>VLOOKUP(D:D,[1]门店类型!$C:$N,12,0)</f>
        <v>A3</v>
      </c>
      <c r="F51" s="37">
        <v>11372</v>
      </c>
      <c r="G51" s="37" t="s">
        <v>89</v>
      </c>
      <c r="H51" s="37">
        <v>20</v>
      </c>
      <c r="I51" s="37">
        <v>7</v>
      </c>
      <c r="J51" s="37">
        <v>8</v>
      </c>
      <c r="K51" s="37">
        <f t="shared" si="0"/>
        <v>400</v>
      </c>
      <c r="L51" s="37"/>
      <c r="M51" s="37">
        <f>J51*50-I51*50</f>
        <v>50</v>
      </c>
      <c r="N51" s="37"/>
      <c r="O51" s="37">
        <v>5</v>
      </c>
      <c r="P51" s="37">
        <v>2</v>
      </c>
      <c r="Q51" s="15">
        <v>6</v>
      </c>
      <c r="R51" s="15">
        <f t="shared" si="2"/>
        <v>144</v>
      </c>
      <c r="S51" s="15">
        <f>R51-P51*24</f>
        <v>96</v>
      </c>
      <c r="T51" s="15"/>
    </row>
    <row r="52" customHeight="1" spans="1:20">
      <c r="A52" s="51">
        <v>50</v>
      </c>
      <c r="B52" s="37" t="s">
        <v>17</v>
      </c>
      <c r="C52" s="7" t="s">
        <v>87</v>
      </c>
      <c r="D52" s="37">
        <v>341</v>
      </c>
      <c r="E52" s="37" t="str">
        <f>VLOOKUP(D:D,[1]门店类型!$C:$N,12,0)</f>
        <v>A3</v>
      </c>
      <c r="F52" s="37">
        <v>14064</v>
      </c>
      <c r="G52" s="37" t="s">
        <v>90</v>
      </c>
      <c r="H52" s="37">
        <v>20</v>
      </c>
      <c r="I52" s="37">
        <v>7</v>
      </c>
      <c r="J52" s="37">
        <v>1.63</v>
      </c>
      <c r="K52" s="37">
        <f t="shared" si="0"/>
        <v>81.5</v>
      </c>
      <c r="L52" s="37">
        <f t="shared" si="1"/>
        <v>268.5</v>
      </c>
      <c r="M52" s="37"/>
      <c r="N52" s="37"/>
      <c r="O52" s="37">
        <v>5</v>
      </c>
      <c r="P52" s="37">
        <v>1</v>
      </c>
      <c r="Q52" s="15">
        <v>5</v>
      </c>
      <c r="R52" s="15">
        <f t="shared" si="2"/>
        <v>120</v>
      </c>
      <c r="S52" s="15">
        <f>R52-P52*24</f>
        <v>96</v>
      </c>
      <c r="T52" s="15"/>
    </row>
    <row r="53" customHeight="1" spans="1:20">
      <c r="A53" s="51">
        <v>51</v>
      </c>
      <c r="B53" s="37" t="s">
        <v>17</v>
      </c>
      <c r="C53" s="7" t="s">
        <v>87</v>
      </c>
      <c r="D53" s="37">
        <v>341</v>
      </c>
      <c r="E53" s="37" t="str">
        <f>VLOOKUP(D:D,[1]门店类型!$C:$N,12,0)</f>
        <v>A3</v>
      </c>
      <c r="F53" s="37">
        <v>16193</v>
      </c>
      <c r="G53" s="37" t="s">
        <v>91</v>
      </c>
      <c r="H53" s="37">
        <v>20</v>
      </c>
      <c r="I53" s="37">
        <v>1</v>
      </c>
      <c r="J53" s="37">
        <v>1</v>
      </c>
      <c r="K53" s="37">
        <f t="shared" si="0"/>
        <v>50</v>
      </c>
      <c r="L53" s="37">
        <f t="shared" si="1"/>
        <v>0</v>
      </c>
      <c r="M53" s="37"/>
      <c r="N53" s="37"/>
      <c r="O53" s="37">
        <v>5</v>
      </c>
      <c r="P53" s="37">
        <v>1</v>
      </c>
      <c r="Q53" s="15">
        <v>1</v>
      </c>
      <c r="R53" s="15">
        <f t="shared" si="2"/>
        <v>24</v>
      </c>
      <c r="S53" s="15"/>
      <c r="T53" s="15"/>
    </row>
    <row r="54" customHeight="1" spans="1:20">
      <c r="A54" s="51">
        <v>52</v>
      </c>
      <c r="B54" s="37" t="s">
        <v>17</v>
      </c>
      <c r="C54" s="7" t="s">
        <v>92</v>
      </c>
      <c r="D54" s="37">
        <v>107728</v>
      </c>
      <c r="E54" s="37" t="str">
        <f>VLOOKUP(D:D,[1]门店类型!$C:$N,12,0)</f>
        <v>C1</v>
      </c>
      <c r="F54" s="37">
        <v>13397</v>
      </c>
      <c r="G54" s="37" t="s">
        <v>93</v>
      </c>
      <c r="H54" s="37">
        <v>4</v>
      </c>
      <c r="I54" s="37">
        <v>2</v>
      </c>
      <c r="J54" s="37"/>
      <c r="K54" s="37">
        <f t="shared" si="0"/>
        <v>0</v>
      </c>
      <c r="L54" s="37">
        <f t="shared" si="1"/>
        <v>100</v>
      </c>
      <c r="M54" s="37"/>
      <c r="N54" s="37"/>
      <c r="O54" s="37">
        <v>3</v>
      </c>
      <c r="P54" s="37">
        <v>1</v>
      </c>
      <c r="Q54" s="15"/>
      <c r="R54" s="15">
        <f t="shared" si="2"/>
        <v>0</v>
      </c>
      <c r="S54" s="15"/>
      <c r="T54" s="15">
        <f t="shared" ref="T53:T60" si="4">P54*24-R54</f>
        <v>24</v>
      </c>
    </row>
    <row r="55" customHeight="1" spans="1:20">
      <c r="A55" s="51">
        <v>53</v>
      </c>
      <c r="B55" s="37" t="s">
        <v>17</v>
      </c>
      <c r="C55" s="7" t="s">
        <v>92</v>
      </c>
      <c r="D55" s="37">
        <v>107728</v>
      </c>
      <c r="E55" s="37" t="str">
        <f>VLOOKUP(D:D,[1]门店类型!$C:$N,12,0)</f>
        <v>C1</v>
      </c>
      <c r="F55" s="37">
        <v>15085</v>
      </c>
      <c r="G55" s="37" t="s">
        <v>94</v>
      </c>
      <c r="H55" s="37">
        <v>4</v>
      </c>
      <c r="I55" s="37">
        <v>1</v>
      </c>
      <c r="J55" s="37"/>
      <c r="K55" s="37">
        <f t="shared" si="0"/>
        <v>0</v>
      </c>
      <c r="L55" s="37">
        <f t="shared" si="1"/>
        <v>50</v>
      </c>
      <c r="M55" s="37"/>
      <c r="N55" s="37"/>
      <c r="O55" s="37">
        <v>3</v>
      </c>
      <c r="P55" s="37">
        <v>1</v>
      </c>
      <c r="Q55" s="15"/>
      <c r="R55" s="15">
        <f t="shared" si="2"/>
        <v>0</v>
      </c>
      <c r="S55" s="15"/>
      <c r="T55" s="15">
        <f t="shared" si="4"/>
        <v>24</v>
      </c>
    </row>
    <row r="56" customHeight="1" spans="1:20">
      <c r="A56" s="51">
        <v>54</v>
      </c>
      <c r="B56" s="37" t="s">
        <v>17</v>
      </c>
      <c r="C56" s="7" t="s">
        <v>92</v>
      </c>
      <c r="D56" s="37">
        <v>107728</v>
      </c>
      <c r="E56" s="37" t="str">
        <f>VLOOKUP(D:D,[1]门店类型!$C:$N,12,0)</f>
        <v>C1</v>
      </c>
      <c r="F56" s="37">
        <v>16161</v>
      </c>
      <c r="G56" s="37" t="s">
        <v>95</v>
      </c>
      <c r="H56" s="37">
        <v>4</v>
      </c>
      <c r="I56" s="37">
        <v>1</v>
      </c>
      <c r="J56" s="37"/>
      <c r="K56" s="37">
        <f t="shared" si="0"/>
        <v>0</v>
      </c>
      <c r="L56" s="37">
        <f t="shared" si="1"/>
        <v>50</v>
      </c>
      <c r="M56" s="37"/>
      <c r="N56" s="37"/>
      <c r="O56" s="37">
        <v>3</v>
      </c>
      <c r="P56" s="37">
        <v>1</v>
      </c>
      <c r="Q56" s="15"/>
      <c r="R56" s="15">
        <f t="shared" si="2"/>
        <v>0</v>
      </c>
      <c r="S56" s="15"/>
      <c r="T56" s="15">
        <f t="shared" si="4"/>
        <v>24</v>
      </c>
    </row>
    <row r="57" customHeight="1" spans="1:20">
      <c r="A57" s="51">
        <v>55</v>
      </c>
      <c r="B57" s="37" t="s">
        <v>17</v>
      </c>
      <c r="C57" s="7" t="s">
        <v>96</v>
      </c>
      <c r="D57" s="37">
        <v>122686</v>
      </c>
      <c r="E57" s="37" t="str">
        <f>VLOOKUP(D:D,[1]门店类型!$C:$N,12,0)</f>
        <v>C2</v>
      </c>
      <c r="F57" s="53">
        <v>14754</v>
      </c>
      <c r="G57" s="54" t="s">
        <v>97</v>
      </c>
      <c r="H57" s="37">
        <v>4</v>
      </c>
      <c r="I57" s="37">
        <v>2</v>
      </c>
      <c r="J57" s="37"/>
      <c r="K57" s="37">
        <f t="shared" si="0"/>
        <v>0</v>
      </c>
      <c r="L57" s="37">
        <f t="shared" si="1"/>
        <v>100</v>
      </c>
      <c r="M57" s="37"/>
      <c r="N57" s="37"/>
      <c r="O57" s="37">
        <v>3</v>
      </c>
      <c r="P57" s="37">
        <v>2</v>
      </c>
      <c r="Q57" s="15"/>
      <c r="R57" s="15">
        <f t="shared" si="2"/>
        <v>0</v>
      </c>
      <c r="S57" s="15"/>
      <c r="T57" s="15">
        <f t="shared" si="4"/>
        <v>48</v>
      </c>
    </row>
    <row r="58" customHeight="1" spans="1:20">
      <c r="A58" s="51">
        <v>56</v>
      </c>
      <c r="B58" s="37" t="s">
        <v>17</v>
      </c>
      <c r="C58" s="7" t="s">
        <v>96</v>
      </c>
      <c r="D58" s="37">
        <v>122686</v>
      </c>
      <c r="E58" s="37" t="str">
        <f>VLOOKUP(D:D,[1]门店类型!$C:$N,12,0)</f>
        <v>C2</v>
      </c>
      <c r="F58" s="53">
        <v>6537</v>
      </c>
      <c r="G58" s="54" t="s">
        <v>98</v>
      </c>
      <c r="H58" s="37">
        <v>4</v>
      </c>
      <c r="I58" s="37">
        <v>2</v>
      </c>
      <c r="J58" s="37"/>
      <c r="K58" s="37">
        <f t="shared" si="0"/>
        <v>0</v>
      </c>
      <c r="L58" s="37">
        <f t="shared" si="1"/>
        <v>100</v>
      </c>
      <c r="M58" s="37"/>
      <c r="N58" s="37"/>
      <c r="O58" s="37">
        <v>3</v>
      </c>
      <c r="P58" s="37">
        <v>1</v>
      </c>
      <c r="Q58" s="15"/>
      <c r="R58" s="15">
        <f t="shared" si="2"/>
        <v>0</v>
      </c>
      <c r="S58" s="15"/>
      <c r="T58" s="15">
        <f t="shared" si="4"/>
        <v>24</v>
      </c>
    </row>
    <row r="59" customHeight="1" spans="1:20">
      <c r="A59" s="51">
        <v>57</v>
      </c>
      <c r="B59" s="37" t="s">
        <v>17</v>
      </c>
      <c r="C59" s="7" t="s">
        <v>99</v>
      </c>
      <c r="D59" s="37">
        <v>720</v>
      </c>
      <c r="E59" s="37" t="str">
        <f>VLOOKUP(D:D,[1]门店类型!$C:$N,12,0)</f>
        <v>C1</v>
      </c>
      <c r="F59" s="53">
        <v>11142</v>
      </c>
      <c r="G59" s="54" t="s">
        <v>100</v>
      </c>
      <c r="H59" s="37">
        <v>4</v>
      </c>
      <c r="I59" s="37">
        <v>2</v>
      </c>
      <c r="J59" s="37"/>
      <c r="K59" s="37">
        <f t="shared" si="0"/>
        <v>0</v>
      </c>
      <c r="L59" s="37">
        <f t="shared" si="1"/>
        <v>100</v>
      </c>
      <c r="M59" s="37"/>
      <c r="N59" s="37"/>
      <c r="O59" s="37">
        <v>3</v>
      </c>
      <c r="P59" s="37">
        <v>2</v>
      </c>
      <c r="Q59" s="15"/>
      <c r="R59" s="15">
        <f t="shared" si="2"/>
        <v>0</v>
      </c>
      <c r="S59" s="15"/>
      <c r="T59" s="15">
        <f t="shared" si="4"/>
        <v>48</v>
      </c>
    </row>
    <row r="60" customHeight="1" spans="1:20">
      <c r="A60" s="51">
        <v>58</v>
      </c>
      <c r="B60" s="37" t="s">
        <v>17</v>
      </c>
      <c r="C60" s="7" t="s">
        <v>99</v>
      </c>
      <c r="D60" s="37">
        <v>720</v>
      </c>
      <c r="E60" s="37" t="str">
        <f>VLOOKUP(D:D,[1]门店类型!$C:$N,12,0)</f>
        <v>C1</v>
      </c>
      <c r="F60" s="53">
        <v>15035</v>
      </c>
      <c r="G60" s="53" t="s">
        <v>101</v>
      </c>
      <c r="H60" s="37">
        <v>4</v>
      </c>
      <c r="I60" s="37">
        <v>2</v>
      </c>
      <c r="J60" s="37"/>
      <c r="K60" s="37">
        <f t="shared" si="0"/>
        <v>0</v>
      </c>
      <c r="L60" s="37">
        <f t="shared" si="1"/>
        <v>100</v>
      </c>
      <c r="M60" s="37"/>
      <c r="N60" s="37"/>
      <c r="O60" s="37">
        <v>3</v>
      </c>
      <c r="P60" s="37">
        <v>1</v>
      </c>
      <c r="Q60" s="15"/>
      <c r="R60" s="15">
        <f t="shared" si="2"/>
        <v>0</v>
      </c>
      <c r="S60" s="15"/>
      <c r="T60" s="15">
        <f t="shared" si="4"/>
        <v>24</v>
      </c>
    </row>
    <row r="61" customHeight="1" spans="1:20">
      <c r="A61" s="51">
        <v>59</v>
      </c>
      <c r="B61" s="37" t="s">
        <v>17</v>
      </c>
      <c r="C61" s="7" t="s">
        <v>102</v>
      </c>
      <c r="D61" s="37">
        <v>549</v>
      </c>
      <c r="E61" s="37" t="str">
        <f>VLOOKUP(D:D,[1]门店类型!$C:$N,12,0)</f>
        <v>C1</v>
      </c>
      <c r="F61" s="53">
        <v>6473</v>
      </c>
      <c r="G61" s="54" t="s">
        <v>103</v>
      </c>
      <c r="H61" s="37">
        <v>6</v>
      </c>
      <c r="I61" s="37">
        <v>3</v>
      </c>
      <c r="J61" s="37"/>
      <c r="K61" s="37">
        <f t="shared" si="0"/>
        <v>0</v>
      </c>
      <c r="L61" s="37">
        <f t="shared" si="1"/>
        <v>150</v>
      </c>
      <c r="M61" s="37"/>
      <c r="N61" s="37"/>
      <c r="O61" s="37">
        <v>3</v>
      </c>
      <c r="P61" s="37">
        <v>2</v>
      </c>
      <c r="Q61" s="15">
        <v>3</v>
      </c>
      <c r="R61" s="15">
        <f t="shared" si="2"/>
        <v>72</v>
      </c>
      <c r="S61" s="15">
        <f>R61-P61*24</f>
        <v>24</v>
      </c>
      <c r="T61" s="15"/>
    </row>
    <row r="62" customHeight="1" spans="1:20">
      <c r="A62" s="51">
        <v>60</v>
      </c>
      <c r="B62" s="37" t="s">
        <v>17</v>
      </c>
      <c r="C62" s="7" t="s">
        <v>102</v>
      </c>
      <c r="D62" s="37">
        <v>549</v>
      </c>
      <c r="E62" s="37" t="str">
        <f>VLOOKUP(D:D,[1]门店类型!$C:$N,12,0)</f>
        <v>C1</v>
      </c>
      <c r="F62" s="53">
        <v>7687</v>
      </c>
      <c r="G62" s="54" t="s">
        <v>104</v>
      </c>
      <c r="H62" s="37">
        <v>6</v>
      </c>
      <c r="I62" s="37">
        <v>3</v>
      </c>
      <c r="J62" s="37"/>
      <c r="K62" s="37">
        <f t="shared" si="0"/>
        <v>0</v>
      </c>
      <c r="L62" s="37">
        <f t="shared" si="1"/>
        <v>150</v>
      </c>
      <c r="M62" s="37"/>
      <c r="N62" s="37"/>
      <c r="O62" s="37">
        <v>3</v>
      </c>
      <c r="P62" s="37">
        <v>1</v>
      </c>
      <c r="Q62" s="15">
        <v>3</v>
      </c>
      <c r="R62" s="15">
        <f t="shared" si="2"/>
        <v>72</v>
      </c>
      <c r="S62" s="15">
        <f>R62-P62*24</f>
        <v>48</v>
      </c>
      <c r="T62" s="15"/>
    </row>
    <row r="63" customHeight="1" spans="1:20">
      <c r="A63" s="51">
        <v>61</v>
      </c>
      <c r="B63" s="37" t="s">
        <v>17</v>
      </c>
      <c r="C63" s="7" t="s">
        <v>105</v>
      </c>
      <c r="D63" s="37">
        <v>117637</v>
      </c>
      <c r="E63" s="37" t="str">
        <f>VLOOKUP(D:D,[1]门店类型!$C:$N,12,0)</f>
        <v>C2</v>
      </c>
      <c r="F63" s="53">
        <v>11992</v>
      </c>
      <c r="G63" s="54" t="s">
        <v>106</v>
      </c>
      <c r="H63" s="37">
        <v>4</v>
      </c>
      <c r="I63" s="37">
        <v>2</v>
      </c>
      <c r="J63" s="37">
        <v>0</v>
      </c>
      <c r="K63" s="37">
        <f t="shared" si="0"/>
        <v>0</v>
      </c>
      <c r="L63" s="37">
        <f t="shared" si="1"/>
        <v>100</v>
      </c>
      <c r="M63" s="37"/>
      <c r="N63" s="37"/>
      <c r="O63" s="37">
        <v>3</v>
      </c>
      <c r="P63" s="37">
        <v>2</v>
      </c>
      <c r="Q63" s="15">
        <v>2</v>
      </c>
      <c r="R63" s="15">
        <f t="shared" si="2"/>
        <v>48</v>
      </c>
      <c r="S63" s="15"/>
      <c r="T63" s="15"/>
    </row>
    <row r="64" customHeight="1" spans="1:20">
      <c r="A64" s="51">
        <v>62</v>
      </c>
      <c r="B64" s="37" t="s">
        <v>17</v>
      </c>
      <c r="C64" s="7" t="s">
        <v>105</v>
      </c>
      <c r="D64" s="37">
        <v>117637</v>
      </c>
      <c r="E64" s="37" t="str">
        <f>VLOOKUP(D:D,[1]门店类型!$C:$N,12,0)</f>
        <v>C2</v>
      </c>
      <c r="F64" s="55">
        <v>15595</v>
      </c>
      <c r="G64" s="55" t="s">
        <v>107</v>
      </c>
      <c r="H64" s="37">
        <v>4</v>
      </c>
      <c r="I64" s="37">
        <v>2</v>
      </c>
      <c r="J64" s="37"/>
      <c r="K64" s="37">
        <f t="shared" si="0"/>
        <v>0</v>
      </c>
      <c r="L64" s="37">
        <f t="shared" si="1"/>
        <v>100</v>
      </c>
      <c r="M64" s="37"/>
      <c r="N64" s="37"/>
      <c r="O64" s="37">
        <v>3</v>
      </c>
      <c r="P64" s="37">
        <v>1</v>
      </c>
      <c r="Q64" s="15"/>
      <c r="R64" s="15">
        <f t="shared" si="2"/>
        <v>0</v>
      </c>
      <c r="S64" s="15"/>
      <c r="T64" s="15">
        <f>P64*24-R64</f>
        <v>24</v>
      </c>
    </row>
    <row r="65" customHeight="1" spans="1:20">
      <c r="A65" s="51">
        <v>63</v>
      </c>
      <c r="B65" s="37" t="s">
        <v>17</v>
      </c>
      <c r="C65" s="7" t="s">
        <v>108</v>
      </c>
      <c r="D65" s="37">
        <v>539</v>
      </c>
      <c r="E65" s="37" t="str">
        <f>VLOOKUP(D:D,[1]门店类型!$C:$N,12,0)</f>
        <v>C1</v>
      </c>
      <c r="F65" s="53">
        <v>9320</v>
      </c>
      <c r="G65" s="54" t="s">
        <v>109</v>
      </c>
      <c r="H65" s="37">
        <v>4</v>
      </c>
      <c r="I65" s="37">
        <v>2</v>
      </c>
      <c r="J65" s="37">
        <v>1</v>
      </c>
      <c r="K65" s="37">
        <f t="shared" si="0"/>
        <v>50</v>
      </c>
      <c r="L65" s="37">
        <f t="shared" si="1"/>
        <v>50</v>
      </c>
      <c r="M65" s="37"/>
      <c r="N65" s="37"/>
      <c r="O65" s="37">
        <v>3</v>
      </c>
      <c r="P65" s="37">
        <v>2</v>
      </c>
      <c r="Q65" s="15">
        <v>4</v>
      </c>
      <c r="R65" s="15">
        <f t="shared" si="2"/>
        <v>96</v>
      </c>
      <c r="S65" s="15">
        <f>R65-P65*24</f>
        <v>48</v>
      </c>
      <c r="T65" s="15"/>
    </row>
    <row r="66" customHeight="1" spans="1:20">
      <c r="A66" s="51">
        <v>64</v>
      </c>
      <c r="B66" s="37" t="s">
        <v>17</v>
      </c>
      <c r="C66" s="7" t="s">
        <v>108</v>
      </c>
      <c r="D66" s="37">
        <v>539</v>
      </c>
      <c r="E66" s="37" t="str">
        <f>VLOOKUP(D:D,[1]门店类型!$C:$N,12,0)</f>
        <v>C1</v>
      </c>
      <c r="F66" s="53">
        <v>14840</v>
      </c>
      <c r="G66" s="53" t="s">
        <v>110</v>
      </c>
      <c r="H66" s="37">
        <v>4</v>
      </c>
      <c r="I66" s="37">
        <v>2</v>
      </c>
      <c r="J66" s="37"/>
      <c r="K66" s="37">
        <f t="shared" si="0"/>
        <v>0</v>
      </c>
      <c r="L66" s="37">
        <f t="shared" si="1"/>
        <v>100</v>
      </c>
      <c r="M66" s="37"/>
      <c r="N66" s="37"/>
      <c r="O66" s="37">
        <v>3</v>
      </c>
      <c r="P66" s="37">
        <v>1</v>
      </c>
      <c r="Q66" s="15">
        <v>3</v>
      </c>
      <c r="R66" s="15">
        <f t="shared" si="2"/>
        <v>72</v>
      </c>
      <c r="S66" s="15">
        <f>R66-P66*24</f>
        <v>48</v>
      </c>
      <c r="T66" s="15"/>
    </row>
    <row r="67" customHeight="1" spans="1:20">
      <c r="A67" s="51">
        <v>65</v>
      </c>
      <c r="B67" s="37" t="s">
        <v>111</v>
      </c>
      <c r="C67" s="7" t="s">
        <v>112</v>
      </c>
      <c r="D67" s="37">
        <v>116482</v>
      </c>
      <c r="E67" s="37" t="str">
        <f>VLOOKUP(D:D,[1]门店类型!$C:$N,12,0)</f>
        <v>B2</v>
      </c>
      <c r="F67" s="37">
        <v>8386</v>
      </c>
      <c r="G67" s="37" t="s">
        <v>113</v>
      </c>
      <c r="H67" s="37">
        <v>4</v>
      </c>
      <c r="I67" s="37">
        <v>2</v>
      </c>
      <c r="J67" s="37"/>
      <c r="K67" s="37">
        <f t="shared" si="0"/>
        <v>0</v>
      </c>
      <c r="L67" s="37">
        <f t="shared" si="1"/>
        <v>100</v>
      </c>
      <c r="M67" s="37"/>
      <c r="N67" s="37"/>
      <c r="O67" s="37">
        <v>4</v>
      </c>
      <c r="P67" s="37">
        <v>2</v>
      </c>
      <c r="Q67" s="15"/>
      <c r="R67" s="15">
        <f t="shared" si="2"/>
        <v>0</v>
      </c>
      <c r="S67" s="15"/>
      <c r="T67" s="15">
        <f>P67*24-R67</f>
        <v>48</v>
      </c>
    </row>
    <row r="68" customHeight="1" spans="1:20">
      <c r="A68" s="51">
        <v>66</v>
      </c>
      <c r="B68" s="37" t="s">
        <v>111</v>
      </c>
      <c r="C68" s="7" t="s">
        <v>112</v>
      </c>
      <c r="D68" s="37">
        <v>116482</v>
      </c>
      <c r="E68" s="37" t="str">
        <f>VLOOKUP(D:D,[1]门店类型!$C:$N,12,0)</f>
        <v>B2</v>
      </c>
      <c r="F68" s="37">
        <v>15893</v>
      </c>
      <c r="G68" s="37" t="s">
        <v>114</v>
      </c>
      <c r="H68" s="37">
        <v>4</v>
      </c>
      <c r="I68" s="37">
        <v>2</v>
      </c>
      <c r="J68" s="37">
        <v>2</v>
      </c>
      <c r="K68" s="37">
        <f t="shared" ref="K68:K131" si="5">J68*50</f>
        <v>100</v>
      </c>
      <c r="L68" s="37">
        <f t="shared" ref="L68:L131" si="6">I68*50-K68</f>
        <v>0</v>
      </c>
      <c r="M68" s="37"/>
      <c r="N68" s="37"/>
      <c r="O68" s="37">
        <v>4</v>
      </c>
      <c r="P68" s="37">
        <v>2</v>
      </c>
      <c r="Q68" s="15">
        <v>1</v>
      </c>
      <c r="R68" s="15">
        <f t="shared" ref="R68:R131" si="7">Q68*24</f>
        <v>24</v>
      </c>
      <c r="S68" s="15"/>
      <c r="T68" s="15">
        <f>P68*24-R68</f>
        <v>24</v>
      </c>
    </row>
    <row r="69" customHeight="1" spans="1:20">
      <c r="A69" s="51">
        <v>67</v>
      </c>
      <c r="B69" s="37" t="s">
        <v>111</v>
      </c>
      <c r="C69" s="7" t="s">
        <v>115</v>
      </c>
      <c r="D69" s="37">
        <v>106865</v>
      </c>
      <c r="E69" s="37" t="str">
        <f>VLOOKUP(D:D,[1]门店类型!$C:$N,12,0)</f>
        <v>C1</v>
      </c>
      <c r="F69" s="37">
        <v>1001361</v>
      </c>
      <c r="G69" s="37" t="s">
        <v>116</v>
      </c>
      <c r="H69" s="37">
        <v>4</v>
      </c>
      <c r="I69" s="37">
        <v>2</v>
      </c>
      <c r="J69" s="37">
        <v>4</v>
      </c>
      <c r="K69" s="37">
        <f t="shared" si="5"/>
        <v>200</v>
      </c>
      <c r="L69" s="37"/>
      <c r="M69" s="37">
        <f>J69*50-I69*50</f>
        <v>100</v>
      </c>
      <c r="N69" s="37"/>
      <c r="O69" s="37">
        <v>3</v>
      </c>
      <c r="P69" s="37">
        <v>2</v>
      </c>
      <c r="Q69" s="15"/>
      <c r="R69" s="15">
        <f t="shared" si="7"/>
        <v>0</v>
      </c>
      <c r="S69" s="15"/>
      <c r="T69" s="15">
        <f>P69*24-R69</f>
        <v>48</v>
      </c>
    </row>
    <row r="70" customHeight="1" spans="1:20">
      <c r="A70" s="51">
        <v>68</v>
      </c>
      <c r="B70" s="37" t="s">
        <v>111</v>
      </c>
      <c r="C70" s="7" t="s">
        <v>115</v>
      </c>
      <c r="D70" s="37">
        <v>106865</v>
      </c>
      <c r="E70" s="37" t="str">
        <f>VLOOKUP(D:D,[1]门店类型!$C:$N,12,0)</f>
        <v>C1</v>
      </c>
      <c r="F70" s="37">
        <v>12165</v>
      </c>
      <c r="G70" s="37" t="s">
        <v>117</v>
      </c>
      <c r="H70" s="37">
        <v>4</v>
      </c>
      <c r="I70" s="37">
        <v>2</v>
      </c>
      <c r="J70" s="37"/>
      <c r="K70" s="37">
        <f t="shared" si="5"/>
        <v>0</v>
      </c>
      <c r="L70" s="37">
        <f t="shared" si="6"/>
        <v>100</v>
      </c>
      <c r="M70" s="37"/>
      <c r="N70" s="37"/>
      <c r="O70" s="37">
        <v>3</v>
      </c>
      <c r="P70" s="37">
        <v>1</v>
      </c>
      <c r="Q70" s="15"/>
      <c r="R70" s="15">
        <f t="shared" si="7"/>
        <v>0</v>
      </c>
      <c r="S70" s="15"/>
      <c r="T70" s="15">
        <f>P70*24-R70</f>
        <v>24</v>
      </c>
    </row>
    <row r="71" customHeight="1" spans="1:20">
      <c r="A71" s="51">
        <v>69</v>
      </c>
      <c r="B71" s="37" t="s">
        <v>111</v>
      </c>
      <c r="C71" s="7" t="s">
        <v>118</v>
      </c>
      <c r="D71" s="37">
        <v>105910</v>
      </c>
      <c r="E71" s="37" t="str">
        <f>VLOOKUP(D:D,[1]门店类型!$C:$N,12,0)</f>
        <v>B1</v>
      </c>
      <c r="F71" s="37">
        <v>13199</v>
      </c>
      <c r="G71" s="37" t="s">
        <v>119</v>
      </c>
      <c r="H71" s="37">
        <v>7</v>
      </c>
      <c r="I71" s="37">
        <v>3</v>
      </c>
      <c r="J71" s="37">
        <v>2</v>
      </c>
      <c r="K71" s="37">
        <f t="shared" si="5"/>
        <v>100</v>
      </c>
      <c r="L71" s="37">
        <f t="shared" si="6"/>
        <v>50</v>
      </c>
      <c r="M71" s="37"/>
      <c r="N71" s="37"/>
      <c r="O71" s="37">
        <v>5</v>
      </c>
      <c r="P71" s="37">
        <v>2</v>
      </c>
      <c r="Q71" s="15">
        <v>4</v>
      </c>
      <c r="R71" s="15">
        <f t="shared" si="7"/>
        <v>96</v>
      </c>
      <c r="S71" s="15">
        <f>R71-P71*24</f>
        <v>48</v>
      </c>
      <c r="T71" s="15"/>
    </row>
    <row r="72" customHeight="1" spans="1:20">
      <c r="A72" s="51">
        <v>70</v>
      </c>
      <c r="B72" s="37" t="s">
        <v>111</v>
      </c>
      <c r="C72" s="7" t="s">
        <v>118</v>
      </c>
      <c r="D72" s="37">
        <v>105910</v>
      </c>
      <c r="E72" s="37" t="str">
        <f>VLOOKUP(D:D,[1]门店类型!$C:$N,12,0)</f>
        <v>B1</v>
      </c>
      <c r="F72" s="37">
        <v>16019</v>
      </c>
      <c r="G72" s="37" t="s">
        <v>120</v>
      </c>
      <c r="H72" s="37">
        <v>7</v>
      </c>
      <c r="I72" s="37">
        <v>3</v>
      </c>
      <c r="J72" s="37"/>
      <c r="K72" s="37">
        <f t="shared" si="5"/>
        <v>0</v>
      </c>
      <c r="L72" s="37">
        <f t="shared" si="6"/>
        <v>150</v>
      </c>
      <c r="M72" s="37"/>
      <c r="N72" s="37"/>
      <c r="O72" s="37">
        <v>5</v>
      </c>
      <c r="P72" s="37">
        <v>2</v>
      </c>
      <c r="Q72" s="15"/>
      <c r="R72" s="15">
        <f t="shared" si="7"/>
        <v>0</v>
      </c>
      <c r="S72" s="15"/>
      <c r="T72" s="15">
        <f>P72*24-R72</f>
        <v>48</v>
      </c>
    </row>
    <row r="73" customHeight="1" spans="1:20">
      <c r="A73" s="51">
        <v>71</v>
      </c>
      <c r="B73" s="37" t="s">
        <v>111</v>
      </c>
      <c r="C73" s="7" t="s">
        <v>118</v>
      </c>
      <c r="D73" s="37">
        <v>105910</v>
      </c>
      <c r="E73" s="37" t="str">
        <f>VLOOKUP(D:D,[1]门店类型!$C:$N,12,0)</f>
        <v>B1</v>
      </c>
      <c r="F73" s="37">
        <v>16047</v>
      </c>
      <c r="G73" s="37" t="s">
        <v>121</v>
      </c>
      <c r="H73" s="37">
        <v>7</v>
      </c>
      <c r="I73" s="37">
        <v>1</v>
      </c>
      <c r="J73" s="37"/>
      <c r="K73" s="37">
        <f t="shared" si="5"/>
        <v>0</v>
      </c>
      <c r="L73" s="37">
        <f t="shared" si="6"/>
        <v>50</v>
      </c>
      <c r="M73" s="37"/>
      <c r="N73" s="37"/>
      <c r="O73" s="37">
        <v>5</v>
      </c>
      <c r="P73" s="37">
        <v>1</v>
      </c>
      <c r="Q73" s="15"/>
      <c r="R73" s="15">
        <f t="shared" si="7"/>
        <v>0</v>
      </c>
      <c r="S73" s="15"/>
      <c r="T73" s="15">
        <f>P73*24-R73</f>
        <v>24</v>
      </c>
    </row>
    <row r="74" customHeight="1" spans="1:20">
      <c r="A74" s="51">
        <v>72</v>
      </c>
      <c r="B74" s="37" t="s">
        <v>111</v>
      </c>
      <c r="C74" s="7" t="s">
        <v>122</v>
      </c>
      <c r="D74" s="37">
        <v>308</v>
      </c>
      <c r="E74" s="37" t="str">
        <f>VLOOKUP(D:D,[1]门店类型!$C:$N,12,0)</f>
        <v>B2</v>
      </c>
      <c r="F74" s="37">
        <v>14380</v>
      </c>
      <c r="G74" s="37" t="s">
        <v>123</v>
      </c>
      <c r="H74" s="37">
        <v>5</v>
      </c>
      <c r="I74" s="37">
        <v>2</v>
      </c>
      <c r="J74" s="37">
        <v>1</v>
      </c>
      <c r="K74" s="37">
        <f t="shared" si="5"/>
        <v>50</v>
      </c>
      <c r="L74" s="37">
        <f t="shared" si="6"/>
        <v>50</v>
      </c>
      <c r="M74" s="37"/>
      <c r="N74" s="37"/>
      <c r="O74" s="37">
        <v>3</v>
      </c>
      <c r="P74" s="37">
        <v>1</v>
      </c>
      <c r="Q74" s="15">
        <v>3</v>
      </c>
      <c r="R74" s="15">
        <f t="shared" si="7"/>
        <v>72</v>
      </c>
      <c r="S74" s="15">
        <f>R74-P74*24</f>
        <v>48</v>
      </c>
      <c r="T74" s="15"/>
    </row>
    <row r="75" customHeight="1" spans="1:20">
      <c r="A75" s="51">
        <v>73</v>
      </c>
      <c r="B75" s="37" t="s">
        <v>111</v>
      </c>
      <c r="C75" s="7" t="s">
        <v>122</v>
      </c>
      <c r="D75" s="37">
        <v>308</v>
      </c>
      <c r="E75" s="37" t="str">
        <f>VLOOKUP(D:D,[1]门店类型!$C:$N,12,0)</f>
        <v>B2</v>
      </c>
      <c r="F75" s="37">
        <v>12937</v>
      </c>
      <c r="G75" s="37" t="s">
        <v>124</v>
      </c>
      <c r="H75" s="37">
        <v>5</v>
      </c>
      <c r="I75" s="37">
        <v>2</v>
      </c>
      <c r="J75" s="37">
        <v>2</v>
      </c>
      <c r="K75" s="37">
        <f t="shared" si="5"/>
        <v>100</v>
      </c>
      <c r="L75" s="37">
        <f t="shared" si="6"/>
        <v>0</v>
      </c>
      <c r="M75" s="37"/>
      <c r="N75" s="37"/>
      <c r="O75" s="37">
        <v>3</v>
      </c>
      <c r="P75" s="37">
        <v>1</v>
      </c>
      <c r="Q75" s="15">
        <v>3</v>
      </c>
      <c r="R75" s="15">
        <f t="shared" si="7"/>
        <v>72</v>
      </c>
      <c r="S75" s="15">
        <f>R75-P75*24</f>
        <v>48</v>
      </c>
      <c r="T75" s="15"/>
    </row>
    <row r="76" customHeight="1" spans="1:20">
      <c r="A76" s="51">
        <v>74</v>
      </c>
      <c r="B76" s="37" t="s">
        <v>111</v>
      </c>
      <c r="C76" s="7" t="s">
        <v>122</v>
      </c>
      <c r="D76" s="37">
        <v>308</v>
      </c>
      <c r="E76" s="37" t="str">
        <f>VLOOKUP(D:D,[1]门店类型!$C:$N,12,0)</f>
        <v>B2</v>
      </c>
      <c r="F76" s="37">
        <v>14453</v>
      </c>
      <c r="G76" s="37" t="s">
        <v>125</v>
      </c>
      <c r="H76" s="37">
        <v>5</v>
      </c>
      <c r="I76" s="37">
        <v>1</v>
      </c>
      <c r="J76" s="37">
        <v>1</v>
      </c>
      <c r="K76" s="37">
        <f t="shared" si="5"/>
        <v>50</v>
      </c>
      <c r="L76" s="37">
        <f t="shared" si="6"/>
        <v>0</v>
      </c>
      <c r="M76" s="37"/>
      <c r="N76" s="37"/>
      <c r="O76" s="37">
        <v>3</v>
      </c>
      <c r="P76" s="37">
        <v>1</v>
      </c>
      <c r="Q76" s="15">
        <v>1</v>
      </c>
      <c r="R76" s="15">
        <f t="shared" si="7"/>
        <v>24</v>
      </c>
      <c r="S76" s="15"/>
      <c r="T76" s="15"/>
    </row>
    <row r="77" customHeight="1" spans="1:20">
      <c r="A77" s="51">
        <v>75</v>
      </c>
      <c r="B77" s="37" t="s">
        <v>111</v>
      </c>
      <c r="C77" s="7" t="s">
        <v>126</v>
      </c>
      <c r="D77" s="37">
        <v>102935</v>
      </c>
      <c r="E77" s="37" t="str">
        <f>VLOOKUP(D:D,[1]门店类型!$C:$N,12,0)</f>
        <v>C1</v>
      </c>
      <c r="F77" s="37">
        <v>10902</v>
      </c>
      <c r="G77" s="37" t="s">
        <v>116</v>
      </c>
      <c r="H77" s="37">
        <v>10</v>
      </c>
      <c r="I77" s="37">
        <v>4</v>
      </c>
      <c r="J77" s="37">
        <v>2</v>
      </c>
      <c r="K77" s="37">
        <f t="shared" si="5"/>
        <v>100</v>
      </c>
      <c r="L77" s="37">
        <f t="shared" si="6"/>
        <v>100</v>
      </c>
      <c r="M77" s="37"/>
      <c r="N77" s="37"/>
      <c r="O77" s="37">
        <v>3</v>
      </c>
      <c r="P77" s="37">
        <v>1</v>
      </c>
      <c r="Q77" s="15">
        <v>2</v>
      </c>
      <c r="R77" s="15">
        <f t="shared" si="7"/>
        <v>48</v>
      </c>
      <c r="S77" s="15">
        <f>R77-P77*24</f>
        <v>24</v>
      </c>
      <c r="T77" s="15"/>
    </row>
    <row r="78" customHeight="1" spans="1:20">
      <c r="A78" s="51">
        <v>76</v>
      </c>
      <c r="B78" s="37" t="s">
        <v>111</v>
      </c>
      <c r="C78" s="7" t="s">
        <v>127</v>
      </c>
      <c r="D78" s="37">
        <v>102935</v>
      </c>
      <c r="E78" s="37" t="str">
        <f>VLOOKUP(D:D,[1]门店类型!$C:$N,12,0)</f>
        <v>C1</v>
      </c>
      <c r="F78" s="37">
        <v>1002283</v>
      </c>
      <c r="G78" s="37" t="s">
        <v>128</v>
      </c>
      <c r="H78" s="37">
        <v>10</v>
      </c>
      <c r="I78" s="37">
        <v>3</v>
      </c>
      <c r="J78" s="37"/>
      <c r="K78" s="37">
        <f t="shared" si="5"/>
        <v>0</v>
      </c>
      <c r="L78" s="37">
        <f t="shared" si="6"/>
        <v>150</v>
      </c>
      <c r="M78" s="37"/>
      <c r="N78" s="37"/>
      <c r="O78" s="37">
        <v>3</v>
      </c>
      <c r="P78" s="37">
        <v>1</v>
      </c>
      <c r="Q78" s="15"/>
      <c r="R78" s="15">
        <f t="shared" si="7"/>
        <v>0</v>
      </c>
      <c r="S78" s="15"/>
      <c r="T78" s="15">
        <f t="shared" ref="T78:T85" si="8">P78*24-R78</f>
        <v>24</v>
      </c>
    </row>
    <row r="79" customHeight="1" spans="1:20">
      <c r="A79" s="51">
        <v>77</v>
      </c>
      <c r="B79" s="37" t="s">
        <v>111</v>
      </c>
      <c r="C79" s="7" t="s">
        <v>129</v>
      </c>
      <c r="D79" s="37">
        <v>744</v>
      </c>
      <c r="E79" s="37" t="str">
        <f>VLOOKUP(D:D,[1]门店类型!$C:$N,12,0)</f>
        <v>A3</v>
      </c>
      <c r="F79" s="37">
        <v>12846</v>
      </c>
      <c r="G79" s="37" t="s">
        <v>130</v>
      </c>
      <c r="H79" s="37">
        <v>6</v>
      </c>
      <c r="I79" s="37">
        <v>3</v>
      </c>
      <c r="J79" s="37">
        <v>1</v>
      </c>
      <c r="K79" s="37">
        <f t="shared" si="5"/>
        <v>50</v>
      </c>
      <c r="L79" s="37">
        <f t="shared" si="6"/>
        <v>100</v>
      </c>
      <c r="M79" s="37"/>
      <c r="N79" s="37"/>
      <c r="O79" s="37">
        <v>6</v>
      </c>
      <c r="P79" s="37">
        <v>3</v>
      </c>
      <c r="Q79" s="15">
        <v>1</v>
      </c>
      <c r="R79" s="15">
        <f t="shared" si="7"/>
        <v>24</v>
      </c>
      <c r="S79" s="15"/>
      <c r="T79" s="15">
        <f t="shared" si="8"/>
        <v>48</v>
      </c>
    </row>
    <row r="80" customHeight="1" spans="1:20">
      <c r="A80" s="51">
        <v>78</v>
      </c>
      <c r="B80" s="37" t="s">
        <v>111</v>
      </c>
      <c r="C80" s="7" t="s">
        <v>127</v>
      </c>
      <c r="D80" s="37">
        <v>102935</v>
      </c>
      <c r="E80" s="37" t="str">
        <f>VLOOKUP(D:D,[1]门店类型!$C:$N,12,0)</f>
        <v>C1</v>
      </c>
      <c r="F80" s="37">
        <v>1002853</v>
      </c>
      <c r="G80" s="37" t="s">
        <v>131</v>
      </c>
      <c r="H80" s="37">
        <v>10</v>
      </c>
      <c r="I80" s="37">
        <v>3</v>
      </c>
      <c r="J80" s="37">
        <v>1</v>
      </c>
      <c r="K80" s="37">
        <f t="shared" si="5"/>
        <v>50</v>
      </c>
      <c r="L80" s="37">
        <f t="shared" si="6"/>
        <v>100</v>
      </c>
      <c r="M80" s="37"/>
      <c r="N80" s="37"/>
      <c r="O80" s="37">
        <v>3</v>
      </c>
      <c r="P80" s="37">
        <v>1</v>
      </c>
      <c r="Q80" s="15"/>
      <c r="R80" s="15">
        <f t="shared" si="7"/>
        <v>0</v>
      </c>
      <c r="S80" s="15"/>
      <c r="T80" s="15">
        <f t="shared" si="8"/>
        <v>24</v>
      </c>
    </row>
    <row r="81" customHeight="1" spans="1:20">
      <c r="A81" s="51">
        <v>79</v>
      </c>
      <c r="B81" s="37" t="s">
        <v>111</v>
      </c>
      <c r="C81" s="7" t="s">
        <v>129</v>
      </c>
      <c r="D81" s="37">
        <v>744</v>
      </c>
      <c r="E81" s="37" t="str">
        <f>VLOOKUP(D:D,[1]门店类型!$C:$N,12,0)</f>
        <v>A3</v>
      </c>
      <c r="F81" s="37">
        <v>9190</v>
      </c>
      <c r="G81" s="37" t="s">
        <v>132</v>
      </c>
      <c r="H81" s="37">
        <v>6</v>
      </c>
      <c r="I81" s="37">
        <v>3</v>
      </c>
      <c r="J81" s="37"/>
      <c r="K81" s="37">
        <f t="shared" si="5"/>
        <v>0</v>
      </c>
      <c r="L81" s="37">
        <f t="shared" si="6"/>
        <v>150</v>
      </c>
      <c r="M81" s="37"/>
      <c r="N81" s="37"/>
      <c r="O81" s="37">
        <v>6</v>
      </c>
      <c r="P81" s="37">
        <v>3</v>
      </c>
      <c r="Q81" s="15">
        <v>0</v>
      </c>
      <c r="R81" s="15">
        <f t="shared" si="7"/>
        <v>0</v>
      </c>
      <c r="S81" s="15"/>
      <c r="T81" s="15">
        <f t="shared" si="8"/>
        <v>72</v>
      </c>
    </row>
    <row r="82" customHeight="1" spans="1:20">
      <c r="A82" s="51">
        <v>80</v>
      </c>
      <c r="B82" s="37" t="s">
        <v>111</v>
      </c>
      <c r="C82" s="7" t="s">
        <v>133</v>
      </c>
      <c r="D82" s="37">
        <v>307</v>
      </c>
      <c r="E82" s="37" t="str">
        <f>VLOOKUP(D:D,[1]门店类型!$C:$N,12,0)</f>
        <v>A1</v>
      </c>
      <c r="F82" s="37">
        <v>7107</v>
      </c>
      <c r="G82" s="37" t="s">
        <v>134</v>
      </c>
      <c r="H82" s="37">
        <v>75</v>
      </c>
      <c r="I82" s="37">
        <v>15</v>
      </c>
      <c r="J82" s="37">
        <v>17</v>
      </c>
      <c r="K82" s="37">
        <f t="shared" si="5"/>
        <v>850</v>
      </c>
      <c r="L82" s="37"/>
      <c r="M82" s="37">
        <f>J82*50-I82*50</f>
        <v>100</v>
      </c>
      <c r="N82" s="37">
        <f>J82*10</f>
        <v>170</v>
      </c>
      <c r="O82" s="37">
        <v>20</v>
      </c>
      <c r="P82" s="37">
        <v>4</v>
      </c>
      <c r="Q82" s="15">
        <v>3</v>
      </c>
      <c r="R82" s="15">
        <f t="shared" si="7"/>
        <v>72</v>
      </c>
      <c r="S82" s="15"/>
      <c r="T82" s="15">
        <f t="shared" si="8"/>
        <v>24</v>
      </c>
    </row>
    <row r="83" customHeight="1" spans="1:20">
      <c r="A83" s="51">
        <v>81</v>
      </c>
      <c r="B83" s="37" t="s">
        <v>111</v>
      </c>
      <c r="C83" s="7" t="s">
        <v>133</v>
      </c>
      <c r="D83" s="37">
        <v>307</v>
      </c>
      <c r="E83" s="37" t="str">
        <f>VLOOKUP(D:D,[1]门店类型!$C:$N,12,0)</f>
        <v>A1</v>
      </c>
      <c r="F83" s="37">
        <v>10989</v>
      </c>
      <c r="G83" s="37" t="s">
        <v>135</v>
      </c>
      <c r="H83" s="37">
        <v>75</v>
      </c>
      <c r="I83" s="37">
        <v>15</v>
      </c>
      <c r="J83" s="37">
        <v>8</v>
      </c>
      <c r="K83" s="37">
        <f t="shared" si="5"/>
        <v>400</v>
      </c>
      <c r="L83" s="37">
        <f t="shared" si="6"/>
        <v>350</v>
      </c>
      <c r="M83" s="37"/>
      <c r="N83" s="37"/>
      <c r="O83" s="37">
        <v>20</v>
      </c>
      <c r="P83" s="37">
        <v>4</v>
      </c>
      <c r="Q83" s="15">
        <v>3</v>
      </c>
      <c r="R83" s="15">
        <f t="shared" si="7"/>
        <v>72</v>
      </c>
      <c r="S83" s="15"/>
      <c r="T83" s="15">
        <f t="shared" si="8"/>
        <v>24</v>
      </c>
    </row>
    <row r="84" customHeight="1" spans="1:20">
      <c r="A84" s="51">
        <v>82</v>
      </c>
      <c r="B84" s="37" t="s">
        <v>111</v>
      </c>
      <c r="C84" s="7" t="s">
        <v>133</v>
      </c>
      <c r="D84" s="37">
        <v>307</v>
      </c>
      <c r="E84" s="37" t="str">
        <f>VLOOKUP(D:D,[1]门店类型!$C:$N,12,0)</f>
        <v>A1</v>
      </c>
      <c r="F84" s="37">
        <v>10613</v>
      </c>
      <c r="G84" s="37" t="s">
        <v>136</v>
      </c>
      <c r="H84" s="37">
        <v>75</v>
      </c>
      <c r="I84" s="37">
        <v>15</v>
      </c>
      <c r="J84" s="37">
        <v>16</v>
      </c>
      <c r="K84" s="37">
        <f t="shared" si="5"/>
        <v>800</v>
      </c>
      <c r="L84" s="37"/>
      <c r="M84" s="37">
        <f>J84*50-I84*50</f>
        <v>50</v>
      </c>
      <c r="N84" s="37">
        <f>J84*10</f>
        <v>160</v>
      </c>
      <c r="O84" s="37">
        <v>20</v>
      </c>
      <c r="P84" s="37">
        <v>4</v>
      </c>
      <c r="Q84" s="15">
        <v>3</v>
      </c>
      <c r="R84" s="15">
        <f t="shared" si="7"/>
        <v>72</v>
      </c>
      <c r="S84" s="15"/>
      <c r="T84" s="15">
        <f t="shared" si="8"/>
        <v>24</v>
      </c>
    </row>
    <row r="85" customHeight="1" spans="1:20">
      <c r="A85" s="51">
        <v>83</v>
      </c>
      <c r="B85" s="37" t="s">
        <v>111</v>
      </c>
      <c r="C85" s="7" t="s">
        <v>133</v>
      </c>
      <c r="D85" s="37">
        <v>307</v>
      </c>
      <c r="E85" s="37" t="str">
        <f>VLOOKUP(D:D,[1]门店类型!$C:$N,12,0)</f>
        <v>A1</v>
      </c>
      <c r="F85" s="37">
        <v>991137</v>
      </c>
      <c r="G85" s="37" t="s">
        <v>137</v>
      </c>
      <c r="H85" s="37">
        <v>75</v>
      </c>
      <c r="I85" s="37">
        <v>15</v>
      </c>
      <c r="J85" s="37">
        <v>13</v>
      </c>
      <c r="K85" s="37">
        <f t="shared" si="5"/>
        <v>650</v>
      </c>
      <c r="L85" s="37">
        <f t="shared" si="6"/>
        <v>100</v>
      </c>
      <c r="M85" s="37"/>
      <c r="N85" s="37">
        <f>J85*10</f>
        <v>130</v>
      </c>
      <c r="O85" s="37">
        <v>20</v>
      </c>
      <c r="P85" s="37">
        <v>4</v>
      </c>
      <c r="Q85" s="15"/>
      <c r="R85" s="15">
        <f t="shared" si="7"/>
        <v>0</v>
      </c>
      <c r="S85" s="15"/>
      <c r="T85" s="15">
        <f t="shared" si="8"/>
        <v>96</v>
      </c>
    </row>
    <row r="86" customHeight="1" spans="1:20">
      <c r="A86" s="51">
        <v>84</v>
      </c>
      <c r="B86" s="37" t="s">
        <v>111</v>
      </c>
      <c r="C86" s="7" t="s">
        <v>133</v>
      </c>
      <c r="D86" s="37">
        <v>307</v>
      </c>
      <c r="E86" s="37" t="str">
        <f>VLOOKUP(D:D,[1]门店类型!$C:$N,12,0)</f>
        <v>A1</v>
      </c>
      <c r="F86" s="37">
        <v>9563</v>
      </c>
      <c r="G86" s="37" t="s">
        <v>138</v>
      </c>
      <c r="H86" s="37">
        <v>75</v>
      </c>
      <c r="I86" s="37">
        <v>15</v>
      </c>
      <c r="J86" s="37">
        <v>20</v>
      </c>
      <c r="K86" s="37">
        <f t="shared" si="5"/>
        <v>1000</v>
      </c>
      <c r="L86" s="37"/>
      <c r="M86" s="37">
        <f>J86*50-I86*50</f>
        <v>250</v>
      </c>
      <c r="N86" s="37">
        <f>J86*10</f>
        <v>200</v>
      </c>
      <c r="O86" s="37">
        <v>20</v>
      </c>
      <c r="P86" s="37">
        <v>4</v>
      </c>
      <c r="Q86" s="15">
        <v>15</v>
      </c>
      <c r="R86" s="15">
        <f t="shared" si="7"/>
        <v>360</v>
      </c>
      <c r="S86" s="15">
        <f>R86-P86*24</f>
        <v>264</v>
      </c>
      <c r="T86" s="15"/>
    </row>
    <row r="87" customHeight="1" spans="1:20">
      <c r="A87" s="51">
        <v>85</v>
      </c>
      <c r="B87" s="37" t="s">
        <v>111</v>
      </c>
      <c r="C87" s="7" t="s">
        <v>139</v>
      </c>
      <c r="D87" s="37">
        <v>106485</v>
      </c>
      <c r="E87" s="37" t="str">
        <f>VLOOKUP(D:D,[1]门店类型!$C:$N,12,0)</f>
        <v>C1</v>
      </c>
      <c r="F87" s="37">
        <v>13325</v>
      </c>
      <c r="G87" s="37" t="s">
        <v>140</v>
      </c>
      <c r="H87" s="37">
        <v>7</v>
      </c>
      <c r="I87" s="37">
        <v>7</v>
      </c>
      <c r="J87" s="37">
        <v>1</v>
      </c>
      <c r="K87" s="37">
        <f t="shared" si="5"/>
        <v>50</v>
      </c>
      <c r="L87" s="37">
        <f t="shared" si="6"/>
        <v>300</v>
      </c>
      <c r="M87" s="37"/>
      <c r="N87" s="37"/>
      <c r="O87" s="37">
        <v>3</v>
      </c>
      <c r="P87" s="37">
        <v>3</v>
      </c>
      <c r="Q87" s="15">
        <v>3</v>
      </c>
      <c r="R87" s="15">
        <f t="shared" si="7"/>
        <v>72</v>
      </c>
      <c r="S87" s="15"/>
      <c r="T87" s="15"/>
    </row>
    <row r="88" customHeight="1" spans="1:20">
      <c r="A88" s="51">
        <v>86</v>
      </c>
      <c r="B88" s="37" t="s">
        <v>111</v>
      </c>
      <c r="C88" s="7" t="s">
        <v>141</v>
      </c>
      <c r="D88" s="37">
        <v>742</v>
      </c>
      <c r="E88" s="37" t="str">
        <f>VLOOKUP(D:D,[1]门店类型!$C:$N,12,0)</f>
        <v>A2</v>
      </c>
      <c r="F88" s="37">
        <v>1000431</v>
      </c>
      <c r="G88" s="37" t="s">
        <v>142</v>
      </c>
      <c r="H88" s="37">
        <v>14</v>
      </c>
      <c r="I88" s="37">
        <v>8</v>
      </c>
      <c r="J88" s="37">
        <v>3</v>
      </c>
      <c r="K88" s="37">
        <f t="shared" si="5"/>
        <v>150</v>
      </c>
      <c r="L88" s="37">
        <f t="shared" si="6"/>
        <v>250</v>
      </c>
      <c r="M88" s="37"/>
      <c r="N88" s="37"/>
      <c r="O88" s="37">
        <v>6</v>
      </c>
      <c r="P88" s="37">
        <v>3</v>
      </c>
      <c r="Q88" s="15"/>
      <c r="R88" s="15">
        <f t="shared" si="7"/>
        <v>0</v>
      </c>
      <c r="S88" s="15"/>
      <c r="T88" s="15">
        <f t="shared" ref="T87:T96" si="9">P88*24-R88</f>
        <v>72</v>
      </c>
    </row>
    <row r="89" customHeight="1" spans="1:20">
      <c r="A89" s="51">
        <v>87</v>
      </c>
      <c r="B89" s="37" t="s">
        <v>111</v>
      </c>
      <c r="C89" s="7" t="s">
        <v>141</v>
      </c>
      <c r="D89" s="37">
        <v>742</v>
      </c>
      <c r="E89" s="37" t="str">
        <f>VLOOKUP(D:D,[1]门店类型!$C:$N,12,0)</f>
        <v>A2</v>
      </c>
      <c r="F89" s="37">
        <v>1003910</v>
      </c>
      <c r="G89" s="37" t="s">
        <v>113</v>
      </c>
      <c r="H89" s="37">
        <v>14</v>
      </c>
      <c r="I89" s="37">
        <v>6</v>
      </c>
      <c r="J89" s="37"/>
      <c r="K89" s="37">
        <f t="shared" si="5"/>
        <v>0</v>
      </c>
      <c r="L89" s="37">
        <f t="shared" si="6"/>
        <v>300</v>
      </c>
      <c r="M89" s="37"/>
      <c r="N89" s="37"/>
      <c r="O89" s="37">
        <v>6</v>
      </c>
      <c r="P89" s="37">
        <v>3</v>
      </c>
      <c r="Q89" s="15"/>
      <c r="R89" s="15">
        <f t="shared" si="7"/>
        <v>0</v>
      </c>
      <c r="S89" s="15"/>
      <c r="T89" s="15">
        <f t="shared" si="9"/>
        <v>72</v>
      </c>
    </row>
    <row r="90" customHeight="1" spans="1:20">
      <c r="A90" s="51">
        <v>88</v>
      </c>
      <c r="B90" s="37" t="s">
        <v>111</v>
      </c>
      <c r="C90" s="7" t="s">
        <v>143</v>
      </c>
      <c r="D90" s="37">
        <v>116919</v>
      </c>
      <c r="E90" s="37" t="str">
        <f>VLOOKUP(D:D,[1]门店类型!$C:$N,12,0)</f>
        <v>B2</v>
      </c>
      <c r="F90" s="37">
        <v>14436</v>
      </c>
      <c r="G90" s="37" t="s">
        <v>144</v>
      </c>
      <c r="H90" s="37">
        <v>5</v>
      </c>
      <c r="I90" s="37">
        <v>3</v>
      </c>
      <c r="J90" s="37">
        <v>4</v>
      </c>
      <c r="K90" s="37">
        <f t="shared" si="5"/>
        <v>200</v>
      </c>
      <c r="L90" s="37"/>
      <c r="M90" s="37">
        <f>J90*50-I90*50</f>
        <v>50</v>
      </c>
      <c r="N90" s="37"/>
      <c r="O90" s="37">
        <v>3</v>
      </c>
      <c r="P90" s="37">
        <v>2</v>
      </c>
      <c r="Q90" s="15"/>
      <c r="R90" s="15">
        <f t="shared" si="7"/>
        <v>0</v>
      </c>
      <c r="S90" s="15"/>
      <c r="T90" s="15">
        <f t="shared" si="9"/>
        <v>48</v>
      </c>
    </row>
    <row r="91" customHeight="1" spans="1:20">
      <c r="A91" s="51">
        <v>89</v>
      </c>
      <c r="B91" s="37" t="s">
        <v>111</v>
      </c>
      <c r="C91" s="7" t="s">
        <v>143</v>
      </c>
      <c r="D91" s="37">
        <v>116919</v>
      </c>
      <c r="E91" s="37" t="str">
        <f>VLOOKUP(D:D,[1]门店类型!$C:$N,12,0)</f>
        <v>B2</v>
      </c>
      <c r="F91" s="37">
        <v>1003111</v>
      </c>
      <c r="G91" s="37" t="s">
        <v>145</v>
      </c>
      <c r="H91" s="37">
        <v>5</v>
      </c>
      <c r="I91" s="37">
        <v>2</v>
      </c>
      <c r="J91" s="37">
        <v>4</v>
      </c>
      <c r="K91" s="37">
        <f t="shared" si="5"/>
        <v>200</v>
      </c>
      <c r="L91" s="37"/>
      <c r="M91" s="37">
        <f>J91*50-I91*50</f>
        <v>100</v>
      </c>
      <c r="N91" s="37"/>
      <c r="O91" s="37"/>
      <c r="P91" s="37">
        <v>1</v>
      </c>
      <c r="Q91" s="15"/>
      <c r="R91" s="15">
        <f t="shared" si="7"/>
        <v>0</v>
      </c>
      <c r="S91" s="15"/>
      <c r="T91" s="15">
        <f t="shared" si="9"/>
        <v>24</v>
      </c>
    </row>
    <row r="92" customHeight="1" spans="1:20">
      <c r="A92" s="51">
        <v>90</v>
      </c>
      <c r="B92" s="37" t="s">
        <v>111</v>
      </c>
      <c r="C92" s="7" t="s">
        <v>146</v>
      </c>
      <c r="D92" s="37">
        <v>399</v>
      </c>
      <c r="E92" s="37" t="str">
        <f>VLOOKUP(D:D,[1]门店类型!$C:$N,12,0)</f>
        <v>A1</v>
      </c>
      <c r="F92" s="37">
        <v>4033</v>
      </c>
      <c r="G92" s="37" t="s">
        <v>147</v>
      </c>
      <c r="H92" s="37">
        <v>20</v>
      </c>
      <c r="I92" s="37">
        <v>4</v>
      </c>
      <c r="J92" s="37">
        <v>2</v>
      </c>
      <c r="K92" s="37">
        <f t="shared" si="5"/>
        <v>100</v>
      </c>
      <c r="L92" s="37">
        <f t="shared" si="6"/>
        <v>100</v>
      </c>
      <c r="M92" s="37"/>
      <c r="N92" s="37"/>
      <c r="O92" s="37">
        <v>7</v>
      </c>
      <c r="P92" s="37">
        <v>2</v>
      </c>
      <c r="Q92" s="15">
        <v>1</v>
      </c>
      <c r="R92" s="15">
        <f t="shared" si="7"/>
        <v>24</v>
      </c>
      <c r="S92" s="15"/>
      <c r="T92" s="15">
        <f t="shared" si="9"/>
        <v>24</v>
      </c>
    </row>
    <row r="93" customHeight="1" spans="1:20">
      <c r="A93" s="51">
        <v>91</v>
      </c>
      <c r="B93" s="37" t="s">
        <v>111</v>
      </c>
      <c r="C93" s="7" t="s">
        <v>146</v>
      </c>
      <c r="D93" s="37">
        <v>399</v>
      </c>
      <c r="E93" s="37" t="str">
        <f>VLOOKUP(D:D,[1]门店类型!$C:$N,12,0)</f>
        <v>A1</v>
      </c>
      <c r="F93" s="37">
        <v>4435</v>
      </c>
      <c r="G93" s="37" t="s">
        <v>148</v>
      </c>
      <c r="H93" s="37">
        <v>20</v>
      </c>
      <c r="I93" s="37">
        <v>4</v>
      </c>
      <c r="J93" s="37"/>
      <c r="K93" s="37">
        <f t="shared" si="5"/>
        <v>0</v>
      </c>
      <c r="L93" s="37">
        <f t="shared" si="6"/>
        <v>200</v>
      </c>
      <c r="M93" s="37"/>
      <c r="N93" s="37"/>
      <c r="O93" s="37">
        <v>7</v>
      </c>
      <c r="P93" s="37">
        <v>2</v>
      </c>
      <c r="Q93" s="15">
        <v>1</v>
      </c>
      <c r="R93" s="15">
        <f t="shared" si="7"/>
        <v>24</v>
      </c>
      <c r="S93" s="15"/>
      <c r="T93" s="15">
        <f t="shared" si="9"/>
        <v>24</v>
      </c>
    </row>
    <row r="94" customHeight="1" spans="1:20">
      <c r="A94" s="51">
        <v>92</v>
      </c>
      <c r="B94" s="37" t="s">
        <v>111</v>
      </c>
      <c r="C94" s="7" t="s">
        <v>146</v>
      </c>
      <c r="D94" s="37">
        <v>399</v>
      </c>
      <c r="E94" s="37" t="str">
        <f>VLOOKUP(D:D,[1]门店类型!$C:$N,12,0)</f>
        <v>A1</v>
      </c>
      <c r="F94" s="37">
        <v>14365</v>
      </c>
      <c r="G94" s="37" t="s">
        <v>149</v>
      </c>
      <c r="H94" s="37">
        <v>20</v>
      </c>
      <c r="I94" s="37">
        <v>4</v>
      </c>
      <c r="J94" s="37"/>
      <c r="K94" s="37">
        <f t="shared" si="5"/>
        <v>0</v>
      </c>
      <c r="L94" s="37">
        <f t="shared" si="6"/>
        <v>200</v>
      </c>
      <c r="M94" s="37"/>
      <c r="N94" s="37"/>
      <c r="O94" s="37">
        <v>7</v>
      </c>
      <c r="P94" s="37">
        <v>1</v>
      </c>
      <c r="Q94" s="15"/>
      <c r="R94" s="15">
        <f t="shared" si="7"/>
        <v>0</v>
      </c>
      <c r="S94" s="15"/>
      <c r="T94" s="15">
        <f t="shared" si="9"/>
        <v>24</v>
      </c>
    </row>
    <row r="95" customHeight="1" spans="1:20">
      <c r="A95" s="51">
        <v>93</v>
      </c>
      <c r="B95" s="37" t="s">
        <v>111</v>
      </c>
      <c r="C95" s="7" t="s">
        <v>146</v>
      </c>
      <c r="D95" s="37">
        <v>399</v>
      </c>
      <c r="E95" s="37" t="str">
        <f>VLOOKUP(D:D,[1]门店类型!$C:$N,12,0)</f>
        <v>A1</v>
      </c>
      <c r="F95" s="37">
        <v>16059</v>
      </c>
      <c r="G95" s="37" t="s">
        <v>150</v>
      </c>
      <c r="H95" s="37">
        <v>20</v>
      </c>
      <c r="I95" s="37">
        <v>4</v>
      </c>
      <c r="J95" s="37"/>
      <c r="K95" s="37">
        <f t="shared" si="5"/>
        <v>0</v>
      </c>
      <c r="L95" s="37">
        <f t="shared" si="6"/>
        <v>200</v>
      </c>
      <c r="M95" s="37"/>
      <c r="N95" s="37"/>
      <c r="O95" s="37">
        <v>7</v>
      </c>
      <c r="P95" s="37">
        <v>1</v>
      </c>
      <c r="Q95" s="15"/>
      <c r="R95" s="15">
        <f t="shared" si="7"/>
        <v>0</v>
      </c>
      <c r="S95" s="15"/>
      <c r="T95" s="15">
        <f t="shared" si="9"/>
        <v>24</v>
      </c>
    </row>
    <row r="96" customHeight="1" spans="1:20">
      <c r="A96" s="51">
        <v>94</v>
      </c>
      <c r="B96" s="37" t="s">
        <v>111</v>
      </c>
      <c r="C96" s="7" t="s">
        <v>146</v>
      </c>
      <c r="D96" s="37">
        <v>399</v>
      </c>
      <c r="E96" s="37" t="str">
        <f>VLOOKUP(D:D,[1]门店类型!$C:$N,12,0)</f>
        <v>A1</v>
      </c>
      <c r="F96" s="37">
        <v>16060</v>
      </c>
      <c r="G96" s="37" t="s">
        <v>151</v>
      </c>
      <c r="H96" s="37">
        <v>20</v>
      </c>
      <c r="I96" s="37">
        <v>4</v>
      </c>
      <c r="J96" s="37">
        <v>1</v>
      </c>
      <c r="K96" s="37">
        <f t="shared" si="5"/>
        <v>50</v>
      </c>
      <c r="L96" s="37">
        <f t="shared" si="6"/>
        <v>150</v>
      </c>
      <c r="M96" s="37"/>
      <c r="N96" s="37"/>
      <c r="O96" s="37">
        <v>7</v>
      </c>
      <c r="P96" s="37">
        <v>1</v>
      </c>
      <c r="Q96" s="15">
        <v>0</v>
      </c>
      <c r="R96" s="15">
        <f t="shared" si="7"/>
        <v>0</v>
      </c>
      <c r="S96" s="15"/>
      <c r="T96" s="15">
        <f t="shared" si="9"/>
        <v>24</v>
      </c>
    </row>
    <row r="97" customHeight="1" spans="1:20">
      <c r="A97" s="51">
        <v>95</v>
      </c>
      <c r="B97" s="37" t="s">
        <v>111</v>
      </c>
      <c r="C97" s="7" t="s">
        <v>152</v>
      </c>
      <c r="D97" s="37">
        <v>106066</v>
      </c>
      <c r="E97" s="37" t="str">
        <f>VLOOKUP(D:D,[1]门店类型!$C:$N,12,0)</f>
        <v>A3</v>
      </c>
      <c r="F97" s="35">
        <v>995676</v>
      </c>
      <c r="G97" s="37" t="s">
        <v>153</v>
      </c>
      <c r="H97" s="37">
        <v>6</v>
      </c>
      <c r="I97" s="37">
        <v>6</v>
      </c>
      <c r="J97" s="37">
        <v>7</v>
      </c>
      <c r="K97" s="37">
        <f t="shared" si="5"/>
        <v>350</v>
      </c>
      <c r="L97" s="37"/>
      <c r="M97" s="37">
        <f>J97*50-I97*50</f>
        <v>50</v>
      </c>
      <c r="N97" s="37"/>
      <c r="O97" s="37">
        <v>5</v>
      </c>
      <c r="P97" s="37">
        <v>5</v>
      </c>
      <c r="Q97" s="15">
        <v>6</v>
      </c>
      <c r="R97" s="15">
        <f t="shared" si="7"/>
        <v>144</v>
      </c>
      <c r="S97" s="15">
        <f>R97-P97*24</f>
        <v>24</v>
      </c>
      <c r="T97" s="15"/>
    </row>
    <row r="98" customHeight="1" spans="1:20">
      <c r="A98" s="51">
        <v>96</v>
      </c>
      <c r="B98" s="37" t="s">
        <v>111</v>
      </c>
      <c r="C98" s="7" t="s">
        <v>154</v>
      </c>
      <c r="D98" s="37">
        <v>119622</v>
      </c>
      <c r="E98" s="37" t="str">
        <f>VLOOKUP(D:D,[1]门店类型!$C:$N,12,0)</f>
        <v>C1</v>
      </c>
      <c r="F98" s="37">
        <v>9679</v>
      </c>
      <c r="G98" s="37" t="s">
        <v>155</v>
      </c>
      <c r="H98" s="37">
        <v>4</v>
      </c>
      <c r="I98" s="37">
        <v>4</v>
      </c>
      <c r="J98" s="37">
        <v>6</v>
      </c>
      <c r="K98" s="37">
        <f t="shared" si="5"/>
        <v>300</v>
      </c>
      <c r="L98" s="37"/>
      <c r="M98" s="37">
        <f>J98*50-I98*50</f>
        <v>100</v>
      </c>
      <c r="N98" s="37">
        <f>J98*10</f>
        <v>60</v>
      </c>
      <c r="O98" s="37">
        <v>3</v>
      </c>
      <c r="P98" s="37">
        <v>3</v>
      </c>
      <c r="Q98" s="15"/>
      <c r="R98" s="15">
        <f t="shared" si="7"/>
        <v>0</v>
      </c>
      <c r="S98" s="15"/>
      <c r="T98" s="15">
        <f>P98*24-R98</f>
        <v>72</v>
      </c>
    </row>
    <row r="99" customHeight="1" spans="1:20">
      <c r="A99" s="51">
        <v>97</v>
      </c>
      <c r="B99" s="37" t="s">
        <v>111</v>
      </c>
      <c r="C99" s="7" t="s">
        <v>156</v>
      </c>
      <c r="D99" s="37">
        <v>337</v>
      </c>
      <c r="E99" s="37" t="str">
        <f>VLOOKUP(D:D,[1]门店类型!$C:$N,12,0)</f>
        <v>A2</v>
      </c>
      <c r="F99" s="37">
        <v>7050</v>
      </c>
      <c r="G99" s="37" t="s">
        <v>157</v>
      </c>
      <c r="H99" s="37">
        <v>20</v>
      </c>
      <c r="I99" s="37">
        <v>4</v>
      </c>
      <c r="J99" s="37">
        <v>1</v>
      </c>
      <c r="K99" s="37">
        <f t="shared" si="5"/>
        <v>50</v>
      </c>
      <c r="L99" s="37">
        <f t="shared" si="6"/>
        <v>150</v>
      </c>
      <c r="M99" s="37"/>
      <c r="N99" s="37"/>
      <c r="O99" s="37">
        <v>6</v>
      </c>
      <c r="P99" s="37">
        <v>1</v>
      </c>
      <c r="Q99" s="15">
        <v>1</v>
      </c>
      <c r="R99" s="15">
        <f t="shared" si="7"/>
        <v>24</v>
      </c>
      <c r="S99" s="15"/>
      <c r="T99" s="15"/>
    </row>
    <row r="100" customHeight="1" spans="1:20">
      <c r="A100" s="51">
        <v>98</v>
      </c>
      <c r="B100" s="37" t="s">
        <v>111</v>
      </c>
      <c r="C100" s="7" t="s">
        <v>156</v>
      </c>
      <c r="D100" s="37">
        <v>337</v>
      </c>
      <c r="E100" s="37" t="str">
        <f>VLOOKUP(D:D,[1]门店类型!$C:$N,12,0)</f>
        <v>A2</v>
      </c>
      <c r="F100" s="37">
        <v>6965</v>
      </c>
      <c r="G100" s="37" t="s">
        <v>158</v>
      </c>
      <c r="H100" s="37">
        <v>20</v>
      </c>
      <c r="I100" s="37">
        <v>4</v>
      </c>
      <c r="J100" s="37">
        <v>6</v>
      </c>
      <c r="K100" s="37">
        <f t="shared" si="5"/>
        <v>300</v>
      </c>
      <c r="L100" s="37"/>
      <c r="M100" s="37">
        <f>J100*50-I100*50</f>
        <v>100</v>
      </c>
      <c r="N100" s="37"/>
      <c r="O100" s="37">
        <v>6</v>
      </c>
      <c r="P100" s="37">
        <v>2</v>
      </c>
      <c r="Q100" s="15">
        <v>6</v>
      </c>
      <c r="R100" s="15">
        <f t="shared" si="7"/>
        <v>144</v>
      </c>
      <c r="S100" s="15">
        <f>R100-P100*24</f>
        <v>96</v>
      </c>
      <c r="T100" s="15"/>
    </row>
    <row r="101" customHeight="1" spans="1:20">
      <c r="A101" s="51">
        <v>99</v>
      </c>
      <c r="B101" s="37" t="s">
        <v>111</v>
      </c>
      <c r="C101" s="7" t="s">
        <v>156</v>
      </c>
      <c r="D101" s="37">
        <v>337</v>
      </c>
      <c r="E101" s="37" t="str">
        <f>VLOOKUP(D:D,[1]门店类型!$C:$N,12,0)</f>
        <v>A2</v>
      </c>
      <c r="F101" s="37">
        <v>15294</v>
      </c>
      <c r="G101" s="37" t="s">
        <v>159</v>
      </c>
      <c r="H101" s="37">
        <v>20</v>
      </c>
      <c r="I101" s="37">
        <v>4</v>
      </c>
      <c r="J101" s="37">
        <v>1</v>
      </c>
      <c r="K101" s="37">
        <f t="shared" si="5"/>
        <v>50</v>
      </c>
      <c r="L101" s="37">
        <f t="shared" si="6"/>
        <v>150</v>
      </c>
      <c r="M101" s="37"/>
      <c r="N101" s="37"/>
      <c r="O101" s="37">
        <v>6</v>
      </c>
      <c r="P101" s="37">
        <v>1</v>
      </c>
      <c r="Q101" s="15"/>
      <c r="R101" s="15">
        <f t="shared" si="7"/>
        <v>0</v>
      </c>
      <c r="S101" s="15"/>
      <c r="T101" s="15">
        <f>P101*24-R101</f>
        <v>24</v>
      </c>
    </row>
    <row r="102" customHeight="1" spans="1:20">
      <c r="A102" s="51">
        <v>100</v>
      </c>
      <c r="B102" s="37" t="s">
        <v>111</v>
      </c>
      <c r="C102" s="7" t="s">
        <v>156</v>
      </c>
      <c r="D102" s="37">
        <v>337</v>
      </c>
      <c r="E102" s="37" t="str">
        <f>VLOOKUP(D:D,[1]门店类型!$C:$N,12,0)</f>
        <v>A2</v>
      </c>
      <c r="F102" s="37">
        <v>990176</v>
      </c>
      <c r="G102" s="37" t="s">
        <v>160</v>
      </c>
      <c r="H102" s="37">
        <v>20</v>
      </c>
      <c r="I102" s="37">
        <v>4</v>
      </c>
      <c r="J102" s="37">
        <v>1</v>
      </c>
      <c r="K102" s="37">
        <f t="shared" si="5"/>
        <v>50</v>
      </c>
      <c r="L102" s="37">
        <f t="shared" si="6"/>
        <v>150</v>
      </c>
      <c r="M102" s="37"/>
      <c r="N102" s="37"/>
      <c r="O102" s="37">
        <v>6</v>
      </c>
      <c r="P102" s="37">
        <v>1</v>
      </c>
      <c r="Q102" s="15">
        <v>3</v>
      </c>
      <c r="R102" s="15">
        <f t="shared" si="7"/>
        <v>72</v>
      </c>
      <c r="S102" s="15">
        <f>R102-P102*24</f>
        <v>48</v>
      </c>
      <c r="T102" s="15"/>
    </row>
    <row r="103" customHeight="1" spans="1:20">
      <c r="A103" s="51">
        <v>101</v>
      </c>
      <c r="B103" s="37" t="s">
        <v>111</v>
      </c>
      <c r="C103" s="7" t="s">
        <v>156</v>
      </c>
      <c r="D103" s="37">
        <v>337</v>
      </c>
      <c r="E103" s="37" t="str">
        <f>VLOOKUP(D:D,[1]门店类型!$C:$N,12,0)</f>
        <v>A2</v>
      </c>
      <c r="F103" s="37">
        <v>990451</v>
      </c>
      <c r="G103" s="37" t="s">
        <v>161</v>
      </c>
      <c r="H103" s="37">
        <v>20</v>
      </c>
      <c r="I103" s="37">
        <v>4</v>
      </c>
      <c r="J103" s="37">
        <v>2</v>
      </c>
      <c r="K103" s="37">
        <f t="shared" si="5"/>
        <v>100</v>
      </c>
      <c r="L103" s="37">
        <f t="shared" si="6"/>
        <v>100</v>
      </c>
      <c r="M103" s="37"/>
      <c r="N103" s="37"/>
      <c r="O103" s="37">
        <v>6</v>
      </c>
      <c r="P103" s="37">
        <v>1</v>
      </c>
      <c r="Q103" s="15"/>
      <c r="R103" s="15">
        <f t="shared" si="7"/>
        <v>0</v>
      </c>
      <c r="S103" s="15"/>
      <c r="T103" s="15">
        <f>P103*24-R103</f>
        <v>24</v>
      </c>
    </row>
    <row r="104" customHeight="1" spans="1:20">
      <c r="A104" s="51">
        <v>102</v>
      </c>
      <c r="B104" s="37" t="s">
        <v>111</v>
      </c>
      <c r="C104" s="7" t="s">
        <v>162</v>
      </c>
      <c r="D104" s="37">
        <v>113299</v>
      </c>
      <c r="E104" s="37" t="str">
        <f>VLOOKUP(D:D,[1]门店类型!$C:$N,12,0)</f>
        <v>C1</v>
      </c>
      <c r="F104" s="37">
        <v>14429</v>
      </c>
      <c r="G104" s="37" t="s">
        <v>163</v>
      </c>
      <c r="H104" s="37">
        <v>7</v>
      </c>
      <c r="I104" s="37">
        <v>3</v>
      </c>
      <c r="J104" s="37"/>
      <c r="K104" s="37">
        <f t="shared" si="5"/>
        <v>0</v>
      </c>
      <c r="L104" s="37">
        <f t="shared" si="6"/>
        <v>150</v>
      </c>
      <c r="M104" s="37"/>
      <c r="N104" s="37"/>
      <c r="O104" s="37">
        <v>3</v>
      </c>
      <c r="P104" s="37">
        <v>1</v>
      </c>
      <c r="Q104" s="15"/>
      <c r="R104" s="15">
        <f t="shared" si="7"/>
        <v>0</v>
      </c>
      <c r="S104" s="15"/>
      <c r="T104" s="15">
        <f>P104*24-R104</f>
        <v>24</v>
      </c>
    </row>
    <row r="105" customHeight="1" spans="1:20">
      <c r="A105" s="51">
        <v>103</v>
      </c>
      <c r="B105" s="37" t="s">
        <v>111</v>
      </c>
      <c r="C105" s="7" t="s">
        <v>162</v>
      </c>
      <c r="D105" s="37">
        <v>113299</v>
      </c>
      <c r="E105" s="37" t="str">
        <f>VLOOKUP(D:D,[1]门店类型!$C:$N,12,0)</f>
        <v>C1</v>
      </c>
      <c r="F105" s="37">
        <v>14758</v>
      </c>
      <c r="G105" s="37" t="s">
        <v>164</v>
      </c>
      <c r="H105" s="37">
        <v>7</v>
      </c>
      <c r="I105" s="37">
        <v>2</v>
      </c>
      <c r="J105" s="37">
        <v>1</v>
      </c>
      <c r="K105" s="37">
        <f t="shared" si="5"/>
        <v>50</v>
      </c>
      <c r="L105" s="37">
        <f t="shared" si="6"/>
        <v>50</v>
      </c>
      <c r="M105" s="37"/>
      <c r="N105" s="37"/>
      <c r="O105" s="37">
        <v>3</v>
      </c>
      <c r="P105" s="37">
        <v>1</v>
      </c>
      <c r="Q105" s="15"/>
      <c r="R105" s="15">
        <f t="shared" si="7"/>
        <v>0</v>
      </c>
      <c r="S105" s="15"/>
      <c r="T105" s="15">
        <f>P105*24-R105</f>
        <v>24</v>
      </c>
    </row>
    <row r="106" customHeight="1" spans="1:20">
      <c r="A106" s="51">
        <v>104</v>
      </c>
      <c r="B106" s="37" t="s">
        <v>111</v>
      </c>
      <c r="C106" s="7" t="s">
        <v>162</v>
      </c>
      <c r="D106" s="37">
        <v>113299</v>
      </c>
      <c r="E106" s="37" t="str">
        <f>VLOOKUP(D:D,[1]门店类型!$C:$N,12,0)</f>
        <v>C1</v>
      </c>
      <c r="F106" s="37">
        <v>15307</v>
      </c>
      <c r="G106" s="37" t="s">
        <v>165</v>
      </c>
      <c r="H106" s="37">
        <v>7</v>
      </c>
      <c r="I106" s="37">
        <v>2</v>
      </c>
      <c r="J106" s="37"/>
      <c r="K106" s="37">
        <f t="shared" si="5"/>
        <v>0</v>
      </c>
      <c r="L106" s="37">
        <f t="shared" si="6"/>
        <v>100</v>
      </c>
      <c r="M106" s="37"/>
      <c r="N106" s="37"/>
      <c r="O106" s="37">
        <v>3</v>
      </c>
      <c r="P106" s="37">
        <v>1</v>
      </c>
      <c r="Q106" s="15"/>
      <c r="R106" s="15">
        <f t="shared" si="7"/>
        <v>0</v>
      </c>
      <c r="S106" s="15"/>
      <c r="T106" s="15">
        <f>P106*24-R106</f>
        <v>24</v>
      </c>
    </row>
    <row r="107" customHeight="1" spans="1:20">
      <c r="A107" s="51">
        <v>105</v>
      </c>
      <c r="B107" s="37" t="s">
        <v>111</v>
      </c>
      <c r="C107" s="7" t="s">
        <v>166</v>
      </c>
      <c r="D107" s="37">
        <v>114685</v>
      </c>
      <c r="E107" s="37" t="str">
        <f>VLOOKUP(D:D,[1]门店类型!$C:$N,12,0)</f>
        <v>A1</v>
      </c>
      <c r="F107" s="37">
        <v>4086</v>
      </c>
      <c r="G107" s="37" t="s">
        <v>167</v>
      </c>
      <c r="H107" s="37">
        <v>12</v>
      </c>
      <c r="I107" s="37">
        <v>3</v>
      </c>
      <c r="J107" s="37">
        <v>2</v>
      </c>
      <c r="K107" s="37">
        <f t="shared" si="5"/>
        <v>100</v>
      </c>
      <c r="L107" s="37">
        <f t="shared" si="6"/>
        <v>50</v>
      </c>
      <c r="M107" s="37"/>
      <c r="N107" s="37"/>
      <c r="O107" s="37">
        <v>12</v>
      </c>
      <c r="P107" s="37">
        <v>3</v>
      </c>
      <c r="Q107" s="15">
        <v>4</v>
      </c>
      <c r="R107" s="15">
        <f t="shared" si="7"/>
        <v>96</v>
      </c>
      <c r="S107" s="15">
        <f>R107-P107*24</f>
        <v>24</v>
      </c>
      <c r="T107" s="15"/>
    </row>
    <row r="108" customHeight="1" spans="1:20">
      <c r="A108" s="51">
        <v>106</v>
      </c>
      <c r="B108" s="37" t="s">
        <v>111</v>
      </c>
      <c r="C108" s="7" t="s">
        <v>166</v>
      </c>
      <c r="D108" s="37">
        <v>114685</v>
      </c>
      <c r="E108" s="37" t="str">
        <f>VLOOKUP(D:D,[1]门店类型!$C:$N,12,0)</f>
        <v>A1</v>
      </c>
      <c r="F108" s="37">
        <v>7279</v>
      </c>
      <c r="G108" s="37" t="s">
        <v>168</v>
      </c>
      <c r="H108" s="37">
        <v>12</v>
      </c>
      <c r="I108" s="37">
        <v>3</v>
      </c>
      <c r="J108" s="37">
        <v>4</v>
      </c>
      <c r="K108" s="37">
        <f t="shared" si="5"/>
        <v>200</v>
      </c>
      <c r="L108" s="37"/>
      <c r="M108" s="37">
        <f>J108*50-I108*50</f>
        <v>50</v>
      </c>
      <c r="N108" s="37"/>
      <c r="O108" s="37">
        <v>12</v>
      </c>
      <c r="P108" s="37">
        <v>3</v>
      </c>
      <c r="Q108" s="15">
        <v>3</v>
      </c>
      <c r="R108" s="15">
        <f t="shared" si="7"/>
        <v>72</v>
      </c>
      <c r="S108" s="15"/>
      <c r="T108" s="15"/>
    </row>
    <row r="109" customHeight="1" spans="1:20">
      <c r="A109" s="51">
        <v>107</v>
      </c>
      <c r="B109" s="37" t="s">
        <v>111</v>
      </c>
      <c r="C109" s="7" t="s">
        <v>166</v>
      </c>
      <c r="D109" s="37">
        <v>114685</v>
      </c>
      <c r="E109" s="37" t="str">
        <f>VLOOKUP(D:D,[1]门店类型!$C:$N,12,0)</f>
        <v>A1</v>
      </c>
      <c r="F109" s="37">
        <v>14470</v>
      </c>
      <c r="G109" s="37" t="s">
        <v>169</v>
      </c>
      <c r="H109" s="37">
        <v>12</v>
      </c>
      <c r="I109" s="37">
        <v>3</v>
      </c>
      <c r="J109" s="37">
        <v>2</v>
      </c>
      <c r="K109" s="37">
        <f t="shared" si="5"/>
        <v>100</v>
      </c>
      <c r="L109" s="37">
        <f t="shared" si="6"/>
        <v>50</v>
      </c>
      <c r="M109" s="37"/>
      <c r="N109" s="37"/>
      <c r="O109" s="37">
        <v>12</v>
      </c>
      <c r="P109" s="37">
        <v>3</v>
      </c>
      <c r="Q109" s="15"/>
      <c r="R109" s="15">
        <f t="shared" si="7"/>
        <v>0</v>
      </c>
      <c r="S109" s="15"/>
      <c r="T109" s="15">
        <f t="shared" ref="T108:T113" si="10">P109*24-R109</f>
        <v>72</v>
      </c>
    </row>
    <row r="110" customHeight="1" spans="1:20">
      <c r="A110" s="51">
        <v>108</v>
      </c>
      <c r="B110" s="37" t="s">
        <v>111</v>
      </c>
      <c r="C110" s="7" t="s">
        <v>166</v>
      </c>
      <c r="D110" s="37">
        <v>114685</v>
      </c>
      <c r="E110" s="37" t="str">
        <f>VLOOKUP(D:D,[1]门店类型!$C:$N,12,0)</f>
        <v>A1</v>
      </c>
      <c r="F110" s="37">
        <v>14306</v>
      </c>
      <c r="G110" s="37" t="s">
        <v>170</v>
      </c>
      <c r="H110" s="37">
        <v>12</v>
      </c>
      <c r="I110" s="37">
        <v>3</v>
      </c>
      <c r="J110" s="37"/>
      <c r="K110" s="37">
        <f t="shared" si="5"/>
        <v>0</v>
      </c>
      <c r="L110" s="37">
        <f t="shared" si="6"/>
        <v>150</v>
      </c>
      <c r="M110" s="37"/>
      <c r="N110" s="37"/>
      <c r="O110" s="37">
        <v>12</v>
      </c>
      <c r="P110" s="37">
        <v>3</v>
      </c>
      <c r="Q110" s="15">
        <v>3</v>
      </c>
      <c r="R110" s="15">
        <f t="shared" si="7"/>
        <v>72</v>
      </c>
      <c r="S110" s="15"/>
      <c r="T110" s="15"/>
    </row>
    <row r="111" customHeight="1" spans="1:20">
      <c r="A111" s="51">
        <v>109</v>
      </c>
      <c r="B111" s="7" t="s">
        <v>171</v>
      </c>
      <c r="C111" s="7" t="s">
        <v>172</v>
      </c>
      <c r="D111" s="7">
        <v>114848</v>
      </c>
      <c r="E111" s="37" t="str">
        <f>VLOOKUP(D:D,[1]门店类型!$C:$N,12,0)</f>
        <v>C2</v>
      </c>
      <c r="F111" s="7">
        <v>15848</v>
      </c>
      <c r="G111" s="7" t="s">
        <v>173</v>
      </c>
      <c r="H111" s="37">
        <v>4</v>
      </c>
      <c r="I111" s="37">
        <v>2</v>
      </c>
      <c r="J111" s="37"/>
      <c r="K111" s="37">
        <f t="shared" si="5"/>
        <v>0</v>
      </c>
      <c r="L111" s="37">
        <f t="shared" si="6"/>
        <v>100</v>
      </c>
      <c r="M111" s="37"/>
      <c r="N111" s="37"/>
      <c r="O111" s="37">
        <v>3</v>
      </c>
      <c r="P111" s="37">
        <v>1</v>
      </c>
      <c r="Q111" s="15"/>
      <c r="R111" s="15">
        <f t="shared" si="7"/>
        <v>0</v>
      </c>
      <c r="S111" s="15"/>
      <c r="T111" s="15">
        <f t="shared" si="10"/>
        <v>24</v>
      </c>
    </row>
    <row r="112" customHeight="1" spans="1:20">
      <c r="A112" s="51">
        <v>110</v>
      </c>
      <c r="B112" s="7" t="s">
        <v>171</v>
      </c>
      <c r="C112" s="7" t="s">
        <v>172</v>
      </c>
      <c r="D112" s="7">
        <v>114848</v>
      </c>
      <c r="E112" s="37" t="str">
        <f>VLOOKUP(D:D,[1]门店类型!$C:$N,12,0)</f>
        <v>C2</v>
      </c>
      <c r="F112" s="7">
        <v>8763</v>
      </c>
      <c r="G112" s="7" t="s">
        <v>174</v>
      </c>
      <c r="H112" s="37">
        <v>4</v>
      </c>
      <c r="I112" s="37">
        <v>2</v>
      </c>
      <c r="J112" s="37">
        <v>2</v>
      </c>
      <c r="K112" s="37">
        <f t="shared" si="5"/>
        <v>100</v>
      </c>
      <c r="L112" s="37">
        <f t="shared" si="6"/>
        <v>0</v>
      </c>
      <c r="M112" s="37"/>
      <c r="N112" s="37"/>
      <c r="O112" s="37">
        <v>3</v>
      </c>
      <c r="P112" s="37">
        <v>2</v>
      </c>
      <c r="Q112" s="15"/>
      <c r="R112" s="15">
        <f t="shared" si="7"/>
        <v>0</v>
      </c>
      <c r="S112" s="15"/>
      <c r="T112" s="15">
        <f t="shared" si="10"/>
        <v>48</v>
      </c>
    </row>
    <row r="113" customHeight="1" spans="1:20">
      <c r="A113" s="51">
        <v>111</v>
      </c>
      <c r="B113" s="7" t="s">
        <v>171</v>
      </c>
      <c r="C113" s="7" t="s">
        <v>175</v>
      </c>
      <c r="D113" s="7">
        <v>515</v>
      </c>
      <c r="E113" s="37" t="str">
        <f>VLOOKUP(D:D,[1]门店类型!$C:$N,12,0)</f>
        <v>B2</v>
      </c>
      <c r="F113" s="7">
        <v>12669</v>
      </c>
      <c r="G113" s="7" t="s">
        <v>176</v>
      </c>
      <c r="H113" s="37">
        <v>6</v>
      </c>
      <c r="I113" s="37">
        <v>3</v>
      </c>
      <c r="J113" s="37">
        <v>2</v>
      </c>
      <c r="K113" s="37">
        <f t="shared" si="5"/>
        <v>100</v>
      </c>
      <c r="L113" s="37">
        <f t="shared" si="6"/>
        <v>50</v>
      </c>
      <c r="M113" s="37"/>
      <c r="N113" s="37"/>
      <c r="O113" s="37">
        <v>3</v>
      </c>
      <c r="P113" s="37">
        <v>1</v>
      </c>
      <c r="Q113" s="15">
        <v>1</v>
      </c>
      <c r="R113" s="15">
        <f t="shared" si="7"/>
        <v>24</v>
      </c>
      <c r="S113" s="15"/>
      <c r="T113" s="15"/>
    </row>
    <row r="114" customHeight="1" spans="1:20">
      <c r="A114" s="51">
        <v>112</v>
      </c>
      <c r="B114" s="7" t="s">
        <v>171</v>
      </c>
      <c r="C114" s="7" t="s">
        <v>175</v>
      </c>
      <c r="D114" s="7">
        <v>515</v>
      </c>
      <c r="E114" s="37" t="str">
        <f>VLOOKUP(D:D,[1]门店类型!$C:$N,12,0)</f>
        <v>B2</v>
      </c>
      <c r="F114" s="7">
        <v>12454</v>
      </c>
      <c r="G114" s="7" t="s">
        <v>177</v>
      </c>
      <c r="H114" s="37">
        <v>6</v>
      </c>
      <c r="I114" s="37">
        <v>3</v>
      </c>
      <c r="J114" s="37">
        <v>1</v>
      </c>
      <c r="K114" s="37">
        <f t="shared" si="5"/>
        <v>50</v>
      </c>
      <c r="L114" s="37">
        <f t="shared" si="6"/>
        <v>100</v>
      </c>
      <c r="M114" s="37"/>
      <c r="N114" s="37"/>
      <c r="O114" s="37">
        <v>3</v>
      </c>
      <c r="P114" s="37">
        <v>2</v>
      </c>
      <c r="Q114" s="15">
        <v>3</v>
      </c>
      <c r="R114" s="15">
        <f t="shared" si="7"/>
        <v>72</v>
      </c>
      <c r="S114" s="15">
        <f>R114-P114*24</f>
        <v>24</v>
      </c>
      <c r="T114" s="15"/>
    </row>
    <row r="115" customHeight="1" spans="1:20">
      <c r="A115" s="51">
        <v>113</v>
      </c>
      <c r="B115" s="7" t="s">
        <v>171</v>
      </c>
      <c r="C115" s="7" t="s">
        <v>178</v>
      </c>
      <c r="D115" s="7">
        <v>740</v>
      </c>
      <c r="E115" s="37" t="str">
        <f>VLOOKUP(D:D,[1]门店类型!$C:$N,12,0)</f>
        <v>C1</v>
      </c>
      <c r="F115" s="7">
        <v>11487</v>
      </c>
      <c r="G115" s="7" t="s">
        <v>179</v>
      </c>
      <c r="H115" s="37">
        <v>10</v>
      </c>
      <c r="I115" s="37">
        <v>5</v>
      </c>
      <c r="J115" s="37">
        <v>1</v>
      </c>
      <c r="K115" s="37">
        <f t="shared" si="5"/>
        <v>50</v>
      </c>
      <c r="L115" s="37">
        <f t="shared" si="6"/>
        <v>200</v>
      </c>
      <c r="M115" s="37"/>
      <c r="N115" s="37"/>
      <c r="O115" s="37">
        <v>3</v>
      </c>
      <c r="P115" s="37">
        <v>1</v>
      </c>
      <c r="Q115" s="15"/>
      <c r="R115" s="15">
        <f t="shared" si="7"/>
        <v>0</v>
      </c>
      <c r="S115" s="15"/>
      <c r="T115" s="15">
        <f>P115*24-R115</f>
        <v>24</v>
      </c>
    </row>
    <row r="116" customHeight="1" spans="1:20">
      <c r="A116" s="51">
        <v>114</v>
      </c>
      <c r="B116" s="7" t="s">
        <v>171</v>
      </c>
      <c r="C116" s="7" t="s">
        <v>178</v>
      </c>
      <c r="D116" s="7">
        <v>740</v>
      </c>
      <c r="E116" s="37" t="str">
        <f>VLOOKUP(D:D,[1]门店类型!$C:$N,12,0)</f>
        <v>C1</v>
      </c>
      <c r="F116" s="7">
        <v>9749</v>
      </c>
      <c r="G116" s="7" t="s">
        <v>180</v>
      </c>
      <c r="H116" s="37">
        <v>10</v>
      </c>
      <c r="I116" s="37">
        <v>5</v>
      </c>
      <c r="J116" s="37">
        <v>9</v>
      </c>
      <c r="K116" s="37">
        <f t="shared" si="5"/>
        <v>450</v>
      </c>
      <c r="L116" s="37"/>
      <c r="M116" s="37">
        <f>J116*50-I116*50</f>
        <v>200</v>
      </c>
      <c r="N116" s="37">
        <f>J116*10</f>
        <v>90</v>
      </c>
      <c r="O116" s="37">
        <v>3</v>
      </c>
      <c r="P116" s="37">
        <v>2</v>
      </c>
      <c r="Q116" s="15">
        <v>4</v>
      </c>
      <c r="R116" s="15">
        <f t="shared" si="7"/>
        <v>96</v>
      </c>
      <c r="S116" s="15">
        <f>R116-P116*24</f>
        <v>48</v>
      </c>
      <c r="T116" s="15"/>
    </row>
    <row r="117" customHeight="1" spans="1:20">
      <c r="A117" s="51">
        <v>115</v>
      </c>
      <c r="B117" s="7" t="s">
        <v>171</v>
      </c>
      <c r="C117" s="7" t="s">
        <v>181</v>
      </c>
      <c r="D117" s="7">
        <v>122198</v>
      </c>
      <c r="E117" s="37" t="str">
        <f>VLOOKUP(D:D,[1]门店类型!$C:$N,12,0)</f>
        <v>C1</v>
      </c>
      <c r="F117" s="7">
        <v>15902</v>
      </c>
      <c r="G117" s="7" t="s">
        <v>182</v>
      </c>
      <c r="H117" s="37">
        <v>7</v>
      </c>
      <c r="I117" s="37">
        <v>4</v>
      </c>
      <c r="J117" s="37"/>
      <c r="K117" s="37">
        <f t="shared" si="5"/>
        <v>0</v>
      </c>
      <c r="L117" s="37">
        <f t="shared" si="6"/>
        <v>200</v>
      </c>
      <c r="M117" s="37"/>
      <c r="N117" s="37"/>
      <c r="O117" s="37">
        <v>3</v>
      </c>
      <c r="P117" s="37">
        <v>2</v>
      </c>
      <c r="Q117" s="15"/>
      <c r="R117" s="15">
        <f t="shared" si="7"/>
        <v>0</v>
      </c>
      <c r="S117" s="15"/>
      <c r="T117" s="15">
        <f>P117*24-R117</f>
        <v>48</v>
      </c>
    </row>
    <row r="118" customHeight="1" spans="1:20">
      <c r="A118" s="51">
        <v>116</v>
      </c>
      <c r="B118" s="7" t="s">
        <v>171</v>
      </c>
      <c r="C118" s="7" t="s">
        <v>181</v>
      </c>
      <c r="D118" s="7">
        <v>122198</v>
      </c>
      <c r="E118" s="37" t="str">
        <f>VLOOKUP(D:D,[1]门店类型!$C:$N,12,0)</f>
        <v>C1</v>
      </c>
      <c r="F118" s="7">
        <v>7006</v>
      </c>
      <c r="G118" s="7" t="s">
        <v>183</v>
      </c>
      <c r="H118" s="37">
        <v>7</v>
      </c>
      <c r="I118" s="37">
        <v>3</v>
      </c>
      <c r="J118" s="37">
        <v>5</v>
      </c>
      <c r="K118" s="37">
        <f t="shared" si="5"/>
        <v>250</v>
      </c>
      <c r="L118" s="37"/>
      <c r="M118" s="37">
        <f>J118*50-I118*50</f>
        <v>100</v>
      </c>
      <c r="N118" s="37"/>
      <c r="O118" s="37">
        <v>3</v>
      </c>
      <c r="P118" s="37">
        <v>1</v>
      </c>
      <c r="Q118" s="15"/>
      <c r="R118" s="15">
        <f t="shared" si="7"/>
        <v>0</v>
      </c>
      <c r="S118" s="15"/>
      <c r="T118" s="15">
        <f>P118*24-R118</f>
        <v>24</v>
      </c>
    </row>
    <row r="119" customHeight="1" spans="1:20">
      <c r="A119" s="51">
        <v>117</v>
      </c>
      <c r="B119" s="7" t="s">
        <v>171</v>
      </c>
      <c r="C119" s="7" t="s">
        <v>184</v>
      </c>
      <c r="D119" s="7">
        <v>712</v>
      </c>
      <c r="E119" s="37" t="str">
        <f>VLOOKUP(D:D,[1]门店类型!$C:$N,12,0)</f>
        <v>A3</v>
      </c>
      <c r="F119" s="7">
        <v>1004150</v>
      </c>
      <c r="G119" s="7" t="s">
        <v>183</v>
      </c>
      <c r="H119" s="37">
        <v>10</v>
      </c>
      <c r="I119" s="37">
        <v>2</v>
      </c>
      <c r="J119" s="37"/>
      <c r="K119" s="37">
        <f t="shared" si="5"/>
        <v>0</v>
      </c>
      <c r="L119" s="37">
        <f t="shared" si="6"/>
        <v>100</v>
      </c>
      <c r="M119" s="37"/>
      <c r="N119" s="37"/>
      <c r="O119" s="37">
        <v>5</v>
      </c>
      <c r="P119" s="37">
        <v>1</v>
      </c>
      <c r="Q119" s="15"/>
      <c r="R119" s="15">
        <f t="shared" si="7"/>
        <v>0</v>
      </c>
      <c r="S119" s="15"/>
      <c r="T119" s="15">
        <f>P119*24-R119</f>
        <v>24</v>
      </c>
    </row>
    <row r="120" customHeight="1" spans="1:20">
      <c r="A120" s="51">
        <v>118</v>
      </c>
      <c r="B120" s="7" t="s">
        <v>171</v>
      </c>
      <c r="C120" s="7" t="s">
        <v>184</v>
      </c>
      <c r="D120" s="7">
        <v>712</v>
      </c>
      <c r="E120" s="37" t="str">
        <f>VLOOKUP(D:D,[1]门店类型!$C:$N,12,0)</f>
        <v>A3</v>
      </c>
      <c r="F120" s="7">
        <v>8972</v>
      </c>
      <c r="G120" s="7" t="s">
        <v>185</v>
      </c>
      <c r="H120" s="37">
        <v>10</v>
      </c>
      <c r="I120" s="37">
        <v>4</v>
      </c>
      <c r="J120" s="37"/>
      <c r="K120" s="37">
        <f t="shared" si="5"/>
        <v>0</v>
      </c>
      <c r="L120" s="37">
        <f t="shared" si="6"/>
        <v>200</v>
      </c>
      <c r="M120" s="37"/>
      <c r="N120" s="37"/>
      <c r="O120" s="37">
        <v>5</v>
      </c>
      <c r="P120" s="37">
        <v>2</v>
      </c>
      <c r="Q120" s="15">
        <v>1</v>
      </c>
      <c r="R120" s="15">
        <f t="shared" si="7"/>
        <v>24</v>
      </c>
      <c r="S120" s="15"/>
      <c r="T120" s="15">
        <f>P120*24-R120</f>
        <v>24</v>
      </c>
    </row>
    <row r="121" customHeight="1" spans="1:20">
      <c r="A121" s="51">
        <v>119</v>
      </c>
      <c r="B121" s="7" t="s">
        <v>171</v>
      </c>
      <c r="C121" s="7" t="s">
        <v>184</v>
      </c>
      <c r="D121" s="7">
        <v>712</v>
      </c>
      <c r="E121" s="37" t="str">
        <f>VLOOKUP(D:D,[1]门店类型!$C:$N,12,0)</f>
        <v>A3</v>
      </c>
      <c r="F121" s="7">
        <v>11382</v>
      </c>
      <c r="G121" s="7" t="s">
        <v>186</v>
      </c>
      <c r="H121" s="37">
        <v>10</v>
      </c>
      <c r="I121" s="37">
        <v>4</v>
      </c>
      <c r="J121" s="37">
        <v>1</v>
      </c>
      <c r="K121" s="37">
        <f t="shared" si="5"/>
        <v>50</v>
      </c>
      <c r="L121" s="37">
        <f t="shared" si="6"/>
        <v>150</v>
      </c>
      <c r="M121" s="37"/>
      <c r="N121" s="37"/>
      <c r="O121" s="37">
        <v>5</v>
      </c>
      <c r="P121" s="37">
        <v>2</v>
      </c>
      <c r="Q121" s="15">
        <v>3</v>
      </c>
      <c r="R121" s="15">
        <f t="shared" si="7"/>
        <v>72</v>
      </c>
      <c r="S121" s="15">
        <f>R121-P121*24</f>
        <v>24</v>
      </c>
      <c r="T121" s="15"/>
    </row>
    <row r="122" customHeight="1" spans="1:20">
      <c r="A122" s="51">
        <v>120</v>
      </c>
      <c r="B122" s="7" t="s">
        <v>171</v>
      </c>
      <c r="C122" s="7" t="s">
        <v>187</v>
      </c>
      <c r="D122" s="7">
        <v>103639</v>
      </c>
      <c r="E122" s="37" t="str">
        <f>VLOOKUP(D:D,[1]门店类型!$C:$N,12,0)</f>
        <v>B2</v>
      </c>
      <c r="F122" s="7">
        <v>5347</v>
      </c>
      <c r="G122" s="7" t="s">
        <v>188</v>
      </c>
      <c r="H122" s="37">
        <v>8</v>
      </c>
      <c r="I122" s="37">
        <v>4</v>
      </c>
      <c r="J122" s="37">
        <v>4</v>
      </c>
      <c r="K122" s="37">
        <f t="shared" si="5"/>
        <v>200</v>
      </c>
      <c r="L122" s="37">
        <f t="shared" si="6"/>
        <v>0</v>
      </c>
      <c r="M122" s="37"/>
      <c r="N122" s="37"/>
      <c r="O122" s="37">
        <v>3</v>
      </c>
      <c r="P122" s="37">
        <v>2</v>
      </c>
      <c r="Q122" s="15">
        <v>7</v>
      </c>
      <c r="R122" s="15">
        <f t="shared" si="7"/>
        <v>168</v>
      </c>
      <c r="S122" s="15">
        <f>R122-P122*24</f>
        <v>120</v>
      </c>
      <c r="T122" s="15"/>
    </row>
    <row r="123" customHeight="1" spans="1:20">
      <c r="A123" s="51">
        <v>121</v>
      </c>
      <c r="B123" s="7" t="s">
        <v>171</v>
      </c>
      <c r="C123" s="7" t="s">
        <v>187</v>
      </c>
      <c r="D123" s="7">
        <v>103639</v>
      </c>
      <c r="E123" s="37" t="str">
        <f>VLOOKUP(D:D,[1]门店类型!$C:$N,12,0)</f>
        <v>B2</v>
      </c>
      <c r="F123" s="7">
        <v>16205</v>
      </c>
      <c r="G123" s="7" t="s">
        <v>189</v>
      </c>
      <c r="H123" s="37">
        <v>8</v>
      </c>
      <c r="I123" s="37">
        <v>4</v>
      </c>
      <c r="J123" s="37">
        <v>2</v>
      </c>
      <c r="K123" s="37">
        <f t="shared" si="5"/>
        <v>100</v>
      </c>
      <c r="L123" s="37">
        <f t="shared" si="6"/>
        <v>100</v>
      </c>
      <c r="M123" s="37"/>
      <c r="N123" s="37"/>
      <c r="O123" s="37">
        <v>3</v>
      </c>
      <c r="P123" s="37">
        <v>1</v>
      </c>
      <c r="Q123" s="15">
        <v>3</v>
      </c>
      <c r="R123" s="15">
        <f t="shared" si="7"/>
        <v>72</v>
      </c>
      <c r="S123" s="15">
        <f>R123-P123*24</f>
        <v>48</v>
      </c>
      <c r="T123" s="15"/>
    </row>
    <row r="124" customHeight="1" spans="1:20">
      <c r="A124" s="51">
        <v>122</v>
      </c>
      <c r="B124" s="7" t="s">
        <v>171</v>
      </c>
      <c r="C124" s="7" t="s">
        <v>190</v>
      </c>
      <c r="D124" s="7">
        <v>118758</v>
      </c>
      <c r="E124" s="37" t="str">
        <f>VLOOKUP(D:D,[1]门店类型!$C:$N,12,0)</f>
        <v>C2</v>
      </c>
      <c r="F124" s="7">
        <v>14388</v>
      </c>
      <c r="G124" s="7" t="s">
        <v>191</v>
      </c>
      <c r="H124" s="37">
        <v>4</v>
      </c>
      <c r="I124" s="37">
        <v>4</v>
      </c>
      <c r="J124" s="37"/>
      <c r="K124" s="37">
        <f t="shared" si="5"/>
        <v>0</v>
      </c>
      <c r="L124" s="37">
        <f t="shared" si="6"/>
        <v>200</v>
      </c>
      <c r="M124" s="37"/>
      <c r="N124" s="37"/>
      <c r="O124" s="37">
        <v>3</v>
      </c>
      <c r="P124" s="37">
        <v>3</v>
      </c>
      <c r="Q124" s="15">
        <v>0.33</v>
      </c>
      <c r="R124" s="15">
        <f t="shared" si="7"/>
        <v>7.92</v>
      </c>
      <c r="S124" s="15"/>
      <c r="T124" s="15">
        <f t="shared" ref="T124:T130" si="11">P124*24-R124</f>
        <v>64.08</v>
      </c>
    </row>
    <row r="125" customHeight="1" spans="1:20">
      <c r="A125" s="51">
        <v>123</v>
      </c>
      <c r="B125" s="7" t="s">
        <v>171</v>
      </c>
      <c r="C125" s="7" t="s">
        <v>192</v>
      </c>
      <c r="D125" s="7">
        <v>707</v>
      </c>
      <c r="E125" s="37" t="str">
        <f>VLOOKUP(D:D,[1]门店类型!$C:$N,12,0)</f>
        <v>A2</v>
      </c>
      <c r="F125" s="7">
        <v>8233</v>
      </c>
      <c r="G125" s="7" t="s">
        <v>193</v>
      </c>
      <c r="H125" s="37">
        <v>14</v>
      </c>
      <c r="I125" s="37">
        <v>5</v>
      </c>
      <c r="J125" s="37"/>
      <c r="K125" s="37">
        <f t="shared" si="5"/>
        <v>0</v>
      </c>
      <c r="L125" s="37">
        <f t="shared" si="6"/>
        <v>250</v>
      </c>
      <c r="M125" s="37"/>
      <c r="N125" s="37"/>
      <c r="O125" s="37">
        <v>6</v>
      </c>
      <c r="P125" s="37">
        <v>2</v>
      </c>
      <c r="Q125" s="15"/>
      <c r="R125" s="15">
        <f t="shared" si="7"/>
        <v>0</v>
      </c>
      <c r="S125" s="15"/>
      <c r="T125" s="15">
        <f t="shared" si="11"/>
        <v>48</v>
      </c>
    </row>
    <row r="126" customHeight="1" spans="1:20">
      <c r="A126" s="51">
        <v>124</v>
      </c>
      <c r="B126" s="7" t="s">
        <v>171</v>
      </c>
      <c r="C126" s="7" t="s">
        <v>192</v>
      </c>
      <c r="D126" s="7">
        <v>707</v>
      </c>
      <c r="E126" s="37" t="str">
        <f>VLOOKUP(D:D,[1]门店类型!$C:$N,12,0)</f>
        <v>A2</v>
      </c>
      <c r="F126" s="7">
        <v>15329</v>
      </c>
      <c r="G126" s="7" t="s">
        <v>194</v>
      </c>
      <c r="H126" s="37">
        <v>14</v>
      </c>
      <c r="I126" s="37">
        <v>4</v>
      </c>
      <c r="J126" s="37"/>
      <c r="K126" s="37">
        <f t="shared" si="5"/>
        <v>0</v>
      </c>
      <c r="L126" s="37">
        <f t="shared" si="6"/>
        <v>200</v>
      </c>
      <c r="M126" s="37"/>
      <c r="N126" s="37"/>
      <c r="O126" s="37">
        <v>6</v>
      </c>
      <c r="P126" s="37">
        <v>2</v>
      </c>
      <c r="Q126" s="15"/>
      <c r="R126" s="15">
        <f t="shared" si="7"/>
        <v>0</v>
      </c>
      <c r="S126" s="15"/>
      <c r="T126" s="15">
        <f t="shared" si="11"/>
        <v>48</v>
      </c>
    </row>
    <row r="127" customHeight="1" spans="1:20">
      <c r="A127" s="51">
        <v>125</v>
      </c>
      <c r="B127" s="7" t="s">
        <v>171</v>
      </c>
      <c r="C127" s="7" t="s">
        <v>192</v>
      </c>
      <c r="D127" s="7">
        <v>707</v>
      </c>
      <c r="E127" s="37" t="str">
        <f>VLOOKUP(D:D,[1]门店类型!$C:$N,12,0)</f>
        <v>A2</v>
      </c>
      <c r="F127" s="7">
        <v>4311</v>
      </c>
      <c r="G127" s="7" t="s">
        <v>195</v>
      </c>
      <c r="H127" s="37">
        <v>14</v>
      </c>
      <c r="I127" s="37">
        <v>5</v>
      </c>
      <c r="J127" s="37">
        <v>8</v>
      </c>
      <c r="K127" s="37">
        <f t="shared" si="5"/>
        <v>400</v>
      </c>
      <c r="L127" s="37"/>
      <c r="M127" s="37">
        <f>J127*50-I127*50</f>
        <v>150</v>
      </c>
      <c r="N127" s="37"/>
      <c r="O127" s="37">
        <v>6</v>
      </c>
      <c r="P127" s="37">
        <v>2</v>
      </c>
      <c r="Q127" s="15"/>
      <c r="R127" s="15">
        <f t="shared" si="7"/>
        <v>0</v>
      </c>
      <c r="S127" s="15"/>
      <c r="T127" s="15">
        <f t="shared" si="11"/>
        <v>48</v>
      </c>
    </row>
    <row r="128" customHeight="1" spans="1:20">
      <c r="A128" s="51">
        <v>126</v>
      </c>
      <c r="B128" s="7" t="s">
        <v>171</v>
      </c>
      <c r="C128" s="7" t="s">
        <v>196</v>
      </c>
      <c r="D128" s="7">
        <v>743</v>
      </c>
      <c r="E128" s="37" t="str">
        <f>VLOOKUP(D:D,[1]门店类型!$C:$N,12,0)</f>
        <v>C1</v>
      </c>
      <c r="F128" s="7">
        <v>13209</v>
      </c>
      <c r="G128" s="7" t="s">
        <v>197</v>
      </c>
      <c r="H128" s="37">
        <v>10</v>
      </c>
      <c r="I128" s="37">
        <v>5</v>
      </c>
      <c r="J128" s="37">
        <v>1</v>
      </c>
      <c r="K128" s="37">
        <f t="shared" si="5"/>
        <v>50</v>
      </c>
      <c r="L128" s="37">
        <f t="shared" si="6"/>
        <v>200</v>
      </c>
      <c r="M128" s="37"/>
      <c r="N128" s="37"/>
      <c r="O128" s="37">
        <v>3</v>
      </c>
      <c r="P128" s="37">
        <v>2</v>
      </c>
      <c r="Q128" s="15"/>
      <c r="R128" s="15">
        <f t="shared" si="7"/>
        <v>0</v>
      </c>
      <c r="S128" s="15"/>
      <c r="T128" s="15">
        <f t="shared" si="11"/>
        <v>48</v>
      </c>
    </row>
    <row r="129" customHeight="1" spans="1:20">
      <c r="A129" s="51">
        <v>127</v>
      </c>
      <c r="B129" s="7" t="s">
        <v>171</v>
      </c>
      <c r="C129" s="7" t="s">
        <v>196</v>
      </c>
      <c r="D129" s="7">
        <v>743</v>
      </c>
      <c r="E129" s="37" t="str">
        <f>VLOOKUP(D:D,[1]门店类型!$C:$N,12,0)</f>
        <v>C1</v>
      </c>
      <c r="F129" s="7">
        <v>15305</v>
      </c>
      <c r="G129" s="7" t="s">
        <v>198</v>
      </c>
      <c r="H129" s="37">
        <v>10</v>
      </c>
      <c r="I129" s="37">
        <v>5</v>
      </c>
      <c r="J129" s="37"/>
      <c r="K129" s="37">
        <f t="shared" si="5"/>
        <v>0</v>
      </c>
      <c r="L129" s="37">
        <f t="shared" si="6"/>
        <v>250</v>
      </c>
      <c r="M129" s="37"/>
      <c r="N129" s="37"/>
      <c r="O129" s="37">
        <v>3</v>
      </c>
      <c r="P129" s="37">
        <v>1</v>
      </c>
      <c r="Q129" s="15"/>
      <c r="R129" s="15">
        <f t="shared" si="7"/>
        <v>0</v>
      </c>
      <c r="S129" s="15"/>
      <c r="T129" s="15">
        <f t="shared" si="11"/>
        <v>24</v>
      </c>
    </row>
    <row r="130" customHeight="1" spans="1:20">
      <c r="A130" s="51">
        <v>128</v>
      </c>
      <c r="B130" s="7" t="s">
        <v>171</v>
      </c>
      <c r="C130" s="7" t="s">
        <v>199</v>
      </c>
      <c r="D130" s="7">
        <v>511</v>
      </c>
      <c r="E130" s="37" t="str">
        <f>VLOOKUP(D:D,[1]门店类型!$C:$N,12,0)</f>
        <v>B1</v>
      </c>
      <c r="F130" s="7">
        <v>5527</v>
      </c>
      <c r="G130" s="7" t="s">
        <v>200</v>
      </c>
      <c r="H130" s="37">
        <v>10</v>
      </c>
      <c r="I130" s="37">
        <v>5</v>
      </c>
      <c r="J130" s="37">
        <v>6</v>
      </c>
      <c r="K130" s="37">
        <f t="shared" si="5"/>
        <v>300</v>
      </c>
      <c r="L130" s="37"/>
      <c r="M130" s="37">
        <f>J130*50-I130*50</f>
        <v>50</v>
      </c>
      <c r="N130" s="37">
        <f>J130*10</f>
        <v>60</v>
      </c>
      <c r="O130" s="37">
        <v>5</v>
      </c>
      <c r="P130" s="37">
        <v>3</v>
      </c>
      <c r="Q130" s="15"/>
      <c r="R130" s="15">
        <f t="shared" si="7"/>
        <v>0</v>
      </c>
      <c r="S130" s="15"/>
      <c r="T130" s="15">
        <f t="shared" si="11"/>
        <v>72</v>
      </c>
    </row>
    <row r="131" customHeight="1" spans="1:20">
      <c r="A131" s="51">
        <v>129</v>
      </c>
      <c r="B131" s="7" t="s">
        <v>171</v>
      </c>
      <c r="C131" s="7" t="s">
        <v>199</v>
      </c>
      <c r="D131" s="7">
        <v>511</v>
      </c>
      <c r="E131" s="37" t="str">
        <f>VLOOKUP(D:D,[1]门店类型!$C:$N,12,0)</f>
        <v>B1</v>
      </c>
      <c r="F131" s="7">
        <v>7917</v>
      </c>
      <c r="G131" s="7" t="s">
        <v>201</v>
      </c>
      <c r="H131" s="37">
        <v>10</v>
      </c>
      <c r="I131" s="37">
        <v>5</v>
      </c>
      <c r="J131" s="37">
        <v>2</v>
      </c>
      <c r="K131" s="37">
        <f t="shared" si="5"/>
        <v>100</v>
      </c>
      <c r="L131" s="37">
        <f t="shared" si="6"/>
        <v>150</v>
      </c>
      <c r="M131" s="37"/>
      <c r="N131" s="37"/>
      <c r="O131" s="37">
        <v>5</v>
      </c>
      <c r="P131" s="37">
        <v>2</v>
      </c>
      <c r="Q131" s="15">
        <v>4</v>
      </c>
      <c r="R131" s="15">
        <f t="shared" si="7"/>
        <v>96</v>
      </c>
      <c r="S131" s="15">
        <f>R131-P131*24</f>
        <v>48</v>
      </c>
      <c r="T131" s="15"/>
    </row>
    <row r="132" customHeight="1" spans="1:20">
      <c r="A132" s="51">
        <v>130</v>
      </c>
      <c r="B132" s="7" t="s">
        <v>171</v>
      </c>
      <c r="C132" s="7" t="s">
        <v>202</v>
      </c>
      <c r="D132" s="7">
        <v>737</v>
      </c>
      <c r="E132" s="37" t="str">
        <f>VLOOKUP(D:D,[1]门店类型!$C:$N,12,0)</f>
        <v>B1</v>
      </c>
      <c r="F132" s="7">
        <v>11642</v>
      </c>
      <c r="G132" s="7" t="s">
        <v>203</v>
      </c>
      <c r="H132" s="37">
        <v>18</v>
      </c>
      <c r="I132" s="37">
        <v>9</v>
      </c>
      <c r="J132" s="37">
        <v>7</v>
      </c>
      <c r="K132" s="37">
        <f t="shared" ref="K132:K195" si="12">J132*50</f>
        <v>350</v>
      </c>
      <c r="L132" s="37">
        <f t="shared" ref="L132:L195" si="13">I132*50-K132</f>
        <v>100</v>
      </c>
      <c r="M132" s="37"/>
      <c r="N132" s="37">
        <f>J132*10</f>
        <v>70</v>
      </c>
      <c r="O132" s="37">
        <v>5</v>
      </c>
      <c r="P132" s="37">
        <v>3</v>
      </c>
      <c r="Q132" s="15">
        <v>-1</v>
      </c>
      <c r="R132" s="15">
        <f t="shared" ref="R132:R195" si="14">Q132*24</f>
        <v>-24</v>
      </c>
      <c r="S132" s="15"/>
      <c r="T132" s="15">
        <f>P132*24-R132</f>
        <v>96</v>
      </c>
    </row>
    <row r="133" customHeight="1" spans="1:20">
      <c r="A133" s="51">
        <v>131</v>
      </c>
      <c r="B133" s="7" t="s">
        <v>171</v>
      </c>
      <c r="C133" s="7" t="s">
        <v>202</v>
      </c>
      <c r="D133" s="7">
        <v>737</v>
      </c>
      <c r="E133" s="37" t="str">
        <f>VLOOKUP(D:D,[1]门店类型!$C:$N,12,0)</f>
        <v>B1</v>
      </c>
      <c r="F133" s="7">
        <v>15720</v>
      </c>
      <c r="G133" s="7" t="s">
        <v>204</v>
      </c>
      <c r="H133" s="37">
        <v>18</v>
      </c>
      <c r="I133" s="37">
        <v>9</v>
      </c>
      <c r="J133" s="37"/>
      <c r="K133" s="37">
        <f t="shared" si="12"/>
        <v>0</v>
      </c>
      <c r="L133" s="37">
        <f t="shared" si="13"/>
        <v>450</v>
      </c>
      <c r="M133" s="37"/>
      <c r="N133" s="37"/>
      <c r="O133" s="37">
        <v>5</v>
      </c>
      <c r="P133" s="37">
        <v>2</v>
      </c>
      <c r="Q133" s="15">
        <v>2</v>
      </c>
      <c r="R133" s="15">
        <f t="shared" si="14"/>
        <v>48</v>
      </c>
      <c r="S133" s="15"/>
      <c r="T133" s="15"/>
    </row>
    <row r="134" customHeight="1" spans="1:20">
      <c r="A134" s="51">
        <v>132</v>
      </c>
      <c r="B134" s="7" t="s">
        <v>171</v>
      </c>
      <c r="C134" s="7" t="s">
        <v>205</v>
      </c>
      <c r="D134" s="7">
        <v>571</v>
      </c>
      <c r="E134" s="37" t="str">
        <f>VLOOKUP(D:D,[1]门店类型!$C:$N,12,0)</f>
        <v>A2</v>
      </c>
      <c r="F134" s="7">
        <v>6454</v>
      </c>
      <c r="G134" s="7" t="s">
        <v>206</v>
      </c>
      <c r="H134" s="37">
        <v>10</v>
      </c>
      <c r="I134" s="37">
        <v>4</v>
      </c>
      <c r="J134" s="37">
        <v>8</v>
      </c>
      <c r="K134" s="37">
        <f t="shared" si="12"/>
        <v>400</v>
      </c>
      <c r="L134" s="37"/>
      <c r="M134" s="37">
        <f>J134*50-I134*50</f>
        <v>200</v>
      </c>
      <c r="N134" s="37"/>
      <c r="O134" s="37">
        <v>6</v>
      </c>
      <c r="P134" s="37">
        <v>2</v>
      </c>
      <c r="Q134" s="15">
        <v>9</v>
      </c>
      <c r="R134" s="15">
        <f t="shared" si="14"/>
        <v>216</v>
      </c>
      <c r="S134" s="15">
        <f>R134-P134*24</f>
        <v>168</v>
      </c>
      <c r="T134" s="15"/>
    </row>
    <row r="135" customHeight="1" spans="1:20">
      <c r="A135" s="51">
        <v>133</v>
      </c>
      <c r="B135" s="7" t="s">
        <v>171</v>
      </c>
      <c r="C135" s="7" t="s">
        <v>205</v>
      </c>
      <c r="D135" s="7">
        <v>571</v>
      </c>
      <c r="E135" s="37" t="str">
        <f>VLOOKUP(D:D,[1]门店类型!$C:$N,12,0)</f>
        <v>A2</v>
      </c>
      <c r="F135" s="7">
        <v>5471</v>
      </c>
      <c r="G135" s="7" t="s">
        <v>207</v>
      </c>
      <c r="H135" s="37">
        <v>10</v>
      </c>
      <c r="I135" s="37">
        <v>3</v>
      </c>
      <c r="J135" s="37"/>
      <c r="K135" s="37">
        <f t="shared" si="12"/>
        <v>0</v>
      </c>
      <c r="L135" s="37">
        <f t="shared" si="13"/>
        <v>150</v>
      </c>
      <c r="M135" s="37"/>
      <c r="N135" s="37"/>
      <c r="O135" s="37">
        <v>6</v>
      </c>
      <c r="P135" s="37">
        <v>2</v>
      </c>
      <c r="Q135" s="15"/>
      <c r="R135" s="15">
        <f t="shared" si="14"/>
        <v>0</v>
      </c>
      <c r="S135" s="15"/>
      <c r="T135" s="15">
        <f>P135*24-R135</f>
        <v>48</v>
      </c>
    </row>
    <row r="136" customHeight="1" spans="1:20">
      <c r="A136" s="51">
        <v>134</v>
      </c>
      <c r="B136" s="7" t="s">
        <v>171</v>
      </c>
      <c r="C136" s="7" t="s">
        <v>205</v>
      </c>
      <c r="D136" s="7">
        <v>571</v>
      </c>
      <c r="E136" s="37" t="str">
        <f>VLOOKUP(D:D,[1]门店类型!$C:$N,12,0)</f>
        <v>A2</v>
      </c>
      <c r="F136" s="7">
        <v>15292</v>
      </c>
      <c r="G136" s="7" t="s">
        <v>208</v>
      </c>
      <c r="H136" s="37">
        <v>10</v>
      </c>
      <c r="I136" s="37">
        <v>3</v>
      </c>
      <c r="J136" s="37">
        <v>2</v>
      </c>
      <c r="K136" s="37">
        <f t="shared" si="12"/>
        <v>100</v>
      </c>
      <c r="L136" s="37">
        <f t="shared" si="13"/>
        <v>50</v>
      </c>
      <c r="M136" s="37"/>
      <c r="N136" s="37"/>
      <c r="O136" s="37">
        <v>6</v>
      </c>
      <c r="P136" s="37">
        <v>2</v>
      </c>
      <c r="Q136" s="15">
        <v>1</v>
      </c>
      <c r="R136" s="15">
        <f t="shared" si="14"/>
        <v>24</v>
      </c>
      <c r="S136" s="15"/>
      <c r="T136" s="15">
        <f>P136*24-R136</f>
        <v>24</v>
      </c>
    </row>
    <row r="137" customHeight="1" spans="1:20">
      <c r="A137" s="51">
        <v>135</v>
      </c>
      <c r="B137" s="7" t="s">
        <v>171</v>
      </c>
      <c r="C137" s="7" t="s">
        <v>209</v>
      </c>
      <c r="D137" s="7">
        <v>114069</v>
      </c>
      <c r="E137" s="37" t="str">
        <f>VLOOKUP(D:D,[1]门店类型!$C:$N,12,0)</f>
        <v>C2</v>
      </c>
      <c r="F137" s="7">
        <v>15006</v>
      </c>
      <c r="G137" s="7" t="s">
        <v>210</v>
      </c>
      <c r="H137" s="37">
        <v>6</v>
      </c>
      <c r="I137" s="37">
        <v>6</v>
      </c>
      <c r="J137" s="37"/>
      <c r="K137" s="37">
        <f t="shared" si="12"/>
        <v>0</v>
      </c>
      <c r="L137" s="37">
        <f t="shared" si="13"/>
        <v>300</v>
      </c>
      <c r="M137" s="37"/>
      <c r="N137" s="37"/>
      <c r="O137" s="37">
        <v>3</v>
      </c>
      <c r="P137" s="37">
        <v>3</v>
      </c>
      <c r="Q137" s="15"/>
      <c r="R137" s="15">
        <f t="shared" si="14"/>
        <v>0</v>
      </c>
      <c r="S137" s="15"/>
      <c r="T137" s="15">
        <f>P137*24-R137</f>
        <v>72</v>
      </c>
    </row>
    <row r="138" customHeight="1" spans="1:20">
      <c r="A138" s="51">
        <v>136</v>
      </c>
      <c r="B138" s="7" t="s">
        <v>171</v>
      </c>
      <c r="C138" s="7" t="s">
        <v>211</v>
      </c>
      <c r="D138" s="7">
        <v>118074</v>
      </c>
      <c r="E138" s="37" t="str">
        <f>VLOOKUP(D:D,[1]门店类型!$C:$N,12,0)</f>
        <v>A3</v>
      </c>
      <c r="F138" s="7">
        <v>4304</v>
      </c>
      <c r="G138" s="7" t="s">
        <v>212</v>
      </c>
      <c r="H138" s="37">
        <v>6</v>
      </c>
      <c r="I138" s="37">
        <v>3</v>
      </c>
      <c r="J138" s="37"/>
      <c r="K138" s="37">
        <f t="shared" si="12"/>
        <v>0</v>
      </c>
      <c r="L138" s="37">
        <f t="shared" si="13"/>
        <v>150</v>
      </c>
      <c r="M138" s="37"/>
      <c r="N138" s="37"/>
      <c r="O138" s="37">
        <v>5</v>
      </c>
      <c r="P138" s="37">
        <v>3</v>
      </c>
      <c r="Q138" s="15"/>
      <c r="R138" s="15">
        <f t="shared" si="14"/>
        <v>0</v>
      </c>
      <c r="S138" s="15"/>
      <c r="T138" s="15">
        <f>P138*24-R138</f>
        <v>72</v>
      </c>
    </row>
    <row r="139" customHeight="1" spans="1:20">
      <c r="A139" s="51">
        <v>137</v>
      </c>
      <c r="B139" s="7" t="s">
        <v>171</v>
      </c>
      <c r="C139" s="7" t="s">
        <v>211</v>
      </c>
      <c r="D139" s="7">
        <v>118074</v>
      </c>
      <c r="E139" s="37" t="str">
        <f>VLOOKUP(D:D,[1]门店类型!$C:$N,12,0)</f>
        <v>A3</v>
      </c>
      <c r="F139" s="7">
        <v>13293</v>
      </c>
      <c r="G139" s="7" t="s">
        <v>213</v>
      </c>
      <c r="H139" s="37">
        <v>6</v>
      </c>
      <c r="I139" s="37">
        <v>3</v>
      </c>
      <c r="J139" s="37"/>
      <c r="K139" s="37">
        <f t="shared" si="12"/>
        <v>0</v>
      </c>
      <c r="L139" s="37">
        <f t="shared" si="13"/>
        <v>150</v>
      </c>
      <c r="M139" s="37"/>
      <c r="N139" s="37"/>
      <c r="O139" s="37">
        <v>5</v>
      </c>
      <c r="P139" s="37">
        <v>2</v>
      </c>
      <c r="Q139" s="15">
        <v>1</v>
      </c>
      <c r="R139" s="15">
        <f t="shared" si="14"/>
        <v>24</v>
      </c>
      <c r="S139" s="15"/>
      <c r="T139" s="15">
        <f>P139*24-R139</f>
        <v>24</v>
      </c>
    </row>
    <row r="140" customHeight="1" spans="1:20">
      <c r="A140" s="51">
        <v>138</v>
      </c>
      <c r="B140" s="7" t="s">
        <v>171</v>
      </c>
      <c r="C140" s="7" t="s">
        <v>214</v>
      </c>
      <c r="D140" s="7">
        <v>115971</v>
      </c>
      <c r="E140" s="37" t="str">
        <f>VLOOKUP(D:D,[1]门店类型!$C:$N,12,0)</f>
        <v>C1</v>
      </c>
      <c r="F140" s="7">
        <v>7707</v>
      </c>
      <c r="G140" s="7" t="s">
        <v>215</v>
      </c>
      <c r="H140" s="37">
        <v>5</v>
      </c>
      <c r="I140" s="37">
        <v>3</v>
      </c>
      <c r="J140" s="37">
        <v>2</v>
      </c>
      <c r="K140" s="37">
        <f t="shared" si="12"/>
        <v>100</v>
      </c>
      <c r="L140" s="37">
        <f t="shared" si="13"/>
        <v>50</v>
      </c>
      <c r="M140" s="37"/>
      <c r="N140" s="37"/>
      <c r="O140" s="37">
        <v>3</v>
      </c>
      <c r="P140" s="37">
        <v>1</v>
      </c>
      <c r="Q140" s="15">
        <v>6</v>
      </c>
      <c r="R140" s="15">
        <f t="shared" si="14"/>
        <v>144</v>
      </c>
      <c r="S140" s="15">
        <f>R140-P140*24</f>
        <v>120</v>
      </c>
      <c r="T140" s="15"/>
    </row>
    <row r="141" customHeight="1" spans="1:20">
      <c r="A141" s="51">
        <v>139</v>
      </c>
      <c r="B141" s="7" t="s">
        <v>171</v>
      </c>
      <c r="C141" s="7" t="s">
        <v>214</v>
      </c>
      <c r="D141" s="7">
        <v>115971</v>
      </c>
      <c r="E141" s="37" t="str">
        <f>VLOOKUP(D:D,[1]门店类型!$C:$N,12,0)</f>
        <v>C1</v>
      </c>
      <c r="F141" s="7">
        <v>13000</v>
      </c>
      <c r="G141" s="7" t="s">
        <v>216</v>
      </c>
      <c r="H141" s="37">
        <v>5</v>
      </c>
      <c r="I141" s="37">
        <v>2</v>
      </c>
      <c r="J141" s="37">
        <v>5</v>
      </c>
      <c r="K141" s="37">
        <f t="shared" si="12"/>
        <v>250</v>
      </c>
      <c r="L141" s="37"/>
      <c r="M141" s="37">
        <f>J141*50-I141*50</f>
        <v>150</v>
      </c>
      <c r="N141" s="37"/>
      <c r="O141" s="37">
        <v>3</v>
      </c>
      <c r="P141" s="37">
        <v>2</v>
      </c>
      <c r="Q141" s="15"/>
      <c r="R141" s="15">
        <f t="shared" si="14"/>
        <v>0</v>
      </c>
      <c r="S141" s="15"/>
      <c r="T141" s="15">
        <f>P141*24-R141</f>
        <v>48</v>
      </c>
    </row>
    <row r="142" customHeight="1" spans="1:20">
      <c r="A142" s="51">
        <v>140</v>
      </c>
      <c r="B142" s="7" t="s">
        <v>171</v>
      </c>
      <c r="C142" s="7" t="s">
        <v>217</v>
      </c>
      <c r="D142" s="7">
        <v>105751</v>
      </c>
      <c r="E142" s="37" t="str">
        <f>VLOOKUP(D:D,[1]门店类型!$C:$N,12,0)</f>
        <v>B2</v>
      </c>
      <c r="F142" s="7">
        <v>7369</v>
      </c>
      <c r="G142" s="7" t="s">
        <v>218</v>
      </c>
      <c r="H142" s="37">
        <v>10</v>
      </c>
      <c r="I142" s="37">
        <v>5</v>
      </c>
      <c r="J142" s="37">
        <v>2</v>
      </c>
      <c r="K142" s="37">
        <f t="shared" si="12"/>
        <v>100</v>
      </c>
      <c r="L142" s="37">
        <f t="shared" si="13"/>
        <v>150</v>
      </c>
      <c r="M142" s="37"/>
      <c r="N142" s="37"/>
      <c r="O142" s="37">
        <v>3</v>
      </c>
      <c r="P142" s="37">
        <v>1</v>
      </c>
      <c r="Q142" s="15"/>
      <c r="R142" s="15">
        <f t="shared" si="14"/>
        <v>0</v>
      </c>
      <c r="S142" s="15"/>
      <c r="T142" s="15">
        <f>P142*24-R142</f>
        <v>24</v>
      </c>
    </row>
    <row r="143" customHeight="1" spans="1:20">
      <c r="A143" s="51">
        <v>141</v>
      </c>
      <c r="B143" s="7" t="s">
        <v>171</v>
      </c>
      <c r="C143" s="7" t="s">
        <v>219</v>
      </c>
      <c r="D143" s="7">
        <v>105751</v>
      </c>
      <c r="E143" s="37" t="str">
        <f>VLOOKUP(D:D,[1]门店类型!$C:$N,12,0)</f>
        <v>B2</v>
      </c>
      <c r="F143" s="7">
        <v>9295</v>
      </c>
      <c r="G143" s="7" t="s">
        <v>220</v>
      </c>
      <c r="H143" s="37">
        <v>10</v>
      </c>
      <c r="I143" s="37">
        <v>5</v>
      </c>
      <c r="J143" s="37">
        <v>1</v>
      </c>
      <c r="K143" s="37">
        <f t="shared" si="12"/>
        <v>50</v>
      </c>
      <c r="L143" s="37">
        <f t="shared" si="13"/>
        <v>200</v>
      </c>
      <c r="M143" s="37"/>
      <c r="N143" s="37"/>
      <c r="O143" s="37">
        <v>3</v>
      </c>
      <c r="P143" s="37">
        <v>2</v>
      </c>
      <c r="Q143" s="15">
        <v>3</v>
      </c>
      <c r="R143" s="15">
        <f t="shared" si="14"/>
        <v>72</v>
      </c>
      <c r="S143" s="15">
        <f>R143-P143*24</f>
        <v>24</v>
      </c>
      <c r="T143" s="15"/>
    </row>
    <row r="144" customHeight="1" spans="1:20">
      <c r="A144" s="51">
        <v>142</v>
      </c>
      <c r="B144" s="7" t="s">
        <v>171</v>
      </c>
      <c r="C144" s="7" t="s">
        <v>221</v>
      </c>
      <c r="D144" s="7">
        <v>104430</v>
      </c>
      <c r="E144" s="37" t="str">
        <f>VLOOKUP(D:D,[1]门店类型!$C:$N,12,0)</f>
        <v>C2</v>
      </c>
      <c r="F144" s="7">
        <v>13196</v>
      </c>
      <c r="G144" s="7" t="s">
        <v>222</v>
      </c>
      <c r="H144" s="37">
        <v>4</v>
      </c>
      <c r="I144" s="37">
        <v>2</v>
      </c>
      <c r="J144" s="37"/>
      <c r="K144" s="37">
        <f t="shared" si="12"/>
        <v>0</v>
      </c>
      <c r="L144" s="37">
        <f t="shared" si="13"/>
        <v>100</v>
      </c>
      <c r="M144" s="37"/>
      <c r="N144" s="37"/>
      <c r="O144" s="37">
        <v>3</v>
      </c>
      <c r="P144" s="37">
        <v>2</v>
      </c>
      <c r="Q144" s="15"/>
      <c r="R144" s="15">
        <f t="shared" si="14"/>
        <v>0</v>
      </c>
      <c r="S144" s="15"/>
      <c r="T144" s="15">
        <f>P144*24-R144</f>
        <v>48</v>
      </c>
    </row>
    <row r="145" customHeight="1" spans="1:20">
      <c r="A145" s="51">
        <v>143</v>
      </c>
      <c r="B145" s="7" t="s">
        <v>171</v>
      </c>
      <c r="C145" s="7" t="s">
        <v>221</v>
      </c>
      <c r="D145" s="7">
        <v>104430</v>
      </c>
      <c r="E145" s="37" t="str">
        <f>VLOOKUP(D:D,[1]门店类型!$C:$N,12,0)</f>
        <v>C2</v>
      </c>
      <c r="F145" s="7">
        <v>15615</v>
      </c>
      <c r="G145" s="7" t="s">
        <v>223</v>
      </c>
      <c r="H145" s="37">
        <v>4</v>
      </c>
      <c r="I145" s="37">
        <v>2</v>
      </c>
      <c r="J145" s="37">
        <v>1</v>
      </c>
      <c r="K145" s="37">
        <f t="shared" si="12"/>
        <v>50</v>
      </c>
      <c r="L145" s="37">
        <f t="shared" si="13"/>
        <v>50</v>
      </c>
      <c r="M145" s="37"/>
      <c r="N145" s="37"/>
      <c r="O145" s="37">
        <v>3</v>
      </c>
      <c r="P145" s="37">
        <v>1</v>
      </c>
      <c r="Q145" s="15"/>
      <c r="R145" s="15">
        <f t="shared" si="14"/>
        <v>0</v>
      </c>
      <c r="S145" s="15"/>
      <c r="T145" s="15">
        <f>P145*24-R145</f>
        <v>24</v>
      </c>
    </row>
    <row r="146" customHeight="1" spans="1:20">
      <c r="A146" s="51">
        <v>144</v>
      </c>
      <c r="B146" s="7" t="s">
        <v>171</v>
      </c>
      <c r="C146" s="7" t="s">
        <v>224</v>
      </c>
      <c r="D146" s="7">
        <v>106568</v>
      </c>
      <c r="E146" s="37" t="str">
        <f>VLOOKUP(D:D,[1]门店类型!$C:$N,12,0)</f>
        <v>C2</v>
      </c>
      <c r="F146" s="7">
        <v>15331</v>
      </c>
      <c r="G146" s="7" t="s">
        <v>225</v>
      </c>
      <c r="H146" s="37">
        <v>6</v>
      </c>
      <c r="I146" s="37">
        <v>6</v>
      </c>
      <c r="J146" s="37"/>
      <c r="K146" s="37">
        <f t="shared" si="12"/>
        <v>0</v>
      </c>
      <c r="L146" s="37">
        <f t="shared" si="13"/>
        <v>300</v>
      </c>
      <c r="M146" s="37"/>
      <c r="N146" s="37"/>
      <c r="O146" s="37">
        <v>3</v>
      </c>
      <c r="P146" s="37">
        <v>3</v>
      </c>
      <c r="Q146" s="15">
        <v>1</v>
      </c>
      <c r="R146" s="15">
        <f t="shared" si="14"/>
        <v>24</v>
      </c>
      <c r="S146" s="15"/>
      <c r="T146" s="15">
        <f>P146*24-R146</f>
        <v>48</v>
      </c>
    </row>
    <row r="147" customHeight="1" spans="1:20">
      <c r="A147" s="51">
        <v>145</v>
      </c>
      <c r="B147" s="7" t="s">
        <v>171</v>
      </c>
      <c r="C147" s="7" t="s">
        <v>226</v>
      </c>
      <c r="D147" s="7">
        <v>724</v>
      </c>
      <c r="E147" s="37" t="str">
        <f>VLOOKUP(D:D,[1]门店类型!$C:$N,12,0)</f>
        <v>B1</v>
      </c>
      <c r="F147" s="7">
        <v>10930</v>
      </c>
      <c r="G147" s="7" t="s">
        <v>227</v>
      </c>
      <c r="H147" s="37">
        <v>6</v>
      </c>
      <c r="I147" s="37">
        <v>2</v>
      </c>
      <c r="J147" s="37">
        <v>1</v>
      </c>
      <c r="K147" s="37">
        <f t="shared" si="12"/>
        <v>50</v>
      </c>
      <c r="L147" s="37">
        <f t="shared" si="13"/>
        <v>50</v>
      </c>
      <c r="M147" s="37"/>
      <c r="N147" s="37"/>
      <c r="O147" s="37">
        <v>5</v>
      </c>
      <c r="P147" s="37">
        <v>2</v>
      </c>
      <c r="Q147" s="15">
        <v>3</v>
      </c>
      <c r="R147" s="15">
        <f t="shared" si="14"/>
        <v>72</v>
      </c>
      <c r="S147" s="15">
        <f>R147-P147*24</f>
        <v>24</v>
      </c>
      <c r="T147" s="15"/>
    </row>
    <row r="148" customHeight="1" spans="1:20">
      <c r="A148" s="51">
        <v>146</v>
      </c>
      <c r="B148" s="7" t="s">
        <v>171</v>
      </c>
      <c r="C148" s="7" t="s">
        <v>226</v>
      </c>
      <c r="D148" s="7">
        <v>724</v>
      </c>
      <c r="E148" s="37" t="str">
        <f>VLOOKUP(D:D,[1]门店类型!$C:$N,12,0)</f>
        <v>B1</v>
      </c>
      <c r="F148" s="7">
        <v>12936</v>
      </c>
      <c r="G148" s="7" t="s">
        <v>228</v>
      </c>
      <c r="H148" s="37">
        <v>6</v>
      </c>
      <c r="I148" s="37">
        <v>2</v>
      </c>
      <c r="J148" s="37"/>
      <c r="K148" s="37">
        <f t="shared" si="12"/>
        <v>0</v>
      </c>
      <c r="L148" s="37">
        <f t="shared" si="13"/>
        <v>100</v>
      </c>
      <c r="M148" s="37"/>
      <c r="N148" s="37"/>
      <c r="O148" s="37">
        <v>5</v>
      </c>
      <c r="P148" s="37">
        <v>1</v>
      </c>
      <c r="Q148" s="15"/>
      <c r="R148" s="15">
        <f t="shared" si="14"/>
        <v>0</v>
      </c>
      <c r="S148" s="15"/>
      <c r="T148" s="15">
        <f>P148*24-R148</f>
        <v>24</v>
      </c>
    </row>
    <row r="149" customHeight="1" spans="1:20">
      <c r="A149" s="51">
        <v>147</v>
      </c>
      <c r="B149" s="7" t="s">
        <v>171</v>
      </c>
      <c r="C149" s="7" t="s">
        <v>226</v>
      </c>
      <c r="D149" s="7">
        <v>724</v>
      </c>
      <c r="E149" s="37" t="str">
        <f>VLOOKUP(D:D,[1]门店类型!$C:$N,12,0)</f>
        <v>B1</v>
      </c>
      <c r="F149" s="7">
        <v>16237</v>
      </c>
      <c r="G149" s="7" t="s">
        <v>229</v>
      </c>
      <c r="H149" s="37">
        <v>6</v>
      </c>
      <c r="I149" s="37">
        <v>2</v>
      </c>
      <c r="J149" s="37"/>
      <c r="K149" s="37">
        <f t="shared" si="12"/>
        <v>0</v>
      </c>
      <c r="L149" s="37">
        <f t="shared" si="13"/>
        <v>100</v>
      </c>
      <c r="M149" s="37"/>
      <c r="N149" s="37"/>
      <c r="O149" s="37">
        <v>5</v>
      </c>
      <c r="P149" s="37">
        <v>2</v>
      </c>
      <c r="Q149" s="15">
        <v>3</v>
      </c>
      <c r="R149" s="15">
        <f t="shared" si="14"/>
        <v>72</v>
      </c>
      <c r="S149" s="15">
        <f>R149-P149*24</f>
        <v>24</v>
      </c>
      <c r="T149" s="15"/>
    </row>
    <row r="150" customHeight="1" spans="1:20">
      <c r="A150" s="51">
        <v>148</v>
      </c>
      <c r="B150" s="7" t="s">
        <v>171</v>
      </c>
      <c r="C150" s="7" t="s">
        <v>230</v>
      </c>
      <c r="D150" s="7">
        <v>102479</v>
      </c>
      <c r="E150" s="37" t="str">
        <f>VLOOKUP(D:D,[1]门店类型!$C:$N,12,0)</f>
        <v>C1</v>
      </c>
      <c r="F150" s="7">
        <v>5844</v>
      </c>
      <c r="G150" s="7" t="s">
        <v>231</v>
      </c>
      <c r="H150" s="37">
        <v>8</v>
      </c>
      <c r="I150" s="37">
        <v>4</v>
      </c>
      <c r="J150" s="37"/>
      <c r="K150" s="37">
        <f t="shared" si="12"/>
        <v>0</v>
      </c>
      <c r="L150" s="37">
        <f t="shared" si="13"/>
        <v>200</v>
      </c>
      <c r="M150" s="37"/>
      <c r="N150" s="37"/>
      <c r="O150" s="37">
        <v>3</v>
      </c>
      <c r="P150" s="37">
        <v>2</v>
      </c>
      <c r="Q150" s="15"/>
      <c r="R150" s="15">
        <f t="shared" si="14"/>
        <v>0</v>
      </c>
      <c r="S150" s="15"/>
      <c r="T150" s="15">
        <f t="shared" ref="T150:T157" si="15">P150*24-R150</f>
        <v>48</v>
      </c>
    </row>
    <row r="151" customHeight="1" spans="1:20">
      <c r="A151" s="51">
        <v>149</v>
      </c>
      <c r="B151" s="7" t="s">
        <v>171</v>
      </c>
      <c r="C151" s="7" t="s">
        <v>230</v>
      </c>
      <c r="D151" s="7">
        <v>102479</v>
      </c>
      <c r="E151" s="37" t="str">
        <f>VLOOKUP(D:D,[1]门店类型!$C:$N,12,0)</f>
        <v>C1</v>
      </c>
      <c r="F151" s="7">
        <v>12949</v>
      </c>
      <c r="G151" s="7" t="s">
        <v>232</v>
      </c>
      <c r="H151" s="37">
        <v>8</v>
      </c>
      <c r="I151" s="37">
        <v>4</v>
      </c>
      <c r="J151" s="37"/>
      <c r="K151" s="37">
        <f t="shared" si="12"/>
        <v>0</v>
      </c>
      <c r="L151" s="37">
        <f t="shared" si="13"/>
        <v>200</v>
      </c>
      <c r="M151" s="37"/>
      <c r="N151" s="37"/>
      <c r="O151" s="37">
        <v>3</v>
      </c>
      <c r="P151" s="37">
        <v>1</v>
      </c>
      <c r="Q151" s="15"/>
      <c r="R151" s="15">
        <f t="shared" si="14"/>
        <v>0</v>
      </c>
      <c r="S151" s="15"/>
      <c r="T151" s="15">
        <f t="shared" si="15"/>
        <v>24</v>
      </c>
    </row>
    <row r="152" customHeight="1" spans="1:20">
      <c r="A152" s="51">
        <v>150</v>
      </c>
      <c r="B152" s="7" t="s">
        <v>171</v>
      </c>
      <c r="C152" s="7" t="s">
        <v>233</v>
      </c>
      <c r="D152" s="7">
        <v>117184</v>
      </c>
      <c r="E152" s="37" t="str">
        <f>VLOOKUP(D:D,[1]门店类型!$C:$N,12,0)</f>
        <v>B2</v>
      </c>
      <c r="F152" s="7">
        <v>15048</v>
      </c>
      <c r="G152" s="7" t="s">
        <v>234</v>
      </c>
      <c r="H152" s="37">
        <v>12</v>
      </c>
      <c r="I152" s="37">
        <v>6</v>
      </c>
      <c r="J152" s="37"/>
      <c r="K152" s="37">
        <f t="shared" si="12"/>
        <v>0</v>
      </c>
      <c r="L152" s="37">
        <f t="shared" si="13"/>
        <v>300</v>
      </c>
      <c r="M152" s="37"/>
      <c r="N152" s="37"/>
      <c r="O152" s="37">
        <v>3</v>
      </c>
      <c r="P152" s="37">
        <v>2</v>
      </c>
      <c r="Q152" s="15"/>
      <c r="R152" s="15">
        <f t="shared" si="14"/>
        <v>0</v>
      </c>
      <c r="S152" s="15"/>
      <c r="T152" s="15">
        <f t="shared" si="15"/>
        <v>48</v>
      </c>
    </row>
    <row r="153" customHeight="1" spans="1:20">
      <c r="A153" s="51">
        <v>151</v>
      </c>
      <c r="B153" s="7" t="s">
        <v>171</v>
      </c>
      <c r="C153" s="7" t="s">
        <v>233</v>
      </c>
      <c r="D153" s="7">
        <v>117184</v>
      </c>
      <c r="E153" s="37" t="str">
        <f>VLOOKUP(D:D,[1]门店类型!$C:$N,12,0)</f>
        <v>B2</v>
      </c>
      <c r="F153" s="7">
        <v>11769</v>
      </c>
      <c r="G153" s="7" t="s">
        <v>235</v>
      </c>
      <c r="H153" s="37">
        <v>12</v>
      </c>
      <c r="I153" s="37">
        <v>6</v>
      </c>
      <c r="J153" s="37"/>
      <c r="K153" s="37">
        <f t="shared" si="12"/>
        <v>0</v>
      </c>
      <c r="L153" s="37">
        <f t="shared" si="13"/>
        <v>300</v>
      </c>
      <c r="M153" s="37"/>
      <c r="N153" s="37"/>
      <c r="O153" s="37">
        <v>3</v>
      </c>
      <c r="P153" s="37">
        <v>1</v>
      </c>
      <c r="Q153" s="15"/>
      <c r="R153" s="15">
        <f t="shared" si="14"/>
        <v>0</v>
      </c>
      <c r="S153" s="15"/>
      <c r="T153" s="15">
        <f t="shared" si="15"/>
        <v>24</v>
      </c>
    </row>
    <row r="154" customHeight="1" spans="1:20">
      <c r="A154" s="51">
        <v>152</v>
      </c>
      <c r="B154" s="7" t="s">
        <v>171</v>
      </c>
      <c r="C154" s="7" t="s">
        <v>236</v>
      </c>
      <c r="D154" s="7">
        <v>723</v>
      </c>
      <c r="E154" s="37" t="str">
        <f>VLOOKUP(D:D,[1]门店类型!$C:$N,12,0)</f>
        <v>C1</v>
      </c>
      <c r="F154" s="7">
        <v>14992</v>
      </c>
      <c r="G154" s="7" t="s">
        <v>237</v>
      </c>
      <c r="H154" s="37">
        <v>4</v>
      </c>
      <c r="I154" s="37">
        <v>2</v>
      </c>
      <c r="J154" s="37">
        <v>0</v>
      </c>
      <c r="K154" s="37">
        <f t="shared" si="12"/>
        <v>0</v>
      </c>
      <c r="L154" s="37">
        <f t="shared" si="13"/>
        <v>100</v>
      </c>
      <c r="M154" s="37"/>
      <c r="N154" s="37"/>
      <c r="O154" s="37">
        <v>3</v>
      </c>
      <c r="P154" s="37">
        <v>2</v>
      </c>
      <c r="Q154" s="15"/>
      <c r="R154" s="15">
        <f t="shared" si="14"/>
        <v>0</v>
      </c>
      <c r="S154" s="15"/>
      <c r="T154" s="15">
        <f t="shared" si="15"/>
        <v>48</v>
      </c>
    </row>
    <row r="155" customHeight="1" spans="1:20">
      <c r="A155" s="51">
        <v>153</v>
      </c>
      <c r="B155" s="7" t="s">
        <v>171</v>
      </c>
      <c r="C155" s="7" t="s">
        <v>236</v>
      </c>
      <c r="D155" s="7">
        <v>723</v>
      </c>
      <c r="E155" s="37" t="str">
        <f>VLOOKUP(D:D,[1]门店类型!$C:$N,12,0)</f>
        <v>C1</v>
      </c>
      <c r="F155" s="7">
        <v>13020</v>
      </c>
      <c r="G155" s="7" t="s">
        <v>238</v>
      </c>
      <c r="H155" s="37">
        <v>4</v>
      </c>
      <c r="I155" s="37">
        <v>2</v>
      </c>
      <c r="J155" s="37"/>
      <c r="K155" s="37">
        <f t="shared" si="12"/>
        <v>0</v>
      </c>
      <c r="L155" s="37">
        <f t="shared" si="13"/>
        <v>100</v>
      </c>
      <c r="M155" s="37"/>
      <c r="N155" s="37"/>
      <c r="O155" s="37">
        <v>3</v>
      </c>
      <c r="P155" s="37">
        <v>1</v>
      </c>
      <c r="Q155" s="15"/>
      <c r="R155" s="15">
        <f t="shared" si="14"/>
        <v>0</v>
      </c>
      <c r="S155" s="15"/>
      <c r="T155" s="15">
        <f t="shared" si="15"/>
        <v>24</v>
      </c>
    </row>
    <row r="156" customHeight="1" spans="1:20">
      <c r="A156" s="51">
        <v>154</v>
      </c>
      <c r="B156" s="7" t="s">
        <v>171</v>
      </c>
      <c r="C156" s="7" t="s">
        <v>239</v>
      </c>
      <c r="D156" s="7">
        <v>546</v>
      </c>
      <c r="E156" s="37" t="str">
        <f>VLOOKUP(D:D,[1]门店类型!$C:$N,12,0)</f>
        <v>A3</v>
      </c>
      <c r="F156" s="7">
        <v>6123</v>
      </c>
      <c r="G156" s="7" t="s">
        <v>228</v>
      </c>
      <c r="H156" s="37">
        <v>20</v>
      </c>
      <c r="I156" s="37">
        <v>7</v>
      </c>
      <c r="J156" s="37">
        <v>3</v>
      </c>
      <c r="K156" s="37">
        <f t="shared" si="12"/>
        <v>150</v>
      </c>
      <c r="L156" s="37">
        <f t="shared" si="13"/>
        <v>200</v>
      </c>
      <c r="M156" s="37"/>
      <c r="N156" s="37"/>
      <c r="O156" s="37">
        <v>6</v>
      </c>
      <c r="P156" s="37">
        <v>2</v>
      </c>
      <c r="Q156" s="15"/>
      <c r="R156" s="15">
        <f t="shared" si="14"/>
        <v>0</v>
      </c>
      <c r="S156" s="15"/>
      <c r="T156" s="15">
        <f t="shared" si="15"/>
        <v>48</v>
      </c>
    </row>
    <row r="157" customHeight="1" spans="1:20">
      <c r="A157" s="51">
        <v>155</v>
      </c>
      <c r="B157" s="7" t="s">
        <v>171</v>
      </c>
      <c r="C157" s="7" t="s">
        <v>239</v>
      </c>
      <c r="D157" s="7">
        <v>546</v>
      </c>
      <c r="E157" s="37" t="str">
        <f>VLOOKUP(D:D,[1]门店类型!$C:$N,12,0)</f>
        <v>A3</v>
      </c>
      <c r="F157" s="7">
        <v>13410</v>
      </c>
      <c r="G157" s="7" t="s">
        <v>240</v>
      </c>
      <c r="H157" s="37">
        <v>20</v>
      </c>
      <c r="I157" s="37">
        <v>6</v>
      </c>
      <c r="J157" s="37">
        <v>2</v>
      </c>
      <c r="K157" s="37">
        <f t="shared" si="12"/>
        <v>100</v>
      </c>
      <c r="L157" s="37">
        <f t="shared" si="13"/>
        <v>200</v>
      </c>
      <c r="M157" s="37"/>
      <c r="N157" s="37"/>
      <c r="O157" s="37">
        <v>6</v>
      </c>
      <c r="P157" s="37">
        <v>2</v>
      </c>
      <c r="Q157" s="15">
        <v>1</v>
      </c>
      <c r="R157" s="15">
        <f t="shared" si="14"/>
        <v>24</v>
      </c>
      <c r="S157" s="15"/>
      <c r="T157" s="15">
        <f t="shared" si="15"/>
        <v>24</v>
      </c>
    </row>
    <row r="158" customHeight="1" spans="1:20">
      <c r="A158" s="51">
        <v>156</v>
      </c>
      <c r="B158" s="7" t="s">
        <v>171</v>
      </c>
      <c r="C158" s="7" t="s">
        <v>239</v>
      </c>
      <c r="D158" s="7">
        <v>546</v>
      </c>
      <c r="E158" s="37" t="str">
        <f>VLOOKUP(D:D,[1]门店类型!$C:$N,12,0)</f>
        <v>A3</v>
      </c>
      <c r="F158" s="7">
        <v>10849</v>
      </c>
      <c r="G158" s="7" t="s">
        <v>241</v>
      </c>
      <c r="H158" s="37">
        <v>20</v>
      </c>
      <c r="I158" s="37">
        <v>7</v>
      </c>
      <c r="J158" s="37">
        <v>1</v>
      </c>
      <c r="K158" s="37">
        <f t="shared" si="12"/>
        <v>50</v>
      </c>
      <c r="L158" s="37">
        <f t="shared" si="13"/>
        <v>300</v>
      </c>
      <c r="M158" s="37"/>
      <c r="N158" s="37"/>
      <c r="O158" s="37">
        <v>6</v>
      </c>
      <c r="P158" s="37">
        <v>2</v>
      </c>
      <c r="Q158" s="15">
        <v>4</v>
      </c>
      <c r="R158" s="15">
        <f t="shared" si="14"/>
        <v>96</v>
      </c>
      <c r="S158" s="15">
        <f>R158-P158*24</f>
        <v>48</v>
      </c>
      <c r="T158" s="15"/>
    </row>
    <row r="159" customHeight="1" spans="1:20">
      <c r="A159" s="51">
        <v>157</v>
      </c>
      <c r="B159" s="7" t="s">
        <v>171</v>
      </c>
      <c r="C159" s="7" t="s">
        <v>242</v>
      </c>
      <c r="D159" s="7">
        <v>598</v>
      </c>
      <c r="E159" s="37" t="str">
        <f>VLOOKUP(D:D,[1]门店类型!$C:$N,12,0)</f>
        <v>B2</v>
      </c>
      <c r="F159" s="7">
        <v>12845</v>
      </c>
      <c r="G159" s="7" t="s">
        <v>243</v>
      </c>
      <c r="H159" s="37">
        <v>9</v>
      </c>
      <c r="I159" s="37">
        <v>5</v>
      </c>
      <c r="J159" s="37"/>
      <c r="K159" s="37">
        <f t="shared" si="12"/>
        <v>0</v>
      </c>
      <c r="L159" s="37">
        <f t="shared" si="13"/>
        <v>250</v>
      </c>
      <c r="M159" s="37"/>
      <c r="N159" s="37"/>
      <c r="O159" s="37">
        <v>3</v>
      </c>
      <c r="P159" s="37">
        <v>1</v>
      </c>
      <c r="Q159" s="15"/>
      <c r="R159" s="15">
        <f t="shared" si="14"/>
        <v>0</v>
      </c>
      <c r="S159" s="15"/>
      <c r="T159" s="15">
        <f>P159*24-R159</f>
        <v>24</v>
      </c>
    </row>
    <row r="160" customHeight="1" spans="1:20">
      <c r="A160" s="51">
        <v>158</v>
      </c>
      <c r="B160" s="7" t="s">
        <v>171</v>
      </c>
      <c r="C160" s="7" t="s">
        <v>242</v>
      </c>
      <c r="D160" s="7">
        <v>598</v>
      </c>
      <c r="E160" s="37" t="str">
        <f>VLOOKUP(D:D,[1]门店类型!$C:$N,12,0)</f>
        <v>B2</v>
      </c>
      <c r="F160" s="7">
        <v>11178</v>
      </c>
      <c r="G160" s="7" t="s">
        <v>244</v>
      </c>
      <c r="H160" s="37">
        <v>9</v>
      </c>
      <c r="I160" s="37">
        <v>4</v>
      </c>
      <c r="J160" s="37">
        <v>3</v>
      </c>
      <c r="K160" s="37">
        <f t="shared" si="12"/>
        <v>150</v>
      </c>
      <c r="L160" s="37">
        <f t="shared" si="13"/>
        <v>50</v>
      </c>
      <c r="M160" s="37"/>
      <c r="N160" s="37"/>
      <c r="O160" s="37">
        <v>3</v>
      </c>
      <c r="P160" s="37">
        <v>2</v>
      </c>
      <c r="Q160" s="15">
        <v>3</v>
      </c>
      <c r="R160" s="15">
        <f t="shared" si="14"/>
        <v>72</v>
      </c>
      <c r="S160" s="15">
        <f>R160-P160*24</f>
        <v>24</v>
      </c>
      <c r="T160" s="15"/>
    </row>
    <row r="161" customHeight="1" spans="1:20">
      <c r="A161" s="51">
        <v>159</v>
      </c>
      <c r="B161" s="7" t="s">
        <v>171</v>
      </c>
      <c r="C161" s="7" t="s">
        <v>245</v>
      </c>
      <c r="D161" s="7">
        <v>355</v>
      </c>
      <c r="E161" s="37" t="str">
        <f>VLOOKUP(D:D,[1]门店类型!$C:$N,12,0)</f>
        <v>C1</v>
      </c>
      <c r="F161" s="7">
        <v>9895</v>
      </c>
      <c r="G161" s="7" t="s">
        <v>246</v>
      </c>
      <c r="H161" s="37">
        <v>10</v>
      </c>
      <c r="I161" s="37">
        <v>5</v>
      </c>
      <c r="J161" s="37"/>
      <c r="K161" s="37">
        <f t="shared" si="12"/>
        <v>0</v>
      </c>
      <c r="L161" s="37">
        <f t="shared" si="13"/>
        <v>250</v>
      </c>
      <c r="M161" s="37"/>
      <c r="N161" s="37"/>
      <c r="O161" s="37">
        <v>3</v>
      </c>
      <c r="P161" s="37">
        <v>1</v>
      </c>
      <c r="Q161" s="15"/>
      <c r="R161" s="15">
        <f t="shared" si="14"/>
        <v>0</v>
      </c>
      <c r="S161" s="15"/>
      <c r="T161" s="15">
        <f>P161*24-R161</f>
        <v>24</v>
      </c>
    </row>
    <row r="162" customHeight="1" spans="1:20">
      <c r="A162" s="51">
        <v>160</v>
      </c>
      <c r="B162" s="7" t="s">
        <v>171</v>
      </c>
      <c r="C162" s="7" t="s">
        <v>245</v>
      </c>
      <c r="D162" s="7">
        <v>355</v>
      </c>
      <c r="E162" s="37" t="str">
        <f>VLOOKUP(D:D,[1]门店类型!$C:$N,12,0)</f>
        <v>C1</v>
      </c>
      <c r="F162" s="7">
        <v>15726</v>
      </c>
      <c r="G162" s="7" t="s">
        <v>247</v>
      </c>
      <c r="H162" s="37">
        <v>10</v>
      </c>
      <c r="I162" s="37">
        <v>5</v>
      </c>
      <c r="J162" s="37"/>
      <c r="K162" s="37">
        <f t="shared" si="12"/>
        <v>0</v>
      </c>
      <c r="L162" s="37">
        <f t="shared" si="13"/>
        <v>250</v>
      </c>
      <c r="M162" s="37"/>
      <c r="N162" s="37"/>
      <c r="O162" s="37">
        <v>3</v>
      </c>
      <c r="P162" s="37">
        <v>2</v>
      </c>
      <c r="Q162" s="15">
        <v>4</v>
      </c>
      <c r="R162" s="15">
        <f t="shared" si="14"/>
        <v>96</v>
      </c>
      <c r="S162" s="15">
        <f>R162-P162*24</f>
        <v>48</v>
      </c>
      <c r="T162" s="15"/>
    </row>
    <row r="163" customHeight="1" spans="1:20">
      <c r="A163" s="51">
        <v>161</v>
      </c>
      <c r="B163" s="7" t="s">
        <v>171</v>
      </c>
      <c r="C163" s="7" t="s">
        <v>248</v>
      </c>
      <c r="D163" s="7">
        <v>733</v>
      </c>
      <c r="E163" s="37" t="str">
        <f>VLOOKUP(D:D,[1]门店类型!$C:$N,12,0)</f>
        <v>C1</v>
      </c>
      <c r="F163" s="7">
        <v>11004</v>
      </c>
      <c r="G163" s="7" t="s">
        <v>249</v>
      </c>
      <c r="H163" s="37">
        <v>5</v>
      </c>
      <c r="I163" s="37">
        <v>3</v>
      </c>
      <c r="J163" s="37">
        <v>2</v>
      </c>
      <c r="K163" s="37">
        <f t="shared" si="12"/>
        <v>100</v>
      </c>
      <c r="L163" s="37">
        <f t="shared" si="13"/>
        <v>50</v>
      </c>
      <c r="M163" s="37"/>
      <c r="N163" s="37"/>
      <c r="O163" s="37">
        <v>3</v>
      </c>
      <c r="P163" s="37">
        <v>1</v>
      </c>
      <c r="Q163" s="15"/>
      <c r="R163" s="15">
        <f t="shared" si="14"/>
        <v>0</v>
      </c>
      <c r="S163" s="15"/>
      <c r="T163" s="15">
        <f>P163*24-R163</f>
        <v>24</v>
      </c>
    </row>
    <row r="164" customHeight="1" spans="1:20">
      <c r="A164" s="51">
        <v>162</v>
      </c>
      <c r="B164" s="7" t="s">
        <v>171</v>
      </c>
      <c r="C164" s="7" t="s">
        <v>248</v>
      </c>
      <c r="D164" s="7">
        <v>733</v>
      </c>
      <c r="E164" s="37" t="str">
        <f>VLOOKUP(D:D,[1]门店类型!$C:$N,12,0)</f>
        <v>C1</v>
      </c>
      <c r="F164" s="7">
        <v>13164</v>
      </c>
      <c r="G164" s="7" t="s">
        <v>250</v>
      </c>
      <c r="H164" s="37">
        <v>5</v>
      </c>
      <c r="I164" s="37">
        <v>2</v>
      </c>
      <c r="J164" s="37">
        <v>3</v>
      </c>
      <c r="K164" s="37">
        <f t="shared" si="12"/>
        <v>150</v>
      </c>
      <c r="L164" s="37"/>
      <c r="M164" s="37">
        <f>J164*50-I164*50</f>
        <v>50</v>
      </c>
      <c r="N164" s="37"/>
      <c r="O164" s="37">
        <v>3</v>
      </c>
      <c r="P164" s="37">
        <v>2</v>
      </c>
      <c r="Q164" s="15"/>
      <c r="R164" s="15">
        <f t="shared" si="14"/>
        <v>0</v>
      </c>
      <c r="S164" s="15"/>
      <c r="T164" s="15">
        <f>P164*24-R164</f>
        <v>48</v>
      </c>
    </row>
    <row r="165" customHeight="1" spans="1:20">
      <c r="A165" s="51">
        <v>163</v>
      </c>
      <c r="B165" s="7" t="s">
        <v>171</v>
      </c>
      <c r="C165" s="7" t="s">
        <v>251</v>
      </c>
      <c r="D165" s="7">
        <v>573</v>
      </c>
      <c r="E165" s="37" t="str">
        <f>VLOOKUP(D:D,[1]门店类型!$C:$N,12,0)</f>
        <v>C1</v>
      </c>
      <c r="F165" s="7">
        <v>5501</v>
      </c>
      <c r="G165" s="7" t="s">
        <v>252</v>
      </c>
      <c r="H165" s="37">
        <v>10</v>
      </c>
      <c r="I165" s="37">
        <v>5</v>
      </c>
      <c r="J165" s="37">
        <v>2</v>
      </c>
      <c r="K165" s="37">
        <f t="shared" si="12"/>
        <v>100</v>
      </c>
      <c r="L165" s="37">
        <f t="shared" si="13"/>
        <v>150</v>
      </c>
      <c r="M165" s="37"/>
      <c r="N165" s="37"/>
      <c r="O165" s="37">
        <v>3</v>
      </c>
      <c r="P165" s="37">
        <v>2</v>
      </c>
      <c r="Q165" s="15">
        <v>4</v>
      </c>
      <c r="R165" s="15">
        <f t="shared" si="14"/>
        <v>96</v>
      </c>
      <c r="S165" s="15">
        <f>R165-P165*24</f>
        <v>48</v>
      </c>
      <c r="T165" s="15"/>
    </row>
    <row r="166" customHeight="1" spans="1:20">
      <c r="A166" s="51">
        <v>164</v>
      </c>
      <c r="B166" s="7" t="s">
        <v>171</v>
      </c>
      <c r="C166" s="7" t="s">
        <v>251</v>
      </c>
      <c r="D166" s="7">
        <v>573</v>
      </c>
      <c r="E166" s="37" t="str">
        <f>VLOOKUP(D:D,[1]门店类型!$C:$N,12,0)</f>
        <v>C1</v>
      </c>
      <c r="F166" s="7">
        <v>16191</v>
      </c>
      <c r="G166" s="7" t="s">
        <v>253</v>
      </c>
      <c r="H166" s="37">
        <v>10</v>
      </c>
      <c r="I166" s="37">
        <v>5</v>
      </c>
      <c r="J166" s="37"/>
      <c r="K166" s="37">
        <f t="shared" si="12"/>
        <v>0</v>
      </c>
      <c r="L166" s="37">
        <f t="shared" si="13"/>
        <v>250</v>
      </c>
      <c r="M166" s="37"/>
      <c r="N166" s="37"/>
      <c r="O166" s="37">
        <v>3</v>
      </c>
      <c r="P166" s="37">
        <v>1</v>
      </c>
      <c r="Q166" s="15">
        <v>3</v>
      </c>
      <c r="R166" s="15">
        <f t="shared" si="14"/>
        <v>72</v>
      </c>
      <c r="S166" s="15">
        <f>R166-P166*24</f>
        <v>48</v>
      </c>
      <c r="T166" s="15"/>
    </row>
    <row r="167" customHeight="1" spans="1:20">
      <c r="A167" s="51">
        <v>165</v>
      </c>
      <c r="B167" s="7" t="s">
        <v>171</v>
      </c>
      <c r="C167" s="7" t="s">
        <v>254</v>
      </c>
      <c r="D167" s="7">
        <v>373</v>
      </c>
      <c r="E167" s="37" t="str">
        <f>VLOOKUP(D:D,[1]门店类型!$C:$N,12,0)</f>
        <v>A3</v>
      </c>
      <c r="F167" s="7">
        <v>16236</v>
      </c>
      <c r="G167" s="7" t="s">
        <v>255</v>
      </c>
      <c r="H167" s="37">
        <v>15</v>
      </c>
      <c r="I167" s="37">
        <v>5</v>
      </c>
      <c r="J167" s="37"/>
      <c r="K167" s="37">
        <f t="shared" si="12"/>
        <v>0</v>
      </c>
      <c r="L167" s="37">
        <f t="shared" si="13"/>
        <v>250</v>
      </c>
      <c r="M167" s="37"/>
      <c r="N167" s="37"/>
      <c r="O167" s="37">
        <v>5</v>
      </c>
      <c r="P167" s="37">
        <v>2</v>
      </c>
      <c r="Q167" s="15"/>
      <c r="R167" s="15">
        <f t="shared" si="14"/>
        <v>0</v>
      </c>
      <c r="S167" s="15"/>
      <c r="T167" s="15">
        <f>P167*24-R167</f>
        <v>48</v>
      </c>
    </row>
    <row r="168" customHeight="1" spans="1:20">
      <c r="A168" s="51">
        <v>166</v>
      </c>
      <c r="B168" s="7" t="s">
        <v>171</v>
      </c>
      <c r="C168" s="7" t="s">
        <v>254</v>
      </c>
      <c r="D168" s="7">
        <v>373</v>
      </c>
      <c r="E168" s="37" t="str">
        <f>VLOOKUP(D:D,[1]门店类型!$C:$N,12,0)</f>
        <v>A3</v>
      </c>
      <c r="F168" s="7">
        <v>14379</v>
      </c>
      <c r="G168" s="7" t="s">
        <v>256</v>
      </c>
      <c r="H168" s="37">
        <v>15</v>
      </c>
      <c r="I168" s="37">
        <v>5</v>
      </c>
      <c r="J168" s="37">
        <v>3</v>
      </c>
      <c r="K168" s="37">
        <f t="shared" si="12"/>
        <v>150</v>
      </c>
      <c r="L168" s="37">
        <f t="shared" si="13"/>
        <v>100</v>
      </c>
      <c r="M168" s="37"/>
      <c r="N168" s="37"/>
      <c r="O168" s="37">
        <v>5</v>
      </c>
      <c r="P168" s="37">
        <v>2</v>
      </c>
      <c r="Q168" s="15">
        <v>1</v>
      </c>
      <c r="R168" s="15">
        <f t="shared" si="14"/>
        <v>24</v>
      </c>
      <c r="S168" s="15"/>
      <c r="T168" s="15">
        <f>P168*24-R168</f>
        <v>24</v>
      </c>
    </row>
    <row r="169" customHeight="1" spans="1:20">
      <c r="A169" s="51">
        <v>167</v>
      </c>
      <c r="B169" s="7" t="s">
        <v>171</v>
      </c>
      <c r="C169" s="7" t="s">
        <v>254</v>
      </c>
      <c r="D169" s="7">
        <v>373</v>
      </c>
      <c r="E169" s="37" t="str">
        <f>VLOOKUP(D:D,[1]门店类型!$C:$N,12,0)</f>
        <v>A3</v>
      </c>
      <c r="F169" s="7">
        <v>14454</v>
      </c>
      <c r="G169" s="7" t="s">
        <v>257</v>
      </c>
      <c r="H169" s="37">
        <v>15</v>
      </c>
      <c r="I169" s="37">
        <v>5</v>
      </c>
      <c r="J169" s="37"/>
      <c r="K169" s="37">
        <f t="shared" si="12"/>
        <v>0</v>
      </c>
      <c r="L169" s="37">
        <f t="shared" si="13"/>
        <v>250</v>
      </c>
      <c r="M169" s="37"/>
      <c r="N169" s="37"/>
      <c r="O169" s="37">
        <v>5</v>
      </c>
      <c r="P169" s="37">
        <v>1</v>
      </c>
      <c r="Q169" s="15">
        <v>3</v>
      </c>
      <c r="R169" s="15">
        <f t="shared" si="14"/>
        <v>72</v>
      </c>
      <c r="S169" s="15">
        <f>R169-P169*24</f>
        <v>48</v>
      </c>
      <c r="T169" s="15"/>
    </row>
    <row r="170" customHeight="1" spans="1:20">
      <c r="A170" s="51">
        <v>168</v>
      </c>
      <c r="B170" s="7" t="s">
        <v>171</v>
      </c>
      <c r="C170" s="7" t="s">
        <v>258</v>
      </c>
      <c r="D170" s="7">
        <v>387</v>
      </c>
      <c r="E170" s="37" t="str">
        <f>VLOOKUP(D:D,[1]门店类型!$C:$N,12,0)</f>
        <v>B1</v>
      </c>
      <c r="F170" s="7">
        <v>5701</v>
      </c>
      <c r="G170" s="7" t="s">
        <v>259</v>
      </c>
      <c r="H170" s="37">
        <v>9</v>
      </c>
      <c r="I170" s="37">
        <v>6</v>
      </c>
      <c r="J170" s="37">
        <v>6</v>
      </c>
      <c r="K170" s="37">
        <f t="shared" si="12"/>
        <v>300</v>
      </c>
      <c r="L170" s="37">
        <f t="shared" si="13"/>
        <v>0</v>
      </c>
      <c r="M170" s="37"/>
      <c r="N170" s="37">
        <f>J170*10</f>
        <v>60</v>
      </c>
      <c r="O170" s="37">
        <v>5</v>
      </c>
      <c r="P170" s="37">
        <v>3</v>
      </c>
      <c r="Q170" s="15">
        <v>1</v>
      </c>
      <c r="R170" s="15">
        <f t="shared" si="14"/>
        <v>24</v>
      </c>
      <c r="S170" s="15"/>
      <c r="T170" s="15">
        <f>P170*24-R170</f>
        <v>48</v>
      </c>
    </row>
    <row r="171" customHeight="1" spans="1:20">
      <c r="A171" s="51">
        <v>169</v>
      </c>
      <c r="B171" s="7" t="s">
        <v>171</v>
      </c>
      <c r="C171" s="7" t="s">
        <v>258</v>
      </c>
      <c r="D171" s="7">
        <v>387</v>
      </c>
      <c r="E171" s="37" t="str">
        <f>VLOOKUP(D:D,[1]门店类型!$C:$N,12,0)</f>
        <v>B1</v>
      </c>
      <c r="F171" s="7">
        <v>15772</v>
      </c>
      <c r="G171" s="7" t="s">
        <v>260</v>
      </c>
      <c r="H171" s="37">
        <v>9</v>
      </c>
      <c r="I171" s="37">
        <v>3</v>
      </c>
      <c r="J171" s="37">
        <v>5</v>
      </c>
      <c r="K171" s="37">
        <f t="shared" si="12"/>
        <v>250</v>
      </c>
      <c r="L171" s="37"/>
      <c r="M171" s="37">
        <f>J171*50-I171*50</f>
        <v>100</v>
      </c>
      <c r="N171" s="37"/>
      <c r="O171" s="37">
        <v>5</v>
      </c>
      <c r="P171" s="37">
        <v>2</v>
      </c>
      <c r="Q171" s="15"/>
      <c r="R171" s="15">
        <f t="shared" si="14"/>
        <v>0</v>
      </c>
      <c r="S171" s="15"/>
      <c r="T171" s="15">
        <f>P171*24-R171</f>
        <v>48</v>
      </c>
    </row>
    <row r="172" customHeight="1" spans="1:20">
      <c r="A172" s="51">
        <v>170</v>
      </c>
      <c r="B172" s="7" t="s">
        <v>171</v>
      </c>
      <c r="C172" s="7" t="s">
        <v>261</v>
      </c>
      <c r="D172" s="7">
        <v>377</v>
      </c>
      <c r="E172" s="37" t="str">
        <f>VLOOKUP(D:D,[1]门店类型!$C:$N,12,0)</f>
        <v>A3</v>
      </c>
      <c r="F172" s="7">
        <v>5782</v>
      </c>
      <c r="G172" s="7" t="s">
        <v>262</v>
      </c>
      <c r="H172" s="37">
        <v>6</v>
      </c>
      <c r="I172" s="37">
        <v>3</v>
      </c>
      <c r="J172" s="37">
        <v>1</v>
      </c>
      <c r="K172" s="37">
        <f t="shared" si="12"/>
        <v>50</v>
      </c>
      <c r="L172" s="37">
        <f t="shared" si="13"/>
        <v>100</v>
      </c>
      <c r="M172" s="37"/>
      <c r="N172" s="37"/>
      <c r="O172" s="37">
        <v>5</v>
      </c>
      <c r="P172" s="37">
        <v>3</v>
      </c>
      <c r="Q172" s="15"/>
      <c r="R172" s="15">
        <f t="shared" si="14"/>
        <v>0</v>
      </c>
      <c r="S172" s="15"/>
      <c r="T172" s="15">
        <f>P172*24-R172</f>
        <v>72</v>
      </c>
    </row>
    <row r="173" customHeight="1" spans="1:20">
      <c r="A173" s="51">
        <v>171</v>
      </c>
      <c r="B173" s="7" t="s">
        <v>171</v>
      </c>
      <c r="C173" s="7" t="s">
        <v>261</v>
      </c>
      <c r="D173" s="7">
        <v>377</v>
      </c>
      <c r="E173" s="37" t="str">
        <f>VLOOKUP(D:D,[1]门店类型!$C:$N,12,0)</f>
        <v>A3</v>
      </c>
      <c r="F173" s="7">
        <v>11323</v>
      </c>
      <c r="G173" s="7" t="s">
        <v>263</v>
      </c>
      <c r="H173" s="37">
        <v>6</v>
      </c>
      <c r="I173" s="37">
        <v>3</v>
      </c>
      <c r="J173" s="37">
        <v>1</v>
      </c>
      <c r="K173" s="37">
        <f t="shared" si="12"/>
        <v>50</v>
      </c>
      <c r="L173" s="37">
        <f t="shared" si="13"/>
        <v>100</v>
      </c>
      <c r="M173" s="37"/>
      <c r="N173" s="37"/>
      <c r="O173" s="37">
        <v>5</v>
      </c>
      <c r="P173" s="37">
        <v>2</v>
      </c>
      <c r="Q173" s="15">
        <v>6</v>
      </c>
      <c r="R173" s="15">
        <f t="shared" si="14"/>
        <v>144</v>
      </c>
      <c r="S173" s="15">
        <f>R173-P173*24</f>
        <v>96</v>
      </c>
      <c r="T173" s="15"/>
    </row>
    <row r="174" customHeight="1" spans="1:20">
      <c r="A174" s="51">
        <v>172</v>
      </c>
      <c r="B174" s="37" t="s">
        <v>264</v>
      </c>
      <c r="C174" s="7" t="s">
        <v>265</v>
      </c>
      <c r="D174" s="37">
        <v>104428</v>
      </c>
      <c r="E174" s="37" t="str">
        <f>VLOOKUP(D:D,[1]门店类型!$C:$N,12,0)</f>
        <v>B1</v>
      </c>
      <c r="F174" s="37">
        <v>6472</v>
      </c>
      <c r="G174" s="37" t="s">
        <v>266</v>
      </c>
      <c r="H174" s="37">
        <v>5</v>
      </c>
      <c r="I174" s="37">
        <v>3</v>
      </c>
      <c r="J174" s="37">
        <v>11</v>
      </c>
      <c r="K174" s="37">
        <f t="shared" si="12"/>
        <v>550</v>
      </c>
      <c r="L174" s="37"/>
      <c r="M174" s="37">
        <f>J174*50-I174*50</f>
        <v>400</v>
      </c>
      <c r="N174" s="37">
        <f>J174*10</f>
        <v>110</v>
      </c>
      <c r="O174" s="37">
        <v>5</v>
      </c>
      <c r="P174" s="37">
        <v>3</v>
      </c>
      <c r="Q174" s="15">
        <v>3</v>
      </c>
      <c r="R174" s="15">
        <f t="shared" si="14"/>
        <v>72</v>
      </c>
      <c r="S174" s="15"/>
      <c r="T174" s="15"/>
    </row>
    <row r="175" customHeight="1" spans="1:20">
      <c r="A175" s="51">
        <v>173</v>
      </c>
      <c r="B175" s="37" t="s">
        <v>264</v>
      </c>
      <c r="C175" s="7" t="s">
        <v>265</v>
      </c>
      <c r="D175" s="37">
        <v>104428</v>
      </c>
      <c r="E175" s="37" t="str">
        <f>VLOOKUP(D:D,[1]门店类型!$C:$N,12,0)</f>
        <v>B1</v>
      </c>
      <c r="F175" s="37">
        <v>15599</v>
      </c>
      <c r="G175" s="37" t="s">
        <v>267</v>
      </c>
      <c r="H175" s="37">
        <v>5</v>
      </c>
      <c r="I175" s="37">
        <v>2</v>
      </c>
      <c r="J175" s="37">
        <v>1</v>
      </c>
      <c r="K175" s="37">
        <f t="shared" si="12"/>
        <v>50</v>
      </c>
      <c r="L175" s="37">
        <f t="shared" si="13"/>
        <v>50</v>
      </c>
      <c r="M175" s="37"/>
      <c r="N175" s="37"/>
      <c r="O175" s="37">
        <v>5</v>
      </c>
      <c r="P175" s="37">
        <v>2</v>
      </c>
      <c r="Q175" s="15"/>
      <c r="R175" s="15">
        <f t="shared" si="14"/>
        <v>0</v>
      </c>
      <c r="S175" s="15"/>
      <c r="T175" s="15">
        <f t="shared" ref="T174:T179" si="16">P175*24-R175</f>
        <v>48</v>
      </c>
    </row>
    <row r="176" customHeight="1" spans="1:20">
      <c r="A176" s="51">
        <v>174</v>
      </c>
      <c r="B176" s="37" t="s">
        <v>264</v>
      </c>
      <c r="C176" s="7" t="s">
        <v>268</v>
      </c>
      <c r="D176" s="58">
        <v>52</v>
      </c>
      <c r="E176" s="37" t="str">
        <f>VLOOKUP(D:D,[1]门店类型!$C:$N,12,0)</f>
        <v>C2</v>
      </c>
      <c r="F176" s="37">
        <v>12377</v>
      </c>
      <c r="G176" s="37" t="s">
        <v>269</v>
      </c>
      <c r="H176" s="37">
        <v>6</v>
      </c>
      <c r="I176" s="37">
        <v>3</v>
      </c>
      <c r="J176" s="37">
        <v>2</v>
      </c>
      <c r="K176" s="37">
        <f t="shared" si="12"/>
        <v>100</v>
      </c>
      <c r="L176" s="37">
        <f t="shared" si="13"/>
        <v>50</v>
      </c>
      <c r="M176" s="37"/>
      <c r="N176" s="37"/>
      <c r="O176" s="37">
        <v>3</v>
      </c>
      <c r="P176" s="37">
        <v>2</v>
      </c>
      <c r="Q176" s="15"/>
      <c r="R176" s="15">
        <f t="shared" si="14"/>
        <v>0</v>
      </c>
      <c r="S176" s="15"/>
      <c r="T176" s="15">
        <f t="shared" si="16"/>
        <v>48</v>
      </c>
    </row>
    <row r="177" customHeight="1" spans="1:20">
      <c r="A177" s="51">
        <v>175</v>
      </c>
      <c r="B177" s="37" t="s">
        <v>264</v>
      </c>
      <c r="C177" s="7" t="s">
        <v>270</v>
      </c>
      <c r="D177" s="37">
        <v>754</v>
      </c>
      <c r="E177" s="37" t="str">
        <f>VLOOKUP(D:D,[1]门店类型!$C:$N,12,0)</f>
        <v>C2</v>
      </c>
      <c r="F177" s="37">
        <v>15079</v>
      </c>
      <c r="G177" s="37" t="s">
        <v>271</v>
      </c>
      <c r="H177" s="37">
        <v>6</v>
      </c>
      <c r="I177" s="37">
        <v>3</v>
      </c>
      <c r="J177" s="37"/>
      <c r="K177" s="37">
        <f t="shared" si="12"/>
        <v>0</v>
      </c>
      <c r="L177" s="37">
        <f t="shared" si="13"/>
        <v>150</v>
      </c>
      <c r="M177" s="37"/>
      <c r="N177" s="37"/>
      <c r="O177" s="37">
        <v>3</v>
      </c>
      <c r="P177" s="37">
        <v>1</v>
      </c>
      <c r="Q177" s="15"/>
      <c r="R177" s="15">
        <f t="shared" si="14"/>
        <v>0</v>
      </c>
      <c r="S177" s="15"/>
      <c r="T177" s="15">
        <f t="shared" si="16"/>
        <v>24</v>
      </c>
    </row>
    <row r="178" customHeight="1" spans="1:20">
      <c r="A178" s="51">
        <v>176</v>
      </c>
      <c r="B178" s="37" t="s">
        <v>264</v>
      </c>
      <c r="C178" s="7" t="s">
        <v>272</v>
      </c>
      <c r="D178" s="37">
        <v>104838</v>
      </c>
      <c r="E178" s="37" t="str">
        <f>VLOOKUP(D:D,[1]门店类型!$C:$N,12,0)</f>
        <v>C2</v>
      </c>
      <c r="F178" s="37">
        <v>10955</v>
      </c>
      <c r="G178" s="37" t="s">
        <v>273</v>
      </c>
      <c r="H178" s="37">
        <v>4</v>
      </c>
      <c r="I178" s="37">
        <v>2</v>
      </c>
      <c r="J178" s="37"/>
      <c r="K178" s="37">
        <f t="shared" si="12"/>
        <v>0</v>
      </c>
      <c r="L178" s="37">
        <f t="shared" si="13"/>
        <v>100</v>
      </c>
      <c r="M178" s="37"/>
      <c r="N178" s="37"/>
      <c r="O178" s="37">
        <v>3</v>
      </c>
      <c r="P178" s="37">
        <v>2</v>
      </c>
      <c r="Q178" s="15"/>
      <c r="R178" s="15">
        <f t="shared" si="14"/>
        <v>0</v>
      </c>
      <c r="S178" s="15"/>
      <c r="T178" s="15">
        <f t="shared" si="16"/>
        <v>48</v>
      </c>
    </row>
    <row r="179" customHeight="1" spans="1:20">
      <c r="A179" s="51">
        <v>177</v>
      </c>
      <c r="B179" s="37" t="s">
        <v>264</v>
      </c>
      <c r="C179" s="7" t="s">
        <v>272</v>
      </c>
      <c r="D179" s="37">
        <v>104838</v>
      </c>
      <c r="E179" s="37" t="str">
        <f>VLOOKUP(D:D,[1]门店类型!$C:$N,12,0)</f>
        <v>C2</v>
      </c>
      <c r="F179" s="37">
        <v>15210</v>
      </c>
      <c r="G179" s="37" t="s">
        <v>274</v>
      </c>
      <c r="H179" s="37">
        <v>4</v>
      </c>
      <c r="I179" s="37">
        <v>2</v>
      </c>
      <c r="J179" s="37">
        <v>2</v>
      </c>
      <c r="K179" s="37">
        <f t="shared" si="12"/>
        <v>100</v>
      </c>
      <c r="L179" s="37">
        <f t="shared" si="13"/>
        <v>0</v>
      </c>
      <c r="M179" s="37"/>
      <c r="N179" s="37"/>
      <c r="O179" s="37">
        <v>3</v>
      </c>
      <c r="P179" s="37">
        <v>1</v>
      </c>
      <c r="Q179" s="15"/>
      <c r="R179" s="15">
        <f t="shared" si="14"/>
        <v>0</v>
      </c>
      <c r="S179" s="15"/>
      <c r="T179" s="15">
        <f t="shared" si="16"/>
        <v>24</v>
      </c>
    </row>
    <row r="180" customHeight="1" spans="1:20">
      <c r="A180" s="51">
        <v>178</v>
      </c>
      <c r="B180" s="37" t="s">
        <v>264</v>
      </c>
      <c r="C180" s="7" t="s">
        <v>275</v>
      </c>
      <c r="D180" s="37">
        <v>54</v>
      </c>
      <c r="E180" s="37" t="str">
        <f>VLOOKUP(D:D,[1]门店类型!$C:$N,12,0)</f>
        <v>B1</v>
      </c>
      <c r="F180" s="37">
        <v>6301</v>
      </c>
      <c r="G180" s="37" t="s">
        <v>276</v>
      </c>
      <c r="H180" s="37">
        <v>20</v>
      </c>
      <c r="I180" s="37">
        <v>15</v>
      </c>
      <c r="J180" s="37">
        <v>22</v>
      </c>
      <c r="K180" s="37">
        <f t="shared" si="12"/>
        <v>1100</v>
      </c>
      <c r="L180" s="37"/>
      <c r="M180" s="37">
        <f>J180*50-I180*50</f>
        <v>350</v>
      </c>
      <c r="N180" s="37">
        <f>J180*10</f>
        <v>220</v>
      </c>
      <c r="O180" s="37">
        <v>5</v>
      </c>
      <c r="P180" s="37">
        <v>2</v>
      </c>
      <c r="Q180" s="15">
        <v>6</v>
      </c>
      <c r="R180" s="15">
        <f t="shared" si="14"/>
        <v>144</v>
      </c>
      <c r="S180" s="15">
        <f>R180-P180*24</f>
        <v>96</v>
      </c>
      <c r="T180" s="15"/>
    </row>
    <row r="181" customHeight="1" spans="1:20">
      <c r="A181" s="51">
        <v>179</v>
      </c>
      <c r="B181" s="37" t="s">
        <v>264</v>
      </c>
      <c r="C181" s="7" t="s">
        <v>275</v>
      </c>
      <c r="D181" s="37">
        <v>54</v>
      </c>
      <c r="E181" s="37" t="str">
        <f>VLOOKUP(D:D,[1]门店类型!$C:$N,12,0)</f>
        <v>B1</v>
      </c>
      <c r="F181" s="37">
        <v>7379</v>
      </c>
      <c r="G181" s="37" t="s">
        <v>277</v>
      </c>
      <c r="H181" s="37">
        <v>20</v>
      </c>
      <c r="I181" s="37">
        <v>5</v>
      </c>
      <c r="J181" s="37">
        <v>10</v>
      </c>
      <c r="K181" s="37">
        <f t="shared" si="12"/>
        <v>500</v>
      </c>
      <c r="L181" s="37"/>
      <c r="M181" s="37">
        <f>J181*50-I181*50</f>
        <v>250</v>
      </c>
      <c r="N181" s="37">
        <f>J181*10</f>
        <v>100</v>
      </c>
      <c r="O181" s="37">
        <v>5</v>
      </c>
      <c r="P181" s="37">
        <v>3</v>
      </c>
      <c r="Q181" s="15">
        <v>9</v>
      </c>
      <c r="R181" s="15">
        <f t="shared" si="14"/>
        <v>216</v>
      </c>
      <c r="S181" s="15">
        <f>R181-P181*24</f>
        <v>144</v>
      </c>
      <c r="T181" s="15"/>
    </row>
    <row r="182" customHeight="1" spans="1:20">
      <c r="A182" s="51">
        <v>180</v>
      </c>
      <c r="B182" s="37" t="s">
        <v>264</v>
      </c>
      <c r="C182" s="7" t="s">
        <v>278</v>
      </c>
      <c r="D182" s="37">
        <v>367</v>
      </c>
      <c r="E182" s="37" t="str">
        <f>VLOOKUP(D:D,[1]门店类型!$C:$N,12,0)</f>
        <v>C1</v>
      </c>
      <c r="F182" s="37">
        <v>10043</v>
      </c>
      <c r="G182" s="37" t="s">
        <v>279</v>
      </c>
      <c r="H182" s="37">
        <v>6</v>
      </c>
      <c r="I182" s="37">
        <v>3</v>
      </c>
      <c r="J182" s="37">
        <v>1</v>
      </c>
      <c r="K182" s="37">
        <f t="shared" si="12"/>
        <v>50</v>
      </c>
      <c r="L182" s="37">
        <f t="shared" si="13"/>
        <v>100</v>
      </c>
      <c r="M182" s="37"/>
      <c r="N182" s="37"/>
      <c r="O182" s="37">
        <v>3</v>
      </c>
      <c r="P182" s="37">
        <v>2</v>
      </c>
      <c r="Q182" s="15">
        <v>3</v>
      </c>
      <c r="R182" s="15">
        <f t="shared" si="14"/>
        <v>72</v>
      </c>
      <c r="S182" s="15">
        <f>R182-P182*24</f>
        <v>24</v>
      </c>
      <c r="T182" s="15"/>
    </row>
    <row r="183" customHeight="1" spans="1:20">
      <c r="A183" s="51">
        <v>181</v>
      </c>
      <c r="B183" s="37" t="s">
        <v>264</v>
      </c>
      <c r="C183" s="7" t="s">
        <v>278</v>
      </c>
      <c r="D183" s="37">
        <v>367</v>
      </c>
      <c r="E183" s="37" t="str">
        <f>VLOOKUP(D:D,[1]门店类型!$C:$N,12,0)</f>
        <v>C1</v>
      </c>
      <c r="F183" s="37">
        <v>11799</v>
      </c>
      <c r="G183" s="37" t="s">
        <v>280</v>
      </c>
      <c r="H183" s="37">
        <v>6</v>
      </c>
      <c r="I183" s="37">
        <v>3</v>
      </c>
      <c r="J183" s="37"/>
      <c r="K183" s="37">
        <f t="shared" si="12"/>
        <v>0</v>
      </c>
      <c r="L183" s="37">
        <f t="shared" si="13"/>
        <v>150</v>
      </c>
      <c r="M183" s="37"/>
      <c r="N183" s="37"/>
      <c r="O183" s="37">
        <v>3</v>
      </c>
      <c r="P183" s="37">
        <v>1</v>
      </c>
      <c r="Q183" s="15"/>
      <c r="R183" s="15">
        <f t="shared" si="14"/>
        <v>0</v>
      </c>
      <c r="S183" s="15"/>
      <c r="T183" s="15">
        <f>P183*24-R183</f>
        <v>24</v>
      </c>
    </row>
    <row r="184" customHeight="1" spans="1:20">
      <c r="A184" s="51">
        <v>182</v>
      </c>
      <c r="B184" s="37" t="s">
        <v>264</v>
      </c>
      <c r="C184" s="7" t="s">
        <v>281</v>
      </c>
      <c r="D184" s="37">
        <v>56</v>
      </c>
      <c r="E184" s="37" t="str">
        <f>VLOOKUP(D:D,[1]门店类型!$C:$N,12,0)</f>
        <v>C2</v>
      </c>
      <c r="F184" s="37">
        <v>7948</v>
      </c>
      <c r="G184" s="37" t="s">
        <v>282</v>
      </c>
      <c r="H184" s="37">
        <v>5</v>
      </c>
      <c r="I184" s="37">
        <v>3</v>
      </c>
      <c r="J184" s="37">
        <v>6</v>
      </c>
      <c r="K184" s="37">
        <f t="shared" si="12"/>
        <v>300</v>
      </c>
      <c r="L184" s="37"/>
      <c r="M184" s="37">
        <f>J184*50-I184*50</f>
        <v>150</v>
      </c>
      <c r="N184" s="37">
        <f>J184*10</f>
        <v>60</v>
      </c>
      <c r="O184" s="37">
        <v>3</v>
      </c>
      <c r="P184" s="37">
        <v>2</v>
      </c>
      <c r="Q184" s="15">
        <v>9</v>
      </c>
      <c r="R184" s="15">
        <f t="shared" si="14"/>
        <v>216</v>
      </c>
      <c r="S184" s="15">
        <f>R184-P184*24</f>
        <v>168</v>
      </c>
      <c r="T184" s="15"/>
    </row>
    <row r="185" customHeight="1" spans="1:20">
      <c r="A185" s="51">
        <v>183</v>
      </c>
      <c r="B185" s="37" t="s">
        <v>264</v>
      </c>
      <c r="C185" s="7" t="s">
        <v>281</v>
      </c>
      <c r="D185" s="37">
        <v>56</v>
      </c>
      <c r="E185" s="37" t="str">
        <f>VLOOKUP(D:D,[1]门店类型!$C:$N,12,0)</f>
        <v>C2</v>
      </c>
      <c r="F185" s="37">
        <v>15232</v>
      </c>
      <c r="G185" s="37" t="s">
        <v>283</v>
      </c>
      <c r="H185" s="37">
        <v>5</v>
      </c>
      <c r="I185" s="37">
        <v>2</v>
      </c>
      <c r="J185" s="37"/>
      <c r="K185" s="37">
        <f t="shared" si="12"/>
        <v>0</v>
      </c>
      <c r="L185" s="37">
        <f t="shared" si="13"/>
        <v>100</v>
      </c>
      <c r="M185" s="37"/>
      <c r="N185" s="37"/>
      <c r="O185" s="37">
        <v>3</v>
      </c>
      <c r="P185" s="37">
        <v>1</v>
      </c>
      <c r="Q185" s="15">
        <v>6</v>
      </c>
      <c r="R185" s="15">
        <f t="shared" si="14"/>
        <v>144</v>
      </c>
      <c r="S185" s="15">
        <f>R185-P185*24</f>
        <v>120</v>
      </c>
      <c r="T185" s="15"/>
    </row>
    <row r="186" customHeight="1" spans="1:20">
      <c r="A186" s="51">
        <v>184</v>
      </c>
      <c r="B186" s="37" t="s">
        <v>284</v>
      </c>
      <c r="C186" s="55" t="s">
        <v>285</v>
      </c>
      <c r="D186" s="53">
        <v>311</v>
      </c>
      <c r="E186" s="37" t="str">
        <f>VLOOKUP(D:D,[1]门店类型!$C:$N,12,0)</f>
        <v>B2</v>
      </c>
      <c r="F186" s="53">
        <v>4093</v>
      </c>
      <c r="G186" s="53" t="s">
        <v>286</v>
      </c>
      <c r="H186" s="37">
        <v>10</v>
      </c>
      <c r="I186" s="37">
        <v>5</v>
      </c>
      <c r="J186" s="37">
        <v>6</v>
      </c>
      <c r="K186" s="37">
        <f t="shared" si="12"/>
        <v>300</v>
      </c>
      <c r="L186" s="37"/>
      <c r="M186" s="37">
        <f>J186*50-I186*50</f>
        <v>50</v>
      </c>
      <c r="N186" s="37">
        <f>J186*10</f>
        <v>60</v>
      </c>
      <c r="O186" s="37">
        <v>6</v>
      </c>
      <c r="P186" s="37">
        <v>3</v>
      </c>
      <c r="Q186" s="15">
        <v>13</v>
      </c>
      <c r="R186" s="15">
        <f t="shared" si="14"/>
        <v>312</v>
      </c>
      <c r="S186" s="15">
        <f>R186-P186*24</f>
        <v>240</v>
      </c>
      <c r="T186" s="15"/>
    </row>
    <row r="187" customHeight="1" spans="1:20">
      <c r="A187" s="51">
        <v>185</v>
      </c>
      <c r="B187" s="37" t="s">
        <v>284</v>
      </c>
      <c r="C187" s="55" t="s">
        <v>285</v>
      </c>
      <c r="D187" s="53">
        <v>311</v>
      </c>
      <c r="E187" s="37" t="str">
        <f>VLOOKUP(D:D,[1]门店类型!$C:$N,12,0)</f>
        <v>B2</v>
      </c>
      <c r="F187" s="53">
        <v>4302</v>
      </c>
      <c r="G187" s="53" t="s">
        <v>287</v>
      </c>
      <c r="H187" s="37">
        <v>10</v>
      </c>
      <c r="I187" s="37">
        <v>5</v>
      </c>
      <c r="J187" s="37">
        <v>4</v>
      </c>
      <c r="K187" s="37">
        <f t="shared" si="12"/>
        <v>200</v>
      </c>
      <c r="L187" s="37">
        <f t="shared" si="13"/>
        <v>50</v>
      </c>
      <c r="M187" s="37"/>
      <c r="N187" s="37"/>
      <c r="O187" s="37">
        <v>6</v>
      </c>
      <c r="P187" s="37">
        <v>3</v>
      </c>
      <c r="Q187" s="15">
        <v>3</v>
      </c>
      <c r="R187" s="15">
        <f t="shared" si="14"/>
        <v>72</v>
      </c>
      <c r="S187" s="15"/>
      <c r="T187" s="15"/>
    </row>
    <row r="188" customHeight="1" spans="1:20">
      <c r="A188" s="51">
        <v>186</v>
      </c>
      <c r="B188" s="37" t="s">
        <v>284</v>
      </c>
      <c r="C188" s="55" t="s">
        <v>288</v>
      </c>
      <c r="D188" s="53">
        <v>339</v>
      </c>
      <c r="E188" s="37" t="str">
        <f>VLOOKUP(D:D,[1]门店类型!$C:$N,12,0)</f>
        <v>C2</v>
      </c>
      <c r="F188" s="53">
        <v>13986</v>
      </c>
      <c r="G188" s="53" t="s">
        <v>289</v>
      </c>
      <c r="H188" s="7">
        <v>4</v>
      </c>
      <c r="I188" s="7">
        <v>4</v>
      </c>
      <c r="J188" s="37">
        <v>1</v>
      </c>
      <c r="K188" s="37">
        <f t="shared" si="12"/>
        <v>50</v>
      </c>
      <c r="L188" s="37">
        <f t="shared" si="13"/>
        <v>150</v>
      </c>
      <c r="M188" s="37"/>
      <c r="N188" s="37"/>
      <c r="O188" s="7">
        <v>3</v>
      </c>
      <c r="P188" s="7">
        <v>3</v>
      </c>
      <c r="Q188" s="15">
        <v>3</v>
      </c>
      <c r="R188" s="15">
        <f t="shared" si="14"/>
        <v>72</v>
      </c>
      <c r="S188" s="15"/>
      <c r="T188" s="15"/>
    </row>
    <row r="189" customHeight="1" spans="1:20">
      <c r="A189" s="51">
        <v>187</v>
      </c>
      <c r="B189" s="37" t="s">
        <v>284</v>
      </c>
      <c r="C189" s="55" t="s">
        <v>290</v>
      </c>
      <c r="D189" s="53">
        <v>343</v>
      </c>
      <c r="E189" s="37" t="str">
        <f>VLOOKUP(D:D,[1]门店类型!$C:$N,12,0)</f>
        <v>A2</v>
      </c>
      <c r="F189" s="53">
        <v>7583</v>
      </c>
      <c r="G189" s="53" t="s">
        <v>291</v>
      </c>
      <c r="H189" s="37">
        <v>20</v>
      </c>
      <c r="I189" s="37">
        <v>7</v>
      </c>
      <c r="J189" s="37">
        <v>9</v>
      </c>
      <c r="K189" s="37">
        <f t="shared" si="12"/>
        <v>450</v>
      </c>
      <c r="L189" s="37"/>
      <c r="M189" s="37">
        <f>J189*50-I189*50</f>
        <v>100</v>
      </c>
      <c r="N189" s="37"/>
      <c r="O189" s="37">
        <v>6</v>
      </c>
      <c r="P189" s="37">
        <v>2</v>
      </c>
      <c r="Q189" s="15">
        <v>10</v>
      </c>
      <c r="R189" s="15">
        <f t="shared" si="14"/>
        <v>240</v>
      </c>
      <c r="S189" s="15">
        <f>R189-P189*24</f>
        <v>192</v>
      </c>
      <c r="T189" s="15"/>
    </row>
    <row r="190" customHeight="1" spans="1:20">
      <c r="A190" s="51">
        <v>188</v>
      </c>
      <c r="B190" s="37" t="s">
        <v>284</v>
      </c>
      <c r="C190" s="55" t="s">
        <v>290</v>
      </c>
      <c r="D190" s="53">
        <v>343</v>
      </c>
      <c r="E190" s="37" t="str">
        <f>VLOOKUP(D:D,[1]门店类型!$C:$N,12,0)</f>
        <v>A2</v>
      </c>
      <c r="F190" s="53">
        <v>10932</v>
      </c>
      <c r="G190" s="53" t="s">
        <v>292</v>
      </c>
      <c r="H190" s="37">
        <v>20</v>
      </c>
      <c r="I190" s="37">
        <v>7</v>
      </c>
      <c r="J190" s="37">
        <v>8</v>
      </c>
      <c r="K190" s="37">
        <f t="shared" si="12"/>
        <v>400</v>
      </c>
      <c r="L190" s="37"/>
      <c r="M190" s="37">
        <f>J190*50-I190*50</f>
        <v>50</v>
      </c>
      <c r="N190" s="37"/>
      <c r="O190" s="37">
        <v>6</v>
      </c>
      <c r="P190" s="37">
        <v>2</v>
      </c>
      <c r="Q190" s="15"/>
      <c r="R190" s="15">
        <f t="shared" si="14"/>
        <v>0</v>
      </c>
      <c r="S190" s="15"/>
      <c r="T190" s="15">
        <f>P190*24-R190</f>
        <v>48</v>
      </c>
    </row>
    <row r="191" customHeight="1" spans="1:20">
      <c r="A191" s="51">
        <v>189</v>
      </c>
      <c r="B191" s="37" t="s">
        <v>284</v>
      </c>
      <c r="C191" s="55" t="s">
        <v>290</v>
      </c>
      <c r="D191" s="53">
        <v>343</v>
      </c>
      <c r="E191" s="37" t="str">
        <f>VLOOKUP(D:D,[1]门店类型!$C:$N,12,0)</f>
        <v>A2</v>
      </c>
      <c r="F191" s="53">
        <v>13019</v>
      </c>
      <c r="G191" s="53" t="s">
        <v>293</v>
      </c>
      <c r="H191" s="37">
        <v>20</v>
      </c>
      <c r="I191" s="37">
        <v>6</v>
      </c>
      <c r="J191" s="37"/>
      <c r="K191" s="37">
        <f t="shared" si="12"/>
        <v>0</v>
      </c>
      <c r="L191" s="37">
        <f t="shared" si="13"/>
        <v>300</v>
      </c>
      <c r="M191" s="37"/>
      <c r="N191" s="37"/>
      <c r="O191" s="37">
        <v>6</v>
      </c>
      <c r="P191" s="37">
        <v>2</v>
      </c>
      <c r="Q191" s="15">
        <v>3</v>
      </c>
      <c r="R191" s="15">
        <f t="shared" si="14"/>
        <v>72</v>
      </c>
      <c r="S191" s="15">
        <f>R191-P191*24</f>
        <v>24</v>
      </c>
      <c r="T191" s="15"/>
    </row>
    <row r="192" customHeight="1" spans="1:20">
      <c r="A192" s="51">
        <v>190</v>
      </c>
      <c r="B192" s="37" t="s">
        <v>284</v>
      </c>
      <c r="C192" s="55" t="s">
        <v>294</v>
      </c>
      <c r="D192" s="53">
        <v>357</v>
      </c>
      <c r="E192" s="37" t="str">
        <f>VLOOKUP(D:D,[1]门店类型!$C:$N,12,0)</f>
        <v>B1</v>
      </c>
      <c r="F192" s="53">
        <v>6814</v>
      </c>
      <c r="G192" s="53" t="s">
        <v>295</v>
      </c>
      <c r="H192" s="37">
        <v>24</v>
      </c>
      <c r="I192" s="37">
        <v>12</v>
      </c>
      <c r="J192" s="37">
        <v>6</v>
      </c>
      <c r="K192" s="37">
        <f t="shared" si="12"/>
        <v>300</v>
      </c>
      <c r="L192" s="37">
        <f t="shared" si="13"/>
        <v>300</v>
      </c>
      <c r="M192" s="37"/>
      <c r="N192" s="37">
        <f>J192*10</f>
        <v>60</v>
      </c>
      <c r="O192" s="37">
        <v>5</v>
      </c>
      <c r="P192" s="37">
        <v>3</v>
      </c>
      <c r="Q192" s="15">
        <v>12</v>
      </c>
      <c r="R192" s="15">
        <f t="shared" si="14"/>
        <v>288</v>
      </c>
      <c r="S192" s="15">
        <f>R192-P192*24</f>
        <v>216</v>
      </c>
      <c r="T192" s="15"/>
    </row>
    <row r="193" customHeight="1" spans="1:20">
      <c r="A193" s="51">
        <v>191</v>
      </c>
      <c r="B193" s="37" t="s">
        <v>284</v>
      </c>
      <c r="C193" s="55" t="s">
        <v>294</v>
      </c>
      <c r="D193" s="53">
        <v>357</v>
      </c>
      <c r="E193" s="37" t="str">
        <f>VLOOKUP(D:D,[1]门店类型!$C:$N,12,0)</f>
        <v>B1</v>
      </c>
      <c r="F193" s="53">
        <v>13100</v>
      </c>
      <c r="G193" s="53" t="s">
        <v>296</v>
      </c>
      <c r="H193" s="37">
        <v>24</v>
      </c>
      <c r="I193" s="37">
        <v>12</v>
      </c>
      <c r="J193" s="37">
        <v>2</v>
      </c>
      <c r="K193" s="37">
        <f t="shared" si="12"/>
        <v>100</v>
      </c>
      <c r="L193" s="37">
        <f t="shared" si="13"/>
        <v>500</v>
      </c>
      <c r="M193" s="37"/>
      <c r="N193" s="37"/>
      <c r="O193" s="37">
        <v>5</v>
      </c>
      <c r="P193" s="37">
        <v>2</v>
      </c>
      <c r="Q193" s="15">
        <v>3</v>
      </c>
      <c r="R193" s="15">
        <f t="shared" si="14"/>
        <v>72</v>
      </c>
      <c r="S193" s="15">
        <f>R193-P193*24</f>
        <v>24</v>
      </c>
      <c r="T193" s="15"/>
    </row>
    <row r="194" customHeight="1" spans="1:20">
      <c r="A194" s="51">
        <v>192</v>
      </c>
      <c r="B194" s="37" t="s">
        <v>284</v>
      </c>
      <c r="C194" s="55" t="s">
        <v>297</v>
      </c>
      <c r="D194" s="53">
        <v>359</v>
      </c>
      <c r="E194" s="37" t="str">
        <f>VLOOKUP(D:D,[1]门店类型!$C:$N,12,0)</f>
        <v>B1</v>
      </c>
      <c r="F194" s="53">
        <v>11504</v>
      </c>
      <c r="G194" s="53" t="s">
        <v>298</v>
      </c>
      <c r="H194" s="37">
        <v>6</v>
      </c>
      <c r="I194" s="37">
        <v>2</v>
      </c>
      <c r="J194" s="37">
        <v>13</v>
      </c>
      <c r="K194" s="37">
        <f t="shared" si="12"/>
        <v>650</v>
      </c>
      <c r="L194" s="37"/>
      <c r="M194" s="37">
        <f>J194*50-I194*50</f>
        <v>550</v>
      </c>
      <c r="N194" s="37">
        <f>J194*10</f>
        <v>130</v>
      </c>
      <c r="O194" s="37">
        <v>5</v>
      </c>
      <c r="P194" s="37">
        <v>2</v>
      </c>
      <c r="Q194" s="15"/>
      <c r="R194" s="15">
        <f t="shared" si="14"/>
        <v>0</v>
      </c>
      <c r="S194" s="15"/>
      <c r="T194" s="15">
        <f>P194*24-R194</f>
        <v>48</v>
      </c>
    </row>
    <row r="195" customHeight="1" spans="1:20">
      <c r="A195" s="51">
        <v>193</v>
      </c>
      <c r="B195" s="37" t="s">
        <v>284</v>
      </c>
      <c r="C195" s="55" t="s">
        <v>297</v>
      </c>
      <c r="D195" s="53">
        <v>359</v>
      </c>
      <c r="E195" s="37" t="str">
        <f>VLOOKUP(D:D,[1]门店类型!$C:$N,12,0)</f>
        <v>B1</v>
      </c>
      <c r="F195" s="53">
        <v>14747</v>
      </c>
      <c r="G195" s="53" t="s">
        <v>299</v>
      </c>
      <c r="H195" s="37">
        <v>6</v>
      </c>
      <c r="I195" s="37">
        <v>2</v>
      </c>
      <c r="J195" s="37">
        <v>2</v>
      </c>
      <c r="K195" s="37">
        <f t="shared" si="12"/>
        <v>100</v>
      </c>
      <c r="L195" s="37">
        <f t="shared" si="13"/>
        <v>0</v>
      </c>
      <c r="M195" s="37"/>
      <c r="N195" s="37"/>
      <c r="O195" s="37">
        <v>5</v>
      </c>
      <c r="P195" s="37">
        <v>2</v>
      </c>
      <c r="Q195" s="15"/>
      <c r="R195" s="15">
        <f t="shared" si="14"/>
        <v>0</v>
      </c>
      <c r="S195" s="15"/>
      <c r="T195" s="15">
        <f>P195*24-R195</f>
        <v>48</v>
      </c>
    </row>
    <row r="196" customHeight="1" spans="1:20">
      <c r="A196" s="51">
        <v>194</v>
      </c>
      <c r="B196" s="37" t="s">
        <v>284</v>
      </c>
      <c r="C196" s="55" t="s">
        <v>297</v>
      </c>
      <c r="D196" s="53">
        <v>359</v>
      </c>
      <c r="E196" s="37" t="str">
        <f>VLOOKUP(D:D,[1]门店类型!$C:$N,12,0)</f>
        <v>B1</v>
      </c>
      <c r="F196" s="53">
        <v>15755</v>
      </c>
      <c r="G196" s="53" t="s">
        <v>300</v>
      </c>
      <c r="H196" s="37">
        <v>6</v>
      </c>
      <c r="I196" s="37">
        <v>2</v>
      </c>
      <c r="J196" s="37"/>
      <c r="K196" s="37">
        <f t="shared" ref="K196:K259" si="17">J196*50</f>
        <v>0</v>
      </c>
      <c r="L196" s="37">
        <f t="shared" ref="L196:L259" si="18">I196*50-K196</f>
        <v>100</v>
      </c>
      <c r="M196" s="37"/>
      <c r="N196" s="37"/>
      <c r="O196" s="37">
        <v>5</v>
      </c>
      <c r="P196" s="37">
        <v>1</v>
      </c>
      <c r="Q196" s="15"/>
      <c r="R196" s="15">
        <f t="shared" ref="R196:R259" si="19">Q196*24</f>
        <v>0</v>
      </c>
      <c r="S196" s="15"/>
      <c r="T196" s="15">
        <f>P196*24-R196</f>
        <v>24</v>
      </c>
    </row>
    <row r="197" customHeight="1" spans="1:20">
      <c r="A197" s="51">
        <v>195</v>
      </c>
      <c r="B197" s="37" t="s">
        <v>284</v>
      </c>
      <c r="C197" s="55" t="s">
        <v>301</v>
      </c>
      <c r="D197" s="53">
        <v>365</v>
      </c>
      <c r="E197" s="37" t="str">
        <f>VLOOKUP(D:D,[1]门店类型!$C:$N,12,0)</f>
        <v>A2</v>
      </c>
      <c r="F197" s="53">
        <v>4301</v>
      </c>
      <c r="G197" s="53" t="s">
        <v>302</v>
      </c>
      <c r="H197" s="37">
        <v>10</v>
      </c>
      <c r="I197" s="37">
        <v>4</v>
      </c>
      <c r="J197" s="37">
        <v>7</v>
      </c>
      <c r="K197" s="37">
        <f t="shared" si="17"/>
        <v>350</v>
      </c>
      <c r="L197" s="37"/>
      <c r="M197" s="37">
        <f>J197*50-I197*50</f>
        <v>150</v>
      </c>
      <c r="N197" s="37"/>
      <c r="O197" s="37">
        <v>2</v>
      </c>
      <c r="P197" s="37">
        <v>2</v>
      </c>
      <c r="Q197" s="15">
        <v>18</v>
      </c>
      <c r="R197" s="15">
        <f t="shared" si="19"/>
        <v>432</v>
      </c>
      <c r="S197" s="15">
        <f>R197-P197*24</f>
        <v>384</v>
      </c>
      <c r="T197" s="15"/>
    </row>
    <row r="198" customHeight="1" spans="1:20">
      <c r="A198" s="51">
        <v>196</v>
      </c>
      <c r="B198" s="37" t="s">
        <v>284</v>
      </c>
      <c r="C198" s="55" t="s">
        <v>301</v>
      </c>
      <c r="D198" s="53">
        <v>365</v>
      </c>
      <c r="E198" s="37" t="str">
        <f>VLOOKUP(D:D,[1]门店类型!$C:$N,12,0)</f>
        <v>A2</v>
      </c>
      <c r="F198" s="53">
        <v>10931</v>
      </c>
      <c r="G198" s="53" t="s">
        <v>303</v>
      </c>
      <c r="H198" s="37">
        <v>10</v>
      </c>
      <c r="I198" s="37">
        <v>4</v>
      </c>
      <c r="J198" s="37">
        <v>6</v>
      </c>
      <c r="K198" s="37">
        <f t="shared" si="17"/>
        <v>300</v>
      </c>
      <c r="L198" s="37"/>
      <c r="M198" s="37">
        <f>J198*50-I198*50</f>
        <v>100</v>
      </c>
      <c r="N198" s="37"/>
      <c r="O198" s="37">
        <v>2</v>
      </c>
      <c r="P198" s="37">
        <v>2</v>
      </c>
      <c r="Q198" s="15">
        <v>3</v>
      </c>
      <c r="R198" s="15">
        <f t="shared" si="19"/>
        <v>72</v>
      </c>
      <c r="S198" s="15">
        <f>R198-P198*24</f>
        <v>24</v>
      </c>
      <c r="T198" s="15"/>
    </row>
    <row r="199" customHeight="1" spans="1:20">
      <c r="A199" s="51">
        <v>197</v>
      </c>
      <c r="B199" s="37" t="s">
        <v>284</v>
      </c>
      <c r="C199" s="55" t="s">
        <v>301</v>
      </c>
      <c r="D199" s="53">
        <v>365</v>
      </c>
      <c r="E199" s="37" t="str">
        <f>VLOOKUP(D:D,[1]门店类型!$C:$N,12,0)</f>
        <v>A2</v>
      </c>
      <c r="F199" s="53">
        <v>16496</v>
      </c>
      <c r="G199" s="53" t="s">
        <v>304</v>
      </c>
      <c r="H199" s="37">
        <v>10</v>
      </c>
      <c r="I199" s="37">
        <v>2</v>
      </c>
      <c r="J199" s="37"/>
      <c r="K199" s="37">
        <f t="shared" si="17"/>
        <v>0</v>
      </c>
      <c r="L199" s="37">
        <f t="shared" si="18"/>
        <v>100</v>
      </c>
      <c r="M199" s="37"/>
      <c r="N199" s="37"/>
      <c r="O199" s="37">
        <v>2</v>
      </c>
      <c r="P199" s="37">
        <v>2</v>
      </c>
      <c r="Q199" s="15"/>
      <c r="R199" s="15">
        <f t="shared" si="19"/>
        <v>0</v>
      </c>
      <c r="S199" s="15"/>
      <c r="T199" s="15">
        <f>P199*24-R199</f>
        <v>48</v>
      </c>
    </row>
    <row r="200" customHeight="1" spans="1:20">
      <c r="A200" s="51">
        <v>198</v>
      </c>
      <c r="B200" s="37" t="s">
        <v>284</v>
      </c>
      <c r="C200" s="55" t="s">
        <v>305</v>
      </c>
      <c r="D200" s="53">
        <v>379</v>
      </c>
      <c r="E200" s="37" t="str">
        <f>VLOOKUP(D:D,[1]门店类型!$C:$N,12,0)</f>
        <v>B1</v>
      </c>
      <c r="F200" s="53">
        <v>6830</v>
      </c>
      <c r="G200" s="53" t="s">
        <v>306</v>
      </c>
      <c r="H200" s="37">
        <v>20</v>
      </c>
      <c r="I200" s="37">
        <v>7</v>
      </c>
      <c r="J200" s="37">
        <v>6</v>
      </c>
      <c r="K200" s="37">
        <f t="shared" si="17"/>
        <v>300</v>
      </c>
      <c r="L200" s="37">
        <f t="shared" si="18"/>
        <v>50</v>
      </c>
      <c r="M200" s="37"/>
      <c r="N200" s="37">
        <f>J200*10</f>
        <v>60</v>
      </c>
      <c r="O200" s="37">
        <v>5</v>
      </c>
      <c r="P200" s="37">
        <v>2</v>
      </c>
      <c r="Q200" s="15">
        <v>6</v>
      </c>
      <c r="R200" s="15">
        <f t="shared" si="19"/>
        <v>144</v>
      </c>
      <c r="S200" s="15">
        <f>R200-P200*24</f>
        <v>96</v>
      </c>
      <c r="T200" s="15"/>
    </row>
    <row r="201" customHeight="1" spans="1:20">
      <c r="A201" s="51">
        <v>199</v>
      </c>
      <c r="B201" s="37" t="s">
        <v>284</v>
      </c>
      <c r="C201" s="55" t="s">
        <v>305</v>
      </c>
      <c r="D201" s="53">
        <v>379</v>
      </c>
      <c r="E201" s="37" t="str">
        <f>VLOOKUP(D:D,[1]门店类型!$C:$N,12,0)</f>
        <v>B1</v>
      </c>
      <c r="F201" s="53">
        <v>6831</v>
      </c>
      <c r="G201" s="53" t="s">
        <v>307</v>
      </c>
      <c r="H201" s="37">
        <v>20</v>
      </c>
      <c r="I201" s="37">
        <v>7</v>
      </c>
      <c r="J201" s="37">
        <v>1</v>
      </c>
      <c r="K201" s="37">
        <f t="shared" si="17"/>
        <v>50</v>
      </c>
      <c r="L201" s="37">
        <f t="shared" si="18"/>
        <v>300</v>
      </c>
      <c r="M201" s="37"/>
      <c r="N201" s="37"/>
      <c r="O201" s="37">
        <v>5</v>
      </c>
      <c r="P201" s="37">
        <v>2</v>
      </c>
      <c r="Q201" s="15"/>
      <c r="R201" s="15">
        <f t="shared" si="19"/>
        <v>0</v>
      </c>
      <c r="S201" s="15"/>
      <c r="T201" s="15">
        <f>P201*24-R201</f>
        <v>48</v>
      </c>
    </row>
    <row r="202" customHeight="1" spans="1:20">
      <c r="A202" s="51">
        <v>200</v>
      </c>
      <c r="B202" s="37" t="s">
        <v>284</v>
      </c>
      <c r="C202" s="55" t="s">
        <v>305</v>
      </c>
      <c r="D202" s="53">
        <v>379</v>
      </c>
      <c r="E202" s="37" t="str">
        <f>VLOOKUP(D:D,[1]门店类型!$C:$N,12,0)</f>
        <v>B1</v>
      </c>
      <c r="F202" s="53">
        <v>8035</v>
      </c>
      <c r="G202" s="53" t="s">
        <v>308</v>
      </c>
      <c r="H202" s="37">
        <v>20</v>
      </c>
      <c r="I202" s="37">
        <v>6</v>
      </c>
      <c r="J202" s="37">
        <v>1</v>
      </c>
      <c r="K202" s="37">
        <f t="shared" si="17"/>
        <v>50</v>
      </c>
      <c r="L202" s="37">
        <f t="shared" si="18"/>
        <v>250</v>
      </c>
      <c r="M202" s="37"/>
      <c r="N202" s="37"/>
      <c r="O202" s="37">
        <v>5</v>
      </c>
      <c r="P202" s="37">
        <v>1</v>
      </c>
      <c r="Q202" s="15">
        <v>3</v>
      </c>
      <c r="R202" s="15">
        <f t="shared" si="19"/>
        <v>72</v>
      </c>
      <c r="S202" s="15">
        <f>R202-P202*24</f>
        <v>48</v>
      </c>
      <c r="T202" s="15"/>
    </row>
    <row r="203" customHeight="1" spans="1:20">
      <c r="A203" s="51">
        <v>201</v>
      </c>
      <c r="B203" s="37" t="s">
        <v>284</v>
      </c>
      <c r="C203" s="55" t="s">
        <v>309</v>
      </c>
      <c r="D203" s="53">
        <v>391</v>
      </c>
      <c r="E203" s="37" t="str">
        <f>VLOOKUP(D:D,[1]门店类型!$C:$N,12,0)</f>
        <v>B2</v>
      </c>
      <c r="F203" s="53">
        <v>9308</v>
      </c>
      <c r="G203" s="53" t="s">
        <v>310</v>
      </c>
      <c r="H203" s="37">
        <v>6</v>
      </c>
      <c r="I203" s="37">
        <v>2</v>
      </c>
      <c r="J203" s="37"/>
      <c r="K203" s="37">
        <f t="shared" si="17"/>
        <v>0</v>
      </c>
      <c r="L203" s="37">
        <f t="shared" si="18"/>
        <v>100</v>
      </c>
      <c r="M203" s="37"/>
      <c r="N203" s="37"/>
      <c r="O203" s="37">
        <v>5</v>
      </c>
      <c r="P203" s="37">
        <v>2</v>
      </c>
      <c r="Q203" s="15"/>
      <c r="R203" s="15">
        <f t="shared" si="19"/>
        <v>0</v>
      </c>
      <c r="S203" s="15"/>
      <c r="T203" s="15">
        <f>P203*24-R203</f>
        <v>48</v>
      </c>
    </row>
    <row r="204" customHeight="1" spans="1:20">
      <c r="A204" s="51">
        <v>202</v>
      </c>
      <c r="B204" s="37" t="s">
        <v>284</v>
      </c>
      <c r="C204" s="55" t="s">
        <v>309</v>
      </c>
      <c r="D204" s="53">
        <v>391</v>
      </c>
      <c r="E204" s="37" t="str">
        <f>VLOOKUP(D:D,[1]门店类型!$C:$N,12,0)</f>
        <v>B2</v>
      </c>
      <c r="F204" s="53">
        <v>12462</v>
      </c>
      <c r="G204" s="53" t="s">
        <v>311</v>
      </c>
      <c r="H204" s="37">
        <v>6</v>
      </c>
      <c r="I204" s="37">
        <v>2</v>
      </c>
      <c r="J204" s="37">
        <v>4</v>
      </c>
      <c r="K204" s="37">
        <f t="shared" si="17"/>
        <v>200</v>
      </c>
      <c r="L204" s="37"/>
      <c r="M204" s="37">
        <f>J204*50-I204*50</f>
        <v>100</v>
      </c>
      <c r="N204" s="37"/>
      <c r="O204" s="37">
        <v>5</v>
      </c>
      <c r="P204" s="37">
        <v>1</v>
      </c>
      <c r="Q204" s="15">
        <v>9</v>
      </c>
      <c r="R204" s="15">
        <f t="shared" si="19"/>
        <v>216</v>
      </c>
      <c r="S204" s="15">
        <f>R204-P204*24</f>
        <v>192</v>
      </c>
      <c r="T204" s="15"/>
    </row>
    <row r="205" customHeight="1" spans="1:20">
      <c r="A205" s="51">
        <v>203</v>
      </c>
      <c r="B205" s="37" t="s">
        <v>284</v>
      </c>
      <c r="C205" s="55" t="s">
        <v>309</v>
      </c>
      <c r="D205" s="53">
        <v>391</v>
      </c>
      <c r="E205" s="37" t="str">
        <f>VLOOKUP(D:D,[1]门店类型!$C:$N,12,0)</f>
        <v>B2</v>
      </c>
      <c r="F205" s="53">
        <v>16061</v>
      </c>
      <c r="G205" s="53" t="s">
        <v>312</v>
      </c>
      <c r="H205" s="37">
        <v>6</v>
      </c>
      <c r="I205" s="37">
        <v>1</v>
      </c>
      <c r="J205" s="37"/>
      <c r="K205" s="37">
        <f t="shared" si="17"/>
        <v>0</v>
      </c>
      <c r="L205" s="37">
        <f t="shared" si="18"/>
        <v>50</v>
      </c>
      <c r="M205" s="37"/>
      <c r="N205" s="37"/>
      <c r="O205" s="37">
        <v>5</v>
      </c>
      <c r="P205" s="37">
        <v>1</v>
      </c>
      <c r="Q205" s="15"/>
      <c r="R205" s="15">
        <f t="shared" si="19"/>
        <v>0</v>
      </c>
      <c r="S205" s="15"/>
      <c r="T205" s="15">
        <f t="shared" ref="T205:T211" si="20">P205*24-R205</f>
        <v>24</v>
      </c>
    </row>
    <row r="206" customHeight="1" spans="1:20">
      <c r="A206" s="51">
        <v>204</v>
      </c>
      <c r="B206" s="37" t="s">
        <v>284</v>
      </c>
      <c r="C206" s="55" t="s">
        <v>309</v>
      </c>
      <c r="D206" s="53">
        <v>391</v>
      </c>
      <c r="E206" s="37" t="str">
        <f>VLOOKUP(D:D,[1]门店类型!$C:$N,12,0)</f>
        <v>B2</v>
      </c>
      <c r="F206" s="53">
        <v>16085</v>
      </c>
      <c r="G206" s="53" t="s">
        <v>313</v>
      </c>
      <c r="H206" s="37">
        <v>6</v>
      </c>
      <c r="I206" s="37">
        <v>1</v>
      </c>
      <c r="J206" s="37"/>
      <c r="K206" s="37">
        <f t="shared" si="17"/>
        <v>0</v>
      </c>
      <c r="L206" s="37">
        <f t="shared" si="18"/>
        <v>50</v>
      </c>
      <c r="M206" s="37"/>
      <c r="N206" s="37"/>
      <c r="O206" s="37">
        <v>5</v>
      </c>
      <c r="P206" s="37">
        <v>1</v>
      </c>
      <c r="Q206" s="15"/>
      <c r="R206" s="15">
        <f t="shared" si="19"/>
        <v>0</v>
      </c>
      <c r="S206" s="15"/>
      <c r="T206" s="15">
        <f t="shared" si="20"/>
        <v>24</v>
      </c>
    </row>
    <row r="207" customHeight="1" spans="1:20">
      <c r="A207" s="51">
        <v>205</v>
      </c>
      <c r="B207" s="37" t="s">
        <v>284</v>
      </c>
      <c r="C207" s="55" t="s">
        <v>314</v>
      </c>
      <c r="D207" s="53">
        <v>517</v>
      </c>
      <c r="E207" s="37" t="str">
        <f>VLOOKUP(D:D,[1]门店类型!$C:$N,12,0)</f>
        <v>A2</v>
      </c>
      <c r="F207" s="53">
        <v>4024</v>
      </c>
      <c r="G207" s="53" t="s">
        <v>315</v>
      </c>
      <c r="H207" s="37">
        <v>11</v>
      </c>
      <c r="I207" s="37">
        <v>3</v>
      </c>
      <c r="J207" s="37">
        <v>5</v>
      </c>
      <c r="K207" s="37">
        <f t="shared" si="17"/>
        <v>250</v>
      </c>
      <c r="L207" s="37"/>
      <c r="M207" s="37">
        <f>J207*50-I207*50</f>
        <v>100</v>
      </c>
      <c r="N207" s="37"/>
      <c r="O207" s="37">
        <v>6</v>
      </c>
      <c r="P207" s="37">
        <v>2</v>
      </c>
      <c r="Q207" s="15"/>
      <c r="R207" s="15">
        <f t="shared" si="19"/>
        <v>0</v>
      </c>
      <c r="S207" s="15"/>
      <c r="T207" s="15">
        <f t="shared" si="20"/>
        <v>48</v>
      </c>
    </row>
    <row r="208" customHeight="1" spans="1:20">
      <c r="A208" s="51">
        <v>206</v>
      </c>
      <c r="B208" s="37" t="s">
        <v>284</v>
      </c>
      <c r="C208" s="55" t="s">
        <v>314</v>
      </c>
      <c r="D208" s="53">
        <v>517</v>
      </c>
      <c r="E208" s="37" t="str">
        <f>VLOOKUP(D:D,[1]门店类型!$C:$N,12,0)</f>
        <v>A2</v>
      </c>
      <c r="F208" s="53">
        <v>15255</v>
      </c>
      <c r="G208" s="53" t="s">
        <v>316</v>
      </c>
      <c r="H208" s="37">
        <v>11</v>
      </c>
      <c r="I208" s="37">
        <v>2</v>
      </c>
      <c r="J208" s="37"/>
      <c r="K208" s="37">
        <f t="shared" si="17"/>
        <v>0</v>
      </c>
      <c r="L208" s="37">
        <f t="shared" si="18"/>
        <v>100</v>
      </c>
      <c r="M208" s="37"/>
      <c r="N208" s="37"/>
      <c r="O208" s="37">
        <v>6</v>
      </c>
      <c r="P208" s="37">
        <v>1</v>
      </c>
      <c r="Q208" s="15"/>
      <c r="R208" s="15">
        <f t="shared" si="19"/>
        <v>0</v>
      </c>
      <c r="S208" s="15"/>
      <c r="T208" s="15">
        <f t="shared" si="20"/>
        <v>24</v>
      </c>
    </row>
    <row r="209" customHeight="1" spans="1:20">
      <c r="A209" s="51">
        <v>207</v>
      </c>
      <c r="B209" s="37" t="s">
        <v>284</v>
      </c>
      <c r="C209" s="55" t="s">
        <v>314</v>
      </c>
      <c r="D209" s="53">
        <v>517</v>
      </c>
      <c r="E209" s="37" t="str">
        <f>VLOOKUP(D:D,[1]门店类型!$C:$N,12,0)</f>
        <v>A2</v>
      </c>
      <c r="F209" s="53">
        <v>15083</v>
      </c>
      <c r="G209" s="53" t="s">
        <v>317</v>
      </c>
      <c r="H209" s="37">
        <v>11</v>
      </c>
      <c r="I209" s="37">
        <v>2</v>
      </c>
      <c r="J209" s="37">
        <v>2</v>
      </c>
      <c r="K209" s="37">
        <f t="shared" si="17"/>
        <v>100</v>
      </c>
      <c r="L209" s="37">
        <f t="shared" si="18"/>
        <v>0</v>
      </c>
      <c r="M209" s="37"/>
      <c r="N209" s="37"/>
      <c r="O209" s="37">
        <v>6</v>
      </c>
      <c r="P209" s="37">
        <v>1</v>
      </c>
      <c r="Q209" s="15"/>
      <c r="R209" s="15">
        <f t="shared" si="19"/>
        <v>0</v>
      </c>
      <c r="S209" s="15"/>
      <c r="T209" s="15">
        <f t="shared" si="20"/>
        <v>24</v>
      </c>
    </row>
    <row r="210" customHeight="1" spans="1:20">
      <c r="A210" s="51">
        <v>208</v>
      </c>
      <c r="B210" s="37" t="s">
        <v>284</v>
      </c>
      <c r="C210" s="55" t="s">
        <v>314</v>
      </c>
      <c r="D210" s="53">
        <v>517</v>
      </c>
      <c r="E210" s="37" t="str">
        <f>VLOOKUP(D:D,[1]门店类型!$C:$N,12,0)</f>
        <v>A2</v>
      </c>
      <c r="F210" s="53">
        <v>16107</v>
      </c>
      <c r="G210" s="53" t="s">
        <v>318</v>
      </c>
      <c r="H210" s="37">
        <v>11</v>
      </c>
      <c r="I210" s="37">
        <v>2</v>
      </c>
      <c r="J210" s="37"/>
      <c r="K210" s="37">
        <f t="shared" si="17"/>
        <v>0</v>
      </c>
      <c r="L210" s="37">
        <f t="shared" si="18"/>
        <v>100</v>
      </c>
      <c r="M210" s="37"/>
      <c r="N210" s="37"/>
      <c r="O210" s="37">
        <v>6</v>
      </c>
      <c r="P210" s="37">
        <v>1</v>
      </c>
      <c r="Q210" s="15"/>
      <c r="R210" s="15">
        <f t="shared" si="19"/>
        <v>0</v>
      </c>
      <c r="S210" s="15"/>
      <c r="T210" s="15">
        <f t="shared" si="20"/>
        <v>24</v>
      </c>
    </row>
    <row r="211" customHeight="1" spans="1:20">
      <c r="A211" s="51">
        <v>209</v>
      </c>
      <c r="B211" s="37" t="s">
        <v>284</v>
      </c>
      <c r="C211" s="55" t="s">
        <v>314</v>
      </c>
      <c r="D211" s="53">
        <v>517</v>
      </c>
      <c r="E211" s="37" t="str">
        <f>VLOOKUP(D:D,[1]门店类型!$C:$N,12,0)</f>
        <v>A2</v>
      </c>
      <c r="F211" s="53">
        <v>16494</v>
      </c>
      <c r="G211" s="53" t="s">
        <v>319</v>
      </c>
      <c r="H211" s="37">
        <v>11</v>
      </c>
      <c r="I211" s="37">
        <v>2</v>
      </c>
      <c r="J211" s="37"/>
      <c r="K211" s="37">
        <f t="shared" si="17"/>
        <v>0</v>
      </c>
      <c r="L211" s="37">
        <f t="shared" si="18"/>
        <v>100</v>
      </c>
      <c r="M211" s="37"/>
      <c r="N211" s="37"/>
      <c r="O211" s="37">
        <v>6</v>
      </c>
      <c r="P211" s="37">
        <v>1</v>
      </c>
      <c r="Q211" s="15"/>
      <c r="R211" s="15">
        <f t="shared" si="19"/>
        <v>0</v>
      </c>
      <c r="S211" s="15"/>
      <c r="T211" s="15">
        <f t="shared" si="20"/>
        <v>24</v>
      </c>
    </row>
    <row r="212" customHeight="1" spans="1:20">
      <c r="A212" s="51">
        <v>210</v>
      </c>
      <c r="B212" s="37" t="s">
        <v>284</v>
      </c>
      <c r="C212" s="55" t="s">
        <v>320</v>
      </c>
      <c r="D212" s="53">
        <v>578</v>
      </c>
      <c r="E212" s="37" t="str">
        <f>VLOOKUP(D:D,[1]门店类型!$C:$N,12,0)</f>
        <v>B1</v>
      </c>
      <c r="F212" s="53">
        <v>9140</v>
      </c>
      <c r="G212" s="53" t="s">
        <v>321</v>
      </c>
      <c r="H212" s="37">
        <v>6</v>
      </c>
      <c r="I212" s="37">
        <v>3</v>
      </c>
      <c r="J212" s="37">
        <v>7</v>
      </c>
      <c r="K212" s="37">
        <f t="shared" si="17"/>
        <v>350</v>
      </c>
      <c r="L212" s="37"/>
      <c r="M212" s="37">
        <f>J212*50-I212*50</f>
        <v>200</v>
      </c>
      <c r="N212" s="37">
        <f>J212*10</f>
        <v>70</v>
      </c>
      <c r="O212" s="37">
        <v>5</v>
      </c>
      <c r="P212" s="37">
        <v>2</v>
      </c>
      <c r="Q212" s="15">
        <v>3</v>
      </c>
      <c r="R212" s="15">
        <f t="shared" si="19"/>
        <v>72</v>
      </c>
      <c r="S212" s="15">
        <f>R212-P212*24</f>
        <v>24</v>
      </c>
      <c r="T212" s="15"/>
    </row>
    <row r="213" customHeight="1" spans="1:20">
      <c r="A213" s="51">
        <v>211</v>
      </c>
      <c r="B213" s="37" t="s">
        <v>284</v>
      </c>
      <c r="C213" s="55" t="s">
        <v>320</v>
      </c>
      <c r="D213" s="53">
        <v>578</v>
      </c>
      <c r="E213" s="37" t="str">
        <f>VLOOKUP(D:D,[1]门店类型!$C:$N,12,0)</f>
        <v>B1</v>
      </c>
      <c r="F213" s="53">
        <v>13064</v>
      </c>
      <c r="G213" s="53" t="s">
        <v>322</v>
      </c>
      <c r="H213" s="37">
        <v>6</v>
      </c>
      <c r="I213" s="37">
        <v>3</v>
      </c>
      <c r="J213" s="37">
        <v>3</v>
      </c>
      <c r="K213" s="37">
        <f t="shared" si="17"/>
        <v>150</v>
      </c>
      <c r="L213" s="37">
        <f t="shared" si="18"/>
        <v>0</v>
      </c>
      <c r="M213" s="37"/>
      <c r="N213" s="37"/>
      <c r="O213" s="37">
        <v>5</v>
      </c>
      <c r="P213" s="37">
        <v>3</v>
      </c>
      <c r="Q213" s="15"/>
      <c r="R213" s="15">
        <f t="shared" si="19"/>
        <v>0</v>
      </c>
      <c r="S213" s="15"/>
      <c r="T213" s="15">
        <f>P213*24-R213</f>
        <v>72</v>
      </c>
    </row>
    <row r="214" customHeight="1" spans="1:20">
      <c r="A214" s="51">
        <v>212</v>
      </c>
      <c r="B214" s="37" t="s">
        <v>284</v>
      </c>
      <c r="C214" s="55" t="s">
        <v>320</v>
      </c>
      <c r="D214" s="53">
        <v>578</v>
      </c>
      <c r="E214" s="37" t="str">
        <f>VLOOKUP(D:D,[1]门店类型!$C:$N,12,0)</f>
        <v>B1</v>
      </c>
      <c r="F214" s="53">
        <v>16121</v>
      </c>
      <c r="G214" s="53" t="s">
        <v>323</v>
      </c>
      <c r="H214" s="37">
        <v>6</v>
      </c>
      <c r="I214" s="37">
        <v>0</v>
      </c>
      <c r="J214" s="37"/>
      <c r="K214" s="37">
        <f t="shared" si="17"/>
        <v>0</v>
      </c>
      <c r="L214" s="37">
        <f t="shared" si="18"/>
        <v>0</v>
      </c>
      <c r="M214" s="37"/>
      <c r="N214" s="37"/>
      <c r="O214" s="37">
        <v>5</v>
      </c>
      <c r="P214" s="37">
        <v>0</v>
      </c>
      <c r="Q214" s="15">
        <v>1</v>
      </c>
      <c r="R214" s="15">
        <f t="shared" si="19"/>
        <v>24</v>
      </c>
      <c r="S214" s="15">
        <f>R214-P214*24</f>
        <v>24</v>
      </c>
      <c r="T214" s="15"/>
    </row>
    <row r="215" customHeight="1" spans="1:20">
      <c r="A215" s="51">
        <v>213</v>
      </c>
      <c r="B215" s="37" t="s">
        <v>284</v>
      </c>
      <c r="C215" s="55" t="s">
        <v>324</v>
      </c>
      <c r="D215" s="53">
        <v>581</v>
      </c>
      <c r="E215" s="37" t="str">
        <f>VLOOKUP(D:D,[1]门店类型!$C:$N,12,0)</f>
        <v>B1</v>
      </c>
      <c r="F215" s="37">
        <v>9331</v>
      </c>
      <c r="G215" s="37" t="s">
        <v>325</v>
      </c>
      <c r="H215" s="37">
        <v>16</v>
      </c>
      <c r="I215" s="37">
        <v>4</v>
      </c>
      <c r="J215" s="37"/>
      <c r="K215" s="37">
        <f t="shared" si="17"/>
        <v>0</v>
      </c>
      <c r="L215" s="37">
        <f t="shared" si="18"/>
        <v>200</v>
      </c>
      <c r="M215" s="37"/>
      <c r="N215" s="37"/>
      <c r="O215" s="37">
        <v>5</v>
      </c>
      <c r="P215" s="37">
        <v>1</v>
      </c>
      <c r="Q215" s="15">
        <v>1</v>
      </c>
      <c r="R215" s="15">
        <f t="shared" si="19"/>
        <v>24</v>
      </c>
      <c r="S215" s="15"/>
      <c r="T215" s="15"/>
    </row>
    <row r="216" customHeight="1" spans="1:20">
      <c r="A216" s="51">
        <v>214</v>
      </c>
      <c r="B216" s="37" t="s">
        <v>284</v>
      </c>
      <c r="C216" s="55" t="s">
        <v>324</v>
      </c>
      <c r="D216" s="53">
        <v>581</v>
      </c>
      <c r="E216" s="37" t="str">
        <f>VLOOKUP(D:D,[1]门店类型!$C:$N,12,0)</f>
        <v>B1</v>
      </c>
      <c r="F216" s="53">
        <v>13052</v>
      </c>
      <c r="G216" s="53" t="s">
        <v>326</v>
      </c>
      <c r="H216" s="37">
        <v>16</v>
      </c>
      <c r="I216" s="37">
        <v>6</v>
      </c>
      <c r="J216" s="37">
        <v>1</v>
      </c>
      <c r="K216" s="37">
        <f t="shared" si="17"/>
        <v>50</v>
      </c>
      <c r="L216" s="37">
        <f t="shared" si="18"/>
        <v>250</v>
      </c>
      <c r="M216" s="37"/>
      <c r="N216" s="37"/>
      <c r="O216" s="37">
        <v>5</v>
      </c>
      <c r="P216" s="37">
        <v>2</v>
      </c>
      <c r="Q216" s="15">
        <v>1</v>
      </c>
      <c r="R216" s="15">
        <f t="shared" si="19"/>
        <v>24</v>
      </c>
      <c r="S216" s="15"/>
      <c r="T216" s="15">
        <f>P216*24-R216</f>
        <v>24</v>
      </c>
    </row>
    <row r="217" customHeight="1" spans="1:20">
      <c r="A217" s="51">
        <v>215</v>
      </c>
      <c r="B217" s="37" t="s">
        <v>284</v>
      </c>
      <c r="C217" s="55" t="s">
        <v>324</v>
      </c>
      <c r="D217" s="53">
        <v>581</v>
      </c>
      <c r="E217" s="37" t="str">
        <f>VLOOKUP(D:D,[1]门店类型!$C:$N,12,0)</f>
        <v>B1</v>
      </c>
      <c r="F217" s="53">
        <v>13581</v>
      </c>
      <c r="G217" s="53" t="s">
        <v>327</v>
      </c>
      <c r="H217" s="37">
        <v>16</v>
      </c>
      <c r="I217" s="37">
        <v>6</v>
      </c>
      <c r="J217" s="37">
        <v>5</v>
      </c>
      <c r="K217" s="37">
        <f t="shared" si="17"/>
        <v>250</v>
      </c>
      <c r="L217" s="37">
        <f t="shared" si="18"/>
        <v>50</v>
      </c>
      <c r="M217" s="37"/>
      <c r="N217" s="37"/>
      <c r="O217" s="37">
        <v>5</v>
      </c>
      <c r="P217" s="37">
        <v>2</v>
      </c>
      <c r="Q217" s="15">
        <v>4</v>
      </c>
      <c r="R217" s="15">
        <f t="shared" si="19"/>
        <v>96</v>
      </c>
      <c r="S217" s="15">
        <f>R217-P217*24</f>
        <v>48</v>
      </c>
      <c r="T217" s="15"/>
    </row>
    <row r="218" customHeight="1" spans="1:20">
      <c r="A218" s="51">
        <v>216</v>
      </c>
      <c r="B218" s="37" t="s">
        <v>284</v>
      </c>
      <c r="C218" s="55" t="s">
        <v>324</v>
      </c>
      <c r="D218" s="53">
        <v>581</v>
      </c>
      <c r="E218" s="37" t="str">
        <f>VLOOKUP(D:D,[1]门店类型!$C:$N,12,0)</f>
        <v>B1</v>
      </c>
      <c r="F218" s="53">
        <v>16063</v>
      </c>
      <c r="G218" s="53" t="s">
        <v>328</v>
      </c>
      <c r="H218" s="37">
        <v>16</v>
      </c>
      <c r="I218" s="37">
        <v>0</v>
      </c>
      <c r="J218" s="37"/>
      <c r="K218" s="37">
        <f t="shared" si="17"/>
        <v>0</v>
      </c>
      <c r="L218" s="37">
        <f t="shared" si="18"/>
        <v>0</v>
      </c>
      <c r="M218" s="37"/>
      <c r="N218" s="37"/>
      <c r="O218" s="37">
        <v>5</v>
      </c>
      <c r="P218" s="37">
        <v>0</v>
      </c>
      <c r="Q218" s="15"/>
      <c r="R218" s="15">
        <f t="shared" si="19"/>
        <v>0</v>
      </c>
      <c r="S218" s="15"/>
      <c r="T218" s="15"/>
    </row>
    <row r="219" customHeight="1" spans="1:20">
      <c r="A219" s="51">
        <v>217</v>
      </c>
      <c r="B219" s="37" t="s">
        <v>284</v>
      </c>
      <c r="C219" s="55" t="s">
        <v>329</v>
      </c>
      <c r="D219" s="53">
        <v>582</v>
      </c>
      <c r="E219" s="37" t="str">
        <f>VLOOKUP(D:D,[1]门店类型!$C:$N,12,0)</f>
        <v>A2</v>
      </c>
      <c r="F219" s="53">
        <v>4044</v>
      </c>
      <c r="G219" s="53" t="s">
        <v>330</v>
      </c>
      <c r="H219" s="37">
        <v>8</v>
      </c>
      <c r="I219" s="37">
        <v>2</v>
      </c>
      <c r="J219" s="37">
        <v>1.02</v>
      </c>
      <c r="K219" s="37">
        <f t="shared" si="17"/>
        <v>51</v>
      </c>
      <c r="L219" s="37">
        <f t="shared" si="18"/>
        <v>49</v>
      </c>
      <c r="M219" s="37"/>
      <c r="N219" s="37"/>
      <c r="O219" s="37">
        <v>6</v>
      </c>
      <c r="P219" s="37">
        <v>2</v>
      </c>
      <c r="Q219" s="15">
        <v>3</v>
      </c>
      <c r="R219" s="15">
        <f t="shared" si="19"/>
        <v>72</v>
      </c>
      <c r="S219" s="15">
        <f>R219-P219*24</f>
        <v>24</v>
      </c>
      <c r="T219" s="15"/>
    </row>
    <row r="220" customHeight="1" spans="1:20">
      <c r="A220" s="51">
        <v>218</v>
      </c>
      <c r="B220" s="37" t="s">
        <v>284</v>
      </c>
      <c r="C220" s="55" t="s">
        <v>329</v>
      </c>
      <c r="D220" s="53">
        <v>582</v>
      </c>
      <c r="E220" s="37" t="str">
        <f>VLOOKUP(D:D,[1]门店类型!$C:$N,12,0)</f>
        <v>A2</v>
      </c>
      <c r="F220" s="53">
        <v>4444</v>
      </c>
      <c r="G220" s="53" t="s">
        <v>331</v>
      </c>
      <c r="H220" s="37">
        <v>8</v>
      </c>
      <c r="I220" s="37">
        <v>2</v>
      </c>
      <c r="J220" s="37">
        <v>2</v>
      </c>
      <c r="K220" s="37">
        <f t="shared" si="17"/>
        <v>100</v>
      </c>
      <c r="L220" s="37">
        <f t="shared" si="18"/>
        <v>0</v>
      </c>
      <c r="M220" s="37"/>
      <c r="N220" s="37"/>
      <c r="O220" s="37">
        <v>6</v>
      </c>
      <c r="P220" s="37">
        <v>2</v>
      </c>
      <c r="Q220" s="15"/>
      <c r="R220" s="15">
        <f t="shared" si="19"/>
        <v>0</v>
      </c>
      <c r="S220" s="15"/>
      <c r="T220" s="15">
        <f>P220*24-R220</f>
        <v>48</v>
      </c>
    </row>
    <row r="221" customHeight="1" spans="1:20">
      <c r="A221" s="51">
        <v>219</v>
      </c>
      <c r="B221" s="37" t="s">
        <v>284</v>
      </c>
      <c r="C221" s="55" t="s">
        <v>329</v>
      </c>
      <c r="D221" s="53">
        <v>582</v>
      </c>
      <c r="E221" s="37" t="str">
        <f>VLOOKUP(D:D,[1]门店类型!$C:$N,12,0)</f>
        <v>A2</v>
      </c>
      <c r="F221" s="53">
        <v>14418</v>
      </c>
      <c r="G221" s="53" t="s">
        <v>332</v>
      </c>
      <c r="H221" s="37">
        <v>8</v>
      </c>
      <c r="I221" s="37">
        <v>2</v>
      </c>
      <c r="J221" s="37">
        <v>1</v>
      </c>
      <c r="K221" s="37">
        <f t="shared" si="17"/>
        <v>50</v>
      </c>
      <c r="L221" s="37">
        <f t="shared" si="18"/>
        <v>50</v>
      </c>
      <c r="M221" s="37"/>
      <c r="N221" s="37"/>
      <c r="O221" s="37">
        <v>6</v>
      </c>
      <c r="P221" s="37">
        <v>1</v>
      </c>
      <c r="Q221" s="15">
        <v>3</v>
      </c>
      <c r="R221" s="15">
        <f t="shared" si="19"/>
        <v>72</v>
      </c>
      <c r="S221" s="15">
        <f>R221-P221*24</f>
        <v>48</v>
      </c>
      <c r="T221" s="15"/>
    </row>
    <row r="222" customHeight="1" spans="1:20">
      <c r="A222" s="51">
        <v>220</v>
      </c>
      <c r="B222" s="37" t="s">
        <v>284</v>
      </c>
      <c r="C222" s="55" t="s">
        <v>329</v>
      </c>
      <c r="D222" s="53">
        <v>582</v>
      </c>
      <c r="E222" s="37" t="str">
        <f>VLOOKUP(D:D,[1]门店类型!$C:$N,12,0)</f>
        <v>A2</v>
      </c>
      <c r="F222" s="53">
        <v>15145</v>
      </c>
      <c r="G222" s="53" t="s">
        <v>333</v>
      </c>
      <c r="H222" s="37">
        <v>8</v>
      </c>
      <c r="I222" s="37">
        <v>2</v>
      </c>
      <c r="J222" s="37">
        <v>3</v>
      </c>
      <c r="K222" s="37">
        <f t="shared" si="17"/>
        <v>150</v>
      </c>
      <c r="L222" s="37"/>
      <c r="M222" s="37">
        <f>J222*50-I222*50</f>
        <v>50</v>
      </c>
      <c r="N222" s="37"/>
      <c r="O222" s="37">
        <v>6</v>
      </c>
      <c r="P222" s="37">
        <v>1</v>
      </c>
      <c r="Q222" s="15">
        <v>4</v>
      </c>
      <c r="R222" s="15">
        <f t="shared" si="19"/>
        <v>96</v>
      </c>
      <c r="S222" s="15">
        <f>R222-P222*24</f>
        <v>72</v>
      </c>
      <c r="T222" s="15"/>
    </row>
    <row r="223" customHeight="1" spans="1:20">
      <c r="A223" s="51">
        <v>221</v>
      </c>
      <c r="B223" s="37" t="s">
        <v>284</v>
      </c>
      <c r="C223" s="55" t="s">
        <v>329</v>
      </c>
      <c r="D223" s="53">
        <v>582</v>
      </c>
      <c r="E223" s="37" t="str">
        <f>VLOOKUP(D:D,[1]门店类型!$C:$N,12,0)</f>
        <v>A2</v>
      </c>
      <c r="F223" s="53">
        <v>16058</v>
      </c>
      <c r="G223" s="53" t="s">
        <v>334</v>
      </c>
      <c r="H223" s="37">
        <v>8</v>
      </c>
      <c r="I223" s="37">
        <v>0</v>
      </c>
      <c r="J223" s="37"/>
      <c r="K223" s="37">
        <f t="shared" si="17"/>
        <v>0</v>
      </c>
      <c r="L223" s="37">
        <f t="shared" si="18"/>
        <v>0</v>
      </c>
      <c r="M223" s="37"/>
      <c r="N223" s="37"/>
      <c r="O223" s="37">
        <v>6</v>
      </c>
      <c r="P223" s="37">
        <v>0</v>
      </c>
      <c r="Q223" s="15"/>
      <c r="R223" s="15">
        <f t="shared" si="19"/>
        <v>0</v>
      </c>
      <c r="S223" s="15"/>
      <c r="T223" s="15"/>
    </row>
    <row r="224" customHeight="1" spans="1:20">
      <c r="A224" s="51">
        <v>222</v>
      </c>
      <c r="B224" s="37" t="s">
        <v>284</v>
      </c>
      <c r="C224" s="55" t="s">
        <v>329</v>
      </c>
      <c r="D224" s="53">
        <v>582</v>
      </c>
      <c r="E224" s="37" t="str">
        <f>VLOOKUP(D:D,[1]门店类型!$C:$N,12,0)</f>
        <v>A2</v>
      </c>
      <c r="F224" s="53">
        <v>16056</v>
      </c>
      <c r="G224" s="53" t="s">
        <v>335</v>
      </c>
      <c r="H224" s="37">
        <v>8</v>
      </c>
      <c r="I224" s="37">
        <v>0</v>
      </c>
      <c r="J224" s="37"/>
      <c r="K224" s="37">
        <f t="shared" si="17"/>
        <v>0</v>
      </c>
      <c r="L224" s="37">
        <f t="shared" si="18"/>
        <v>0</v>
      </c>
      <c r="M224" s="37"/>
      <c r="N224" s="37"/>
      <c r="O224" s="37">
        <v>6</v>
      </c>
      <c r="P224" s="37">
        <v>0</v>
      </c>
      <c r="Q224" s="15"/>
      <c r="R224" s="15">
        <f t="shared" si="19"/>
        <v>0</v>
      </c>
      <c r="S224" s="15"/>
      <c r="T224" s="15"/>
    </row>
    <row r="225" customHeight="1" spans="1:20">
      <c r="A225" s="51">
        <v>223</v>
      </c>
      <c r="B225" s="37" t="s">
        <v>284</v>
      </c>
      <c r="C225" s="55" t="s">
        <v>336</v>
      </c>
      <c r="D225" s="53">
        <v>585</v>
      </c>
      <c r="E225" s="37" t="str">
        <f>VLOOKUP(D:D,[1]门店类型!$C:$N,12,0)</f>
        <v>B1</v>
      </c>
      <c r="F225" s="53">
        <v>6303</v>
      </c>
      <c r="G225" s="53" t="s">
        <v>337</v>
      </c>
      <c r="H225" s="37">
        <v>15</v>
      </c>
      <c r="I225" s="37">
        <v>5</v>
      </c>
      <c r="J225" s="37">
        <v>2</v>
      </c>
      <c r="K225" s="37">
        <f t="shared" si="17"/>
        <v>100</v>
      </c>
      <c r="L225" s="37">
        <f t="shared" si="18"/>
        <v>150</v>
      </c>
      <c r="M225" s="37"/>
      <c r="N225" s="37"/>
      <c r="O225" s="37">
        <v>5</v>
      </c>
      <c r="P225" s="37">
        <v>2</v>
      </c>
      <c r="Q225" s="15">
        <v>3</v>
      </c>
      <c r="R225" s="15">
        <f t="shared" si="19"/>
        <v>72</v>
      </c>
      <c r="S225" s="15">
        <f>R225-P225*24</f>
        <v>24</v>
      </c>
      <c r="T225" s="15"/>
    </row>
    <row r="226" customHeight="1" spans="1:20">
      <c r="A226" s="51">
        <v>224</v>
      </c>
      <c r="B226" s="37" t="s">
        <v>284</v>
      </c>
      <c r="C226" s="55" t="s">
        <v>336</v>
      </c>
      <c r="D226" s="53">
        <v>585</v>
      </c>
      <c r="E226" s="37" t="str">
        <f>VLOOKUP(D:D,[1]门店类型!$C:$N,12,0)</f>
        <v>B1</v>
      </c>
      <c r="F226" s="53">
        <v>7046</v>
      </c>
      <c r="G226" s="53" t="s">
        <v>338</v>
      </c>
      <c r="H226" s="37">
        <v>15</v>
      </c>
      <c r="I226" s="37">
        <v>5</v>
      </c>
      <c r="J226" s="37">
        <v>6</v>
      </c>
      <c r="K226" s="37">
        <f t="shared" si="17"/>
        <v>300</v>
      </c>
      <c r="L226" s="37"/>
      <c r="M226" s="37">
        <f>J226*50-I226*50</f>
        <v>50</v>
      </c>
      <c r="N226" s="37">
        <f>J226*10</f>
        <v>60</v>
      </c>
      <c r="O226" s="37">
        <v>5</v>
      </c>
      <c r="P226" s="37">
        <v>2</v>
      </c>
      <c r="Q226" s="15">
        <v>3</v>
      </c>
      <c r="R226" s="15">
        <f t="shared" si="19"/>
        <v>72</v>
      </c>
      <c r="S226" s="15">
        <f>R226-P226*24</f>
        <v>24</v>
      </c>
      <c r="T226" s="15"/>
    </row>
    <row r="227" customHeight="1" spans="1:20">
      <c r="A227" s="51">
        <v>225</v>
      </c>
      <c r="B227" s="37" t="s">
        <v>284</v>
      </c>
      <c r="C227" s="55" t="s">
        <v>336</v>
      </c>
      <c r="D227" s="53">
        <v>585</v>
      </c>
      <c r="E227" s="37" t="str">
        <f>VLOOKUP(D:D,[1]门店类型!$C:$N,12,0)</f>
        <v>B1</v>
      </c>
      <c r="F227" s="53">
        <v>16418</v>
      </c>
      <c r="G227" s="53" t="s">
        <v>339</v>
      </c>
      <c r="H227" s="37">
        <v>15</v>
      </c>
      <c r="I227" s="37">
        <v>5</v>
      </c>
      <c r="J227" s="37"/>
      <c r="K227" s="37">
        <f t="shared" si="17"/>
        <v>0</v>
      </c>
      <c r="L227" s="37">
        <f t="shared" si="18"/>
        <v>250</v>
      </c>
      <c r="M227" s="37"/>
      <c r="N227" s="37"/>
      <c r="O227" s="37">
        <v>5</v>
      </c>
      <c r="P227" s="37">
        <v>1</v>
      </c>
      <c r="Q227" s="15"/>
      <c r="R227" s="15">
        <f t="shared" si="19"/>
        <v>0</v>
      </c>
      <c r="S227" s="15"/>
      <c r="T227" s="15">
        <f t="shared" ref="T227:T233" si="21">P227*24-R227</f>
        <v>24</v>
      </c>
    </row>
    <row r="228" customHeight="1" spans="1:20">
      <c r="A228" s="51">
        <v>226</v>
      </c>
      <c r="B228" s="37" t="s">
        <v>284</v>
      </c>
      <c r="C228" s="55" t="s">
        <v>340</v>
      </c>
      <c r="D228" s="53">
        <v>726</v>
      </c>
      <c r="E228" s="37" t="str">
        <f>VLOOKUP(D:D,[1]门店类型!$C:$N,12,0)</f>
        <v>B1</v>
      </c>
      <c r="F228" s="53">
        <v>10177</v>
      </c>
      <c r="G228" s="53" t="s">
        <v>341</v>
      </c>
      <c r="H228" s="37">
        <v>15</v>
      </c>
      <c r="I228" s="37">
        <v>8</v>
      </c>
      <c r="J228" s="37">
        <v>3</v>
      </c>
      <c r="K228" s="37">
        <f t="shared" si="17"/>
        <v>150</v>
      </c>
      <c r="L228" s="37">
        <f t="shared" si="18"/>
        <v>250</v>
      </c>
      <c r="M228" s="37"/>
      <c r="N228" s="37"/>
      <c r="O228" s="37">
        <v>6</v>
      </c>
      <c r="P228" s="37">
        <v>3</v>
      </c>
      <c r="Q228" s="15"/>
      <c r="R228" s="15">
        <f t="shared" si="19"/>
        <v>0</v>
      </c>
      <c r="S228" s="15"/>
      <c r="T228" s="15">
        <f t="shared" si="21"/>
        <v>72</v>
      </c>
    </row>
    <row r="229" customHeight="1" spans="1:20">
      <c r="A229" s="51">
        <v>227</v>
      </c>
      <c r="B229" s="37" t="s">
        <v>284</v>
      </c>
      <c r="C229" s="55" t="s">
        <v>340</v>
      </c>
      <c r="D229" s="53">
        <v>726</v>
      </c>
      <c r="E229" s="37" t="str">
        <f>VLOOKUP(D:D,[1]门店类型!$C:$N,12,0)</f>
        <v>B1</v>
      </c>
      <c r="F229" s="53">
        <v>11453</v>
      </c>
      <c r="G229" s="53" t="s">
        <v>342</v>
      </c>
      <c r="H229" s="37">
        <v>15</v>
      </c>
      <c r="I229" s="37">
        <v>7</v>
      </c>
      <c r="J229" s="37"/>
      <c r="K229" s="37">
        <f t="shared" si="17"/>
        <v>0</v>
      </c>
      <c r="L229" s="37">
        <f t="shared" si="18"/>
        <v>350</v>
      </c>
      <c r="M229" s="37"/>
      <c r="N229" s="37"/>
      <c r="O229" s="37">
        <v>6</v>
      </c>
      <c r="P229" s="37">
        <v>3</v>
      </c>
      <c r="Q229" s="15"/>
      <c r="R229" s="15">
        <f t="shared" si="19"/>
        <v>0</v>
      </c>
      <c r="S229" s="15"/>
      <c r="T229" s="15">
        <f t="shared" si="21"/>
        <v>72</v>
      </c>
    </row>
    <row r="230" customHeight="1" spans="1:20">
      <c r="A230" s="51">
        <v>228</v>
      </c>
      <c r="B230" s="37" t="s">
        <v>284</v>
      </c>
      <c r="C230" s="55" t="s">
        <v>340</v>
      </c>
      <c r="D230" s="53">
        <v>726</v>
      </c>
      <c r="E230" s="37" t="str">
        <f>VLOOKUP(D:D,[1]门店类型!$C:$N,12,0)</f>
        <v>B1</v>
      </c>
      <c r="F230" s="53">
        <v>16123</v>
      </c>
      <c r="G230" s="53" t="s">
        <v>343</v>
      </c>
      <c r="H230" s="37">
        <v>15</v>
      </c>
      <c r="I230" s="37">
        <v>0</v>
      </c>
      <c r="J230" s="37"/>
      <c r="K230" s="37">
        <f t="shared" si="17"/>
        <v>0</v>
      </c>
      <c r="L230" s="37">
        <f t="shared" si="18"/>
        <v>0</v>
      </c>
      <c r="M230" s="37"/>
      <c r="N230" s="37"/>
      <c r="O230" s="37">
        <v>6</v>
      </c>
      <c r="P230" s="37">
        <v>0</v>
      </c>
      <c r="Q230" s="15"/>
      <c r="R230" s="15">
        <f t="shared" si="19"/>
        <v>0</v>
      </c>
      <c r="S230" s="15"/>
      <c r="T230" s="15"/>
    </row>
    <row r="231" customHeight="1" spans="1:20">
      <c r="A231" s="51">
        <v>229</v>
      </c>
      <c r="B231" s="37" t="s">
        <v>284</v>
      </c>
      <c r="C231" s="55" t="s">
        <v>344</v>
      </c>
      <c r="D231" s="53">
        <v>727</v>
      </c>
      <c r="E231" s="37" t="str">
        <f>VLOOKUP(D:D,[1]门店类型!$C:$N,12,0)</f>
        <v>C2</v>
      </c>
      <c r="F231" s="53">
        <v>15092</v>
      </c>
      <c r="G231" s="53" t="s">
        <v>345</v>
      </c>
      <c r="H231" s="37">
        <v>4</v>
      </c>
      <c r="I231" s="37">
        <v>2</v>
      </c>
      <c r="J231" s="37"/>
      <c r="K231" s="37">
        <f t="shared" si="17"/>
        <v>0</v>
      </c>
      <c r="L231" s="37">
        <f t="shared" si="18"/>
        <v>100</v>
      </c>
      <c r="M231" s="37"/>
      <c r="N231" s="37"/>
      <c r="O231" s="37">
        <v>3</v>
      </c>
      <c r="P231" s="37">
        <v>2</v>
      </c>
      <c r="Q231" s="15"/>
      <c r="R231" s="15">
        <f t="shared" si="19"/>
        <v>0</v>
      </c>
      <c r="S231" s="15"/>
      <c r="T231" s="15">
        <f t="shared" si="21"/>
        <v>48</v>
      </c>
    </row>
    <row r="232" customHeight="1" spans="1:20">
      <c r="A232" s="51">
        <v>230</v>
      </c>
      <c r="B232" s="37" t="s">
        <v>284</v>
      </c>
      <c r="C232" s="55" t="s">
        <v>344</v>
      </c>
      <c r="D232" s="53">
        <v>727</v>
      </c>
      <c r="E232" s="37" t="str">
        <f>VLOOKUP(D:D,[1]门店类型!$C:$N,12,0)</f>
        <v>C2</v>
      </c>
      <c r="F232" s="53">
        <v>12332</v>
      </c>
      <c r="G232" s="53" t="s">
        <v>346</v>
      </c>
      <c r="H232" s="37">
        <v>4</v>
      </c>
      <c r="I232" s="37">
        <v>2</v>
      </c>
      <c r="J232" s="37"/>
      <c r="K232" s="37">
        <f t="shared" si="17"/>
        <v>0</v>
      </c>
      <c r="L232" s="37">
        <f t="shared" si="18"/>
        <v>100</v>
      </c>
      <c r="M232" s="37"/>
      <c r="N232" s="37"/>
      <c r="O232" s="37">
        <v>3</v>
      </c>
      <c r="P232" s="37">
        <v>1</v>
      </c>
      <c r="Q232" s="15"/>
      <c r="R232" s="15">
        <f t="shared" si="19"/>
        <v>0</v>
      </c>
      <c r="S232" s="15"/>
      <c r="T232" s="15">
        <f t="shared" si="21"/>
        <v>24</v>
      </c>
    </row>
    <row r="233" customHeight="1" spans="1:20">
      <c r="A233" s="51">
        <v>231</v>
      </c>
      <c r="B233" s="37" t="s">
        <v>284</v>
      </c>
      <c r="C233" s="55" t="s">
        <v>347</v>
      </c>
      <c r="D233" s="53">
        <v>745</v>
      </c>
      <c r="E233" s="37" t="str">
        <f>VLOOKUP(D:D,[1]门店类型!$C:$N,12,0)</f>
        <v>C1</v>
      </c>
      <c r="F233" s="53">
        <v>13282</v>
      </c>
      <c r="G233" s="53" t="s">
        <v>348</v>
      </c>
      <c r="H233" s="37">
        <v>4</v>
      </c>
      <c r="I233" s="37">
        <v>1</v>
      </c>
      <c r="J233" s="37">
        <v>3</v>
      </c>
      <c r="K233" s="37">
        <f t="shared" si="17"/>
        <v>150</v>
      </c>
      <c r="L233" s="37"/>
      <c r="M233" s="37">
        <f>J233*50-I233*50</f>
        <v>100</v>
      </c>
      <c r="N233" s="37"/>
      <c r="O233" s="37">
        <v>4</v>
      </c>
      <c r="P233" s="37">
        <v>1</v>
      </c>
      <c r="Q233" s="15">
        <v>1</v>
      </c>
      <c r="R233" s="15">
        <f t="shared" si="19"/>
        <v>24</v>
      </c>
      <c r="S233" s="15"/>
      <c r="T233" s="15"/>
    </row>
    <row r="234" customHeight="1" spans="1:20">
      <c r="A234" s="51">
        <v>232</v>
      </c>
      <c r="B234" s="37" t="s">
        <v>284</v>
      </c>
      <c r="C234" s="55" t="s">
        <v>347</v>
      </c>
      <c r="D234" s="53">
        <v>745</v>
      </c>
      <c r="E234" s="37" t="str">
        <f>VLOOKUP(D:D,[1]门店类型!$C:$N,12,0)</f>
        <v>C1</v>
      </c>
      <c r="F234" s="53">
        <v>14404</v>
      </c>
      <c r="G234" s="53" t="s">
        <v>349</v>
      </c>
      <c r="H234" s="37">
        <v>4</v>
      </c>
      <c r="I234" s="37">
        <v>1</v>
      </c>
      <c r="J234" s="37"/>
      <c r="K234" s="37">
        <f t="shared" si="17"/>
        <v>0</v>
      </c>
      <c r="L234" s="37">
        <f t="shared" si="18"/>
        <v>50</v>
      </c>
      <c r="M234" s="37"/>
      <c r="N234" s="37"/>
      <c r="O234" s="37">
        <v>4</v>
      </c>
      <c r="P234" s="37">
        <v>1</v>
      </c>
      <c r="Q234" s="15">
        <v>5</v>
      </c>
      <c r="R234" s="15">
        <f t="shared" si="19"/>
        <v>120</v>
      </c>
      <c r="S234" s="15">
        <f>R234-P234*24</f>
        <v>96</v>
      </c>
      <c r="T234" s="15"/>
    </row>
    <row r="235" customHeight="1" spans="1:20">
      <c r="A235" s="51">
        <v>233</v>
      </c>
      <c r="B235" s="37" t="s">
        <v>284</v>
      </c>
      <c r="C235" s="55" t="s">
        <v>347</v>
      </c>
      <c r="D235" s="53">
        <v>745</v>
      </c>
      <c r="E235" s="37" t="str">
        <f>VLOOKUP(D:D,[1]门店类型!$C:$N,12,0)</f>
        <v>C1</v>
      </c>
      <c r="F235" s="53">
        <v>16190</v>
      </c>
      <c r="G235" s="53" t="s">
        <v>350</v>
      </c>
      <c r="H235" s="37">
        <v>4</v>
      </c>
      <c r="I235" s="37">
        <v>1</v>
      </c>
      <c r="J235" s="37"/>
      <c r="K235" s="37">
        <f t="shared" si="17"/>
        <v>0</v>
      </c>
      <c r="L235" s="37">
        <f t="shared" si="18"/>
        <v>50</v>
      </c>
      <c r="M235" s="37"/>
      <c r="N235" s="37"/>
      <c r="O235" s="37">
        <v>4</v>
      </c>
      <c r="P235" s="37">
        <v>1</v>
      </c>
      <c r="Q235" s="15"/>
      <c r="R235" s="15">
        <f t="shared" si="19"/>
        <v>0</v>
      </c>
      <c r="S235" s="15"/>
      <c r="T235" s="15">
        <f>P235*24-R235</f>
        <v>24</v>
      </c>
    </row>
    <row r="236" customHeight="1" spans="1:20">
      <c r="A236" s="51">
        <v>234</v>
      </c>
      <c r="B236" s="37" t="s">
        <v>284</v>
      </c>
      <c r="C236" s="55" t="s">
        <v>347</v>
      </c>
      <c r="D236" s="53">
        <v>745</v>
      </c>
      <c r="E236" s="37" t="str">
        <f>VLOOKUP(D:D,[1]门店类型!$C:$N,12,0)</f>
        <v>C1</v>
      </c>
      <c r="F236" s="53">
        <v>16094</v>
      </c>
      <c r="G236" s="53" t="s">
        <v>351</v>
      </c>
      <c r="H236" s="37">
        <v>4</v>
      </c>
      <c r="I236" s="37">
        <v>1</v>
      </c>
      <c r="J236" s="37"/>
      <c r="K236" s="37">
        <f t="shared" si="17"/>
        <v>0</v>
      </c>
      <c r="L236" s="37">
        <f t="shared" si="18"/>
        <v>50</v>
      </c>
      <c r="M236" s="37"/>
      <c r="N236" s="37"/>
      <c r="O236" s="37">
        <v>4</v>
      </c>
      <c r="P236" s="37">
        <v>1</v>
      </c>
      <c r="Q236" s="15">
        <v>1</v>
      </c>
      <c r="R236" s="15">
        <f t="shared" si="19"/>
        <v>24</v>
      </c>
      <c r="S236" s="15"/>
      <c r="T236" s="15"/>
    </row>
    <row r="237" customHeight="1" spans="1:20">
      <c r="A237" s="51">
        <v>235</v>
      </c>
      <c r="B237" s="37" t="s">
        <v>284</v>
      </c>
      <c r="C237" s="55" t="s">
        <v>352</v>
      </c>
      <c r="D237" s="53">
        <v>102565</v>
      </c>
      <c r="E237" s="37" t="str">
        <f>VLOOKUP(D:D,[1]门店类型!$C:$N,12,0)</f>
        <v>C1</v>
      </c>
      <c r="F237" s="53">
        <v>14456</v>
      </c>
      <c r="G237" s="53" t="s">
        <v>353</v>
      </c>
      <c r="H237" s="37">
        <v>4</v>
      </c>
      <c r="I237" s="37">
        <v>1</v>
      </c>
      <c r="J237" s="37"/>
      <c r="K237" s="37">
        <f t="shared" si="17"/>
        <v>0</v>
      </c>
      <c r="L237" s="37">
        <f t="shared" si="18"/>
        <v>50</v>
      </c>
      <c r="M237" s="37"/>
      <c r="N237" s="37"/>
      <c r="O237" s="37">
        <v>3</v>
      </c>
      <c r="P237" s="37">
        <v>1</v>
      </c>
      <c r="Q237" s="15">
        <v>3</v>
      </c>
      <c r="R237" s="15">
        <f t="shared" si="19"/>
        <v>72</v>
      </c>
      <c r="S237" s="15">
        <f>R237-P237*24</f>
        <v>48</v>
      </c>
      <c r="T237" s="15"/>
    </row>
    <row r="238" customHeight="1" spans="1:20">
      <c r="A238" s="51">
        <v>236</v>
      </c>
      <c r="B238" s="37" t="s">
        <v>284</v>
      </c>
      <c r="C238" s="55" t="s">
        <v>352</v>
      </c>
      <c r="D238" s="53">
        <v>102565</v>
      </c>
      <c r="E238" s="37" t="str">
        <f>VLOOKUP(D:D,[1]门店类型!$C:$N,12,0)</f>
        <v>C1</v>
      </c>
      <c r="F238" s="53">
        <v>11537</v>
      </c>
      <c r="G238" s="53" t="s">
        <v>354</v>
      </c>
      <c r="H238" s="37">
        <v>4</v>
      </c>
      <c r="I238" s="37">
        <v>2</v>
      </c>
      <c r="J238" s="37">
        <v>3</v>
      </c>
      <c r="K238" s="37">
        <f t="shared" si="17"/>
        <v>150</v>
      </c>
      <c r="L238" s="37"/>
      <c r="M238" s="37">
        <f>J238*50-I238*50</f>
        <v>50</v>
      </c>
      <c r="N238" s="37"/>
      <c r="O238" s="37">
        <v>3</v>
      </c>
      <c r="P238" s="37">
        <v>1</v>
      </c>
      <c r="Q238" s="15">
        <v>10</v>
      </c>
      <c r="R238" s="15">
        <f t="shared" si="19"/>
        <v>240</v>
      </c>
      <c r="S238" s="15">
        <f>R238-P238*24</f>
        <v>216</v>
      </c>
      <c r="T238" s="15"/>
    </row>
    <row r="239" customHeight="1" spans="1:20">
      <c r="A239" s="51">
        <v>237</v>
      </c>
      <c r="B239" s="37" t="s">
        <v>284</v>
      </c>
      <c r="C239" s="55" t="s">
        <v>352</v>
      </c>
      <c r="D239" s="53">
        <v>102565</v>
      </c>
      <c r="E239" s="37" t="str">
        <f>VLOOKUP(D:D,[1]门店类型!$C:$N,12,0)</f>
        <v>C1</v>
      </c>
      <c r="F239" s="53">
        <v>16084</v>
      </c>
      <c r="G239" s="53" t="s">
        <v>355</v>
      </c>
      <c r="H239" s="37">
        <v>4</v>
      </c>
      <c r="I239" s="37">
        <v>1</v>
      </c>
      <c r="J239" s="37"/>
      <c r="K239" s="37">
        <f t="shared" si="17"/>
        <v>0</v>
      </c>
      <c r="L239" s="37">
        <f t="shared" si="18"/>
        <v>50</v>
      </c>
      <c r="M239" s="37"/>
      <c r="N239" s="37"/>
      <c r="O239" s="37">
        <v>3</v>
      </c>
      <c r="P239" s="37">
        <v>1</v>
      </c>
      <c r="Q239" s="15"/>
      <c r="R239" s="15">
        <f t="shared" si="19"/>
        <v>0</v>
      </c>
      <c r="S239" s="15"/>
      <c r="T239" s="15">
        <f>P239*24-R239</f>
        <v>24</v>
      </c>
    </row>
    <row r="240" customHeight="1" spans="1:20">
      <c r="A240" s="51">
        <v>238</v>
      </c>
      <c r="B240" s="37" t="s">
        <v>284</v>
      </c>
      <c r="C240" s="55" t="s">
        <v>356</v>
      </c>
      <c r="D240" s="53">
        <v>102934</v>
      </c>
      <c r="E240" s="37" t="str">
        <f>VLOOKUP(D:D,[1]门店类型!$C:$N,12,0)</f>
        <v>B2</v>
      </c>
      <c r="F240" s="53">
        <v>6607</v>
      </c>
      <c r="G240" s="53" t="s">
        <v>357</v>
      </c>
      <c r="H240" s="37">
        <v>10</v>
      </c>
      <c r="I240" s="37">
        <v>4</v>
      </c>
      <c r="J240" s="37"/>
      <c r="K240" s="37">
        <f t="shared" si="17"/>
        <v>0</v>
      </c>
      <c r="L240" s="37">
        <f t="shared" si="18"/>
        <v>200</v>
      </c>
      <c r="M240" s="37"/>
      <c r="N240" s="37"/>
      <c r="O240" s="37">
        <v>5</v>
      </c>
      <c r="P240" s="37">
        <v>2</v>
      </c>
      <c r="Q240" s="15">
        <v>1</v>
      </c>
      <c r="R240" s="15">
        <f t="shared" si="19"/>
        <v>24</v>
      </c>
      <c r="S240" s="15"/>
      <c r="T240" s="15">
        <f>P240*24-R240</f>
        <v>24</v>
      </c>
    </row>
    <row r="241" customHeight="1" spans="1:20">
      <c r="A241" s="51">
        <v>239</v>
      </c>
      <c r="B241" s="37" t="s">
        <v>284</v>
      </c>
      <c r="C241" s="55" t="s">
        <v>356</v>
      </c>
      <c r="D241" s="53">
        <v>102934</v>
      </c>
      <c r="E241" s="37" t="str">
        <f>VLOOKUP(D:D,[1]门店类型!$C:$N,12,0)</f>
        <v>B2</v>
      </c>
      <c r="F241" s="53">
        <v>8400</v>
      </c>
      <c r="G241" s="53" t="s">
        <v>358</v>
      </c>
      <c r="H241" s="37">
        <v>10</v>
      </c>
      <c r="I241" s="37">
        <v>4</v>
      </c>
      <c r="J241" s="37">
        <v>1</v>
      </c>
      <c r="K241" s="37">
        <f t="shared" si="17"/>
        <v>50</v>
      </c>
      <c r="L241" s="37">
        <f t="shared" si="18"/>
        <v>150</v>
      </c>
      <c r="M241" s="37"/>
      <c r="N241" s="37"/>
      <c r="O241" s="37">
        <v>5</v>
      </c>
      <c r="P241" s="37">
        <v>1</v>
      </c>
      <c r="Q241" s="15"/>
      <c r="R241" s="15">
        <f t="shared" si="19"/>
        <v>0</v>
      </c>
      <c r="S241" s="15"/>
      <c r="T241" s="15">
        <f>P241*24-R241</f>
        <v>24</v>
      </c>
    </row>
    <row r="242" customHeight="1" spans="1:20">
      <c r="A242" s="51">
        <v>240</v>
      </c>
      <c r="B242" s="37" t="s">
        <v>284</v>
      </c>
      <c r="C242" s="55" t="s">
        <v>356</v>
      </c>
      <c r="D242" s="53">
        <v>102934</v>
      </c>
      <c r="E242" s="37" t="str">
        <f>VLOOKUP(D:D,[1]门店类型!$C:$N,12,0)</f>
        <v>B2</v>
      </c>
      <c r="F242" s="53">
        <v>16117</v>
      </c>
      <c r="G242" s="53" t="s">
        <v>359</v>
      </c>
      <c r="H242" s="37">
        <v>10</v>
      </c>
      <c r="I242" s="37">
        <v>1</v>
      </c>
      <c r="J242" s="37"/>
      <c r="K242" s="37">
        <f t="shared" si="17"/>
        <v>0</v>
      </c>
      <c r="L242" s="37">
        <f t="shared" si="18"/>
        <v>50</v>
      </c>
      <c r="M242" s="37"/>
      <c r="N242" s="37"/>
      <c r="O242" s="37">
        <v>5</v>
      </c>
      <c r="P242" s="37">
        <v>1</v>
      </c>
      <c r="Q242" s="15"/>
      <c r="R242" s="15">
        <f t="shared" si="19"/>
        <v>0</v>
      </c>
      <c r="S242" s="15"/>
      <c r="T242" s="15">
        <f>P242*24-R242</f>
        <v>24</v>
      </c>
    </row>
    <row r="243" customHeight="1" spans="1:20">
      <c r="A243" s="51">
        <v>241</v>
      </c>
      <c r="B243" s="37" t="s">
        <v>284</v>
      </c>
      <c r="C243" s="55" t="s">
        <v>356</v>
      </c>
      <c r="D243" s="53">
        <v>102934</v>
      </c>
      <c r="E243" s="37" t="str">
        <f>VLOOKUP(D:D,[1]门店类型!$C:$N,12,0)</f>
        <v>B2</v>
      </c>
      <c r="F243" s="53">
        <v>16093</v>
      </c>
      <c r="G243" s="53" t="s">
        <v>360</v>
      </c>
      <c r="H243" s="37">
        <v>10</v>
      </c>
      <c r="I243" s="37">
        <v>1</v>
      </c>
      <c r="J243" s="37"/>
      <c r="K243" s="37">
        <f t="shared" si="17"/>
        <v>0</v>
      </c>
      <c r="L243" s="37">
        <f t="shared" si="18"/>
        <v>50</v>
      </c>
      <c r="M243" s="37"/>
      <c r="N243" s="37"/>
      <c r="O243" s="37">
        <v>5</v>
      </c>
      <c r="P243" s="37">
        <v>1</v>
      </c>
      <c r="Q243" s="15"/>
      <c r="R243" s="15">
        <f t="shared" si="19"/>
        <v>0</v>
      </c>
      <c r="S243" s="15"/>
      <c r="T243" s="15">
        <f>P243*24-R243</f>
        <v>24</v>
      </c>
    </row>
    <row r="244" customHeight="1" spans="1:20">
      <c r="A244" s="51">
        <v>242</v>
      </c>
      <c r="B244" s="37" t="s">
        <v>284</v>
      </c>
      <c r="C244" s="55" t="s">
        <v>361</v>
      </c>
      <c r="D244" s="53">
        <v>103198</v>
      </c>
      <c r="E244" s="37" t="str">
        <f>VLOOKUP(D:D,[1]门店类型!$C:$N,12,0)</f>
        <v>B1</v>
      </c>
      <c r="F244" s="53">
        <v>11231</v>
      </c>
      <c r="G244" s="53" t="s">
        <v>362</v>
      </c>
      <c r="H244" s="37">
        <v>6</v>
      </c>
      <c r="I244" s="37">
        <v>2</v>
      </c>
      <c r="J244" s="37">
        <v>3</v>
      </c>
      <c r="K244" s="37">
        <f t="shared" si="17"/>
        <v>150</v>
      </c>
      <c r="L244" s="37"/>
      <c r="M244" s="37">
        <f>J244*50-I244*50</f>
        <v>50</v>
      </c>
      <c r="N244" s="37"/>
      <c r="O244" s="37">
        <v>5</v>
      </c>
      <c r="P244" s="37">
        <v>1</v>
      </c>
      <c r="Q244" s="15">
        <v>2</v>
      </c>
      <c r="R244" s="15">
        <f t="shared" si="19"/>
        <v>48</v>
      </c>
      <c r="S244" s="15">
        <f>R244-P244*24</f>
        <v>24</v>
      </c>
      <c r="T244" s="15"/>
    </row>
    <row r="245" customHeight="1" spans="1:20">
      <c r="A245" s="51">
        <v>243</v>
      </c>
      <c r="B245" s="37" t="s">
        <v>284</v>
      </c>
      <c r="C245" s="55" t="s">
        <v>361</v>
      </c>
      <c r="D245" s="53">
        <v>103198</v>
      </c>
      <c r="E245" s="37" t="str">
        <f>VLOOKUP(D:D,[1]门店类型!$C:$N,12,0)</f>
        <v>B1</v>
      </c>
      <c r="F245" s="53">
        <v>14385</v>
      </c>
      <c r="G245" s="53" t="s">
        <v>363</v>
      </c>
      <c r="H245" s="37">
        <v>6</v>
      </c>
      <c r="I245" s="37">
        <v>2</v>
      </c>
      <c r="J245" s="37">
        <v>1</v>
      </c>
      <c r="K245" s="37">
        <f t="shared" si="17"/>
        <v>50</v>
      </c>
      <c r="L245" s="37">
        <f t="shared" si="18"/>
        <v>50</v>
      </c>
      <c r="M245" s="37"/>
      <c r="N245" s="37"/>
      <c r="O245" s="37">
        <v>5</v>
      </c>
      <c r="P245" s="37">
        <v>2</v>
      </c>
      <c r="Q245" s="15">
        <v>3</v>
      </c>
      <c r="R245" s="15">
        <f t="shared" si="19"/>
        <v>72</v>
      </c>
      <c r="S245" s="15">
        <f>R245-P245*24</f>
        <v>24</v>
      </c>
      <c r="T245" s="15"/>
    </row>
    <row r="246" customHeight="1" spans="1:20">
      <c r="A246" s="51">
        <v>244</v>
      </c>
      <c r="B246" s="37" t="s">
        <v>284</v>
      </c>
      <c r="C246" s="55" t="s">
        <v>361</v>
      </c>
      <c r="D246" s="53">
        <v>103198</v>
      </c>
      <c r="E246" s="37" t="str">
        <f>VLOOKUP(D:D,[1]门店类型!$C:$N,12,0)</f>
        <v>B1</v>
      </c>
      <c r="F246" s="53">
        <v>16101</v>
      </c>
      <c r="G246" s="53" t="s">
        <v>364</v>
      </c>
      <c r="H246" s="37">
        <v>6</v>
      </c>
      <c r="I246" s="37">
        <v>1</v>
      </c>
      <c r="J246" s="37"/>
      <c r="K246" s="37">
        <f t="shared" si="17"/>
        <v>0</v>
      </c>
      <c r="L246" s="37">
        <f t="shared" si="18"/>
        <v>50</v>
      </c>
      <c r="M246" s="37"/>
      <c r="N246" s="37"/>
      <c r="O246" s="37">
        <v>5</v>
      </c>
      <c r="P246" s="37">
        <v>1</v>
      </c>
      <c r="Q246" s="15"/>
      <c r="R246" s="15">
        <f t="shared" si="19"/>
        <v>0</v>
      </c>
      <c r="S246" s="15"/>
      <c r="T246" s="15">
        <f t="shared" ref="T246:T253" si="22">P246*24-R246</f>
        <v>24</v>
      </c>
    </row>
    <row r="247" customHeight="1" spans="1:20">
      <c r="A247" s="51">
        <v>245</v>
      </c>
      <c r="B247" s="37" t="s">
        <v>284</v>
      </c>
      <c r="C247" s="55" t="s">
        <v>361</v>
      </c>
      <c r="D247" s="53">
        <v>103198</v>
      </c>
      <c r="E247" s="37" t="str">
        <f>VLOOKUP(D:D,[1]门店类型!$C:$N,12,0)</f>
        <v>B1</v>
      </c>
      <c r="F247" s="53">
        <v>16075</v>
      </c>
      <c r="G247" s="53" t="s">
        <v>365</v>
      </c>
      <c r="H247" s="37">
        <v>6</v>
      </c>
      <c r="I247" s="37">
        <v>1</v>
      </c>
      <c r="J247" s="37"/>
      <c r="K247" s="37">
        <f t="shared" si="17"/>
        <v>0</v>
      </c>
      <c r="L247" s="37">
        <f t="shared" si="18"/>
        <v>50</v>
      </c>
      <c r="M247" s="37"/>
      <c r="N247" s="37"/>
      <c r="O247" s="37">
        <v>5</v>
      </c>
      <c r="P247" s="37">
        <v>1</v>
      </c>
      <c r="Q247" s="15"/>
      <c r="R247" s="15">
        <f t="shared" si="19"/>
        <v>0</v>
      </c>
      <c r="S247" s="15"/>
      <c r="T247" s="15">
        <f t="shared" si="22"/>
        <v>24</v>
      </c>
    </row>
    <row r="248" customHeight="1" spans="1:20">
      <c r="A248" s="51">
        <v>246</v>
      </c>
      <c r="B248" s="37" t="s">
        <v>284</v>
      </c>
      <c r="C248" s="55" t="s">
        <v>366</v>
      </c>
      <c r="D248" s="53">
        <v>103199</v>
      </c>
      <c r="E248" s="37" t="str">
        <f>VLOOKUP(D:D,[1]门店类型!$C:$N,12,0)</f>
        <v>C1</v>
      </c>
      <c r="F248" s="53">
        <v>14339</v>
      </c>
      <c r="G248" s="53" t="s">
        <v>367</v>
      </c>
      <c r="H248" s="37">
        <v>10</v>
      </c>
      <c r="I248" s="37">
        <v>5</v>
      </c>
      <c r="J248" s="37"/>
      <c r="K248" s="37">
        <f t="shared" si="17"/>
        <v>0</v>
      </c>
      <c r="L248" s="37">
        <f t="shared" si="18"/>
        <v>250</v>
      </c>
      <c r="M248" s="37"/>
      <c r="N248" s="37"/>
      <c r="O248" s="37">
        <v>3</v>
      </c>
      <c r="P248" s="37">
        <v>2</v>
      </c>
      <c r="Q248" s="15">
        <v>0</v>
      </c>
      <c r="R248" s="15">
        <f t="shared" si="19"/>
        <v>0</v>
      </c>
      <c r="S248" s="15"/>
      <c r="T248" s="15">
        <f t="shared" si="22"/>
        <v>48</v>
      </c>
    </row>
    <row r="249" customHeight="1" spans="1:20">
      <c r="A249" s="51">
        <v>247</v>
      </c>
      <c r="B249" s="37" t="s">
        <v>284</v>
      </c>
      <c r="C249" s="55" t="s">
        <v>366</v>
      </c>
      <c r="D249" s="53">
        <v>103199</v>
      </c>
      <c r="E249" s="37" t="str">
        <f>VLOOKUP(D:D,[1]门店类型!$C:$N,12,0)</f>
        <v>C1</v>
      </c>
      <c r="F249" s="53">
        <v>15049</v>
      </c>
      <c r="G249" s="53" t="s">
        <v>368</v>
      </c>
      <c r="H249" s="37">
        <v>10</v>
      </c>
      <c r="I249" s="37">
        <v>5</v>
      </c>
      <c r="J249" s="37">
        <v>2</v>
      </c>
      <c r="K249" s="37">
        <f t="shared" si="17"/>
        <v>100</v>
      </c>
      <c r="L249" s="37">
        <f t="shared" si="18"/>
        <v>150</v>
      </c>
      <c r="M249" s="37"/>
      <c r="N249" s="37"/>
      <c r="O249" s="37">
        <v>3</v>
      </c>
      <c r="P249" s="37">
        <v>1</v>
      </c>
      <c r="Q249" s="15"/>
      <c r="R249" s="15">
        <f t="shared" si="19"/>
        <v>0</v>
      </c>
      <c r="S249" s="15"/>
      <c r="T249" s="15">
        <f t="shared" si="22"/>
        <v>24</v>
      </c>
    </row>
    <row r="250" customHeight="1" spans="1:20">
      <c r="A250" s="51">
        <v>248</v>
      </c>
      <c r="B250" s="37" t="s">
        <v>284</v>
      </c>
      <c r="C250" s="55" t="s">
        <v>369</v>
      </c>
      <c r="D250" s="53">
        <v>105267</v>
      </c>
      <c r="E250" s="37" t="str">
        <f>VLOOKUP(D:D,[1]门店类型!$C:$N,12,0)</f>
        <v>B1</v>
      </c>
      <c r="F250" s="53">
        <v>12886</v>
      </c>
      <c r="G250" s="53" t="s">
        <v>370</v>
      </c>
      <c r="H250" s="37">
        <v>18</v>
      </c>
      <c r="I250" s="37">
        <v>8</v>
      </c>
      <c r="J250" s="37">
        <v>2</v>
      </c>
      <c r="K250" s="37">
        <f t="shared" si="17"/>
        <v>100</v>
      </c>
      <c r="L250" s="37">
        <f t="shared" si="18"/>
        <v>300</v>
      </c>
      <c r="M250" s="37"/>
      <c r="N250" s="37"/>
      <c r="O250" s="37">
        <v>5</v>
      </c>
      <c r="P250" s="37">
        <v>2</v>
      </c>
      <c r="Q250" s="15">
        <v>0</v>
      </c>
      <c r="R250" s="15">
        <f t="shared" si="19"/>
        <v>0</v>
      </c>
      <c r="S250" s="15"/>
      <c r="T250" s="15">
        <f t="shared" si="22"/>
        <v>48</v>
      </c>
    </row>
    <row r="251" customHeight="1" spans="1:20">
      <c r="A251" s="51">
        <v>249</v>
      </c>
      <c r="B251" s="37" t="s">
        <v>284</v>
      </c>
      <c r="C251" s="55" t="s">
        <v>369</v>
      </c>
      <c r="D251" s="53">
        <v>105267</v>
      </c>
      <c r="E251" s="37" t="str">
        <f>VLOOKUP(D:D,[1]门店类型!$C:$N,12,0)</f>
        <v>B1</v>
      </c>
      <c r="F251" s="53">
        <v>8060</v>
      </c>
      <c r="G251" s="53" t="s">
        <v>371</v>
      </c>
      <c r="H251" s="37">
        <v>18</v>
      </c>
      <c r="I251" s="37">
        <v>8</v>
      </c>
      <c r="J251" s="37">
        <v>14</v>
      </c>
      <c r="K251" s="37">
        <f t="shared" si="17"/>
        <v>700</v>
      </c>
      <c r="L251" s="37"/>
      <c r="M251" s="37">
        <f>J251*50-I251*50</f>
        <v>300</v>
      </c>
      <c r="N251" s="37">
        <f>J251*10</f>
        <v>140</v>
      </c>
      <c r="O251" s="37">
        <v>5</v>
      </c>
      <c r="P251" s="37">
        <v>1</v>
      </c>
      <c r="Q251" s="15"/>
      <c r="R251" s="15">
        <f t="shared" si="19"/>
        <v>0</v>
      </c>
      <c r="S251" s="15"/>
      <c r="T251" s="15">
        <f t="shared" si="22"/>
        <v>24</v>
      </c>
    </row>
    <row r="252" customHeight="1" spans="1:20">
      <c r="A252" s="51">
        <v>250</v>
      </c>
      <c r="B252" s="37" t="s">
        <v>284</v>
      </c>
      <c r="C252" s="55" t="s">
        <v>369</v>
      </c>
      <c r="D252" s="53">
        <v>105267</v>
      </c>
      <c r="E252" s="37" t="str">
        <f>VLOOKUP(D:D,[1]门店类型!$C:$N,12,0)</f>
        <v>B1</v>
      </c>
      <c r="F252" s="53">
        <v>16068</v>
      </c>
      <c r="G252" s="53" t="s">
        <v>372</v>
      </c>
      <c r="H252" s="37">
        <v>18</v>
      </c>
      <c r="I252" s="37">
        <v>1</v>
      </c>
      <c r="J252" s="37"/>
      <c r="K252" s="37">
        <f t="shared" si="17"/>
        <v>0</v>
      </c>
      <c r="L252" s="37">
        <f t="shared" si="18"/>
        <v>50</v>
      </c>
      <c r="M252" s="37"/>
      <c r="N252" s="37"/>
      <c r="O252" s="37">
        <v>5</v>
      </c>
      <c r="P252" s="37">
        <v>1</v>
      </c>
      <c r="Q252" s="15"/>
      <c r="R252" s="15">
        <f t="shared" si="19"/>
        <v>0</v>
      </c>
      <c r="S252" s="15"/>
      <c r="T252" s="15">
        <f t="shared" si="22"/>
        <v>24</v>
      </c>
    </row>
    <row r="253" customHeight="1" spans="1:20">
      <c r="A253" s="51">
        <v>251</v>
      </c>
      <c r="B253" s="37" t="s">
        <v>284</v>
      </c>
      <c r="C253" s="55" t="s">
        <v>369</v>
      </c>
      <c r="D253" s="53">
        <v>105267</v>
      </c>
      <c r="E253" s="37" t="str">
        <f>VLOOKUP(D:D,[1]门店类型!$C:$N,12,0)</f>
        <v>B1</v>
      </c>
      <c r="F253" s="53">
        <v>16115</v>
      </c>
      <c r="G253" s="53" t="s">
        <v>373</v>
      </c>
      <c r="H253" s="37">
        <v>18</v>
      </c>
      <c r="I253" s="37">
        <v>1</v>
      </c>
      <c r="J253" s="37"/>
      <c r="K253" s="37">
        <f t="shared" si="17"/>
        <v>0</v>
      </c>
      <c r="L253" s="37">
        <f t="shared" si="18"/>
        <v>50</v>
      </c>
      <c r="M253" s="37"/>
      <c r="N253" s="37"/>
      <c r="O253" s="37">
        <v>5</v>
      </c>
      <c r="P253" s="37">
        <v>1</v>
      </c>
      <c r="Q253" s="15"/>
      <c r="R253" s="15">
        <f t="shared" si="19"/>
        <v>0</v>
      </c>
      <c r="S253" s="15"/>
      <c r="T253" s="15">
        <f t="shared" si="22"/>
        <v>24</v>
      </c>
    </row>
    <row r="254" customHeight="1" spans="1:20">
      <c r="A254" s="51">
        <v>252</v>
      </c>
      <c r="B254" s="37" t="s">
        <v>284</v>
      </c>
      <c r="C254" s="55" t="s">
        <v>374</v>
      </c>
      <c r="D254" s="53">
        <v>108277</v>
      </c>
      <c r="E254" s="37" t="str">
        <f>VLOOKUP(D:D,[1]门店类型!$C:$N,12,0)</f>
        <v>B2</v>
      </c>
      <c r="F254" s="53">
        <v>13186</v>
      </c>
      <c r="G254" s="53" t="s">
        <v>375</v>
      </c>
      <c r="H254" s="37">
        <v>6</v>
      </c>
      <c r="I254" s="37">
        <v>2</v>
      </c>
      <c r="J254" s="37">
        <v>2</v>
      </c>
      <c r="K254" s="37">
        <f t="shared" si="17"/>
        <v>100</v>
      </c>
      <c r="L254" s="37">
        <f t="shared" si="18"/>
        <v>0</v>
      </c>
      <c r="M254" s="37"/>
      <c r="N254" s="37"/>
      <c r="O254" s="37">
        <v>3</v>
      </c>
      <c r="P254" s="37">
        <v>1</v>
      </c>
      <c r="Q254" s="15">
        <v>3</v>
      </c>
      <c r="R254" s="15">
        <f t="shared" si="19"/>
        <v>72</v>
      </c>
      <c r="S254" s="15">
        <f>R254-P254*24</f>
        <v>48</v>
      </c>
      <c r="T254" s="15"/>
    </row>
    <row r="255" customHeight="1" spans="1:20">
      <c r="A255" s="51">
        <v>253</v>
      </c>
      <c r="B255" s="37" t="s">
        <v>284</v>
      </c>
      <c r="C255" s="55" t="s">
        <v>374</v>
      </c>
      <c r="D255" s="53">
        <v>108277</v>
      </c>
      <c r="E255" s="37" t="str">
        <f>VLOOKUP(D:D,[1]门店类型!$C:$N,12,0)</f>
        <v>B2</v>
      </c>
      <c r="F255" s="53">
        <v>12990</v>
      </c>
      <c r="G255" s="53" t="s">
        <v>376</v>
      </c>
      <c r="H255" s="37">
        <v>6</v>
      </c>
      <c r="I255" s="37">
        <v>2</v>
      </c>
      <c r="J255" s="37">
        <v>1</v>
      </c>
      <c r="K255" s="37">
        <f t="shared" si="17"/>
        <v>50</v>
      </c>
      <c r="L255" s="37">
        <f t="shared" si="18"/>
        <v>50</v>
      </c>
      <c r="M255" s="37"/>
      <c r="N255" s="37"/>
      <c r="O255" s="37">
        <v>3</v>
      </c>
      <c r="P255" s="37">
        <v>1</v>
      </c>
      <c r="Q255" s="15">
        <v>1</v>
      </c>
      <c r="R255" s="15">
        <f t="shared" si="19"/>
        <v>24</v>
      </c>
      <c r="S255" s="15"/>
      <c r="T255" s="15"/>
    </row>
    <row r="256" customHeight="1" spans="1:20">
      <c r="A256" s="51">
        <v>254</v>
      </c>
      <c r="B256" s="37" t="s">
        <v>284</v>
      </c>
      <c r="C256" s="55" t="s">
        <v>374</v>
      </c>
      <c r="D256" s="53">
        <v>108277</v>
      </c>
      <c r="E256" s="37" t="str">
        <f>VLOOKUP(D:D,[1]门店类型!$C:$N,12,0)</f>
        <v>B2</v>
      </c>
      <c r="F256" s="53">
        <v>15799</v>
      </c>
      <c r="G256" s="53" t="s">
        <v>377</v>
      </c>
      <c r="H256" s="37">
        <v>6</v>
      </c>
      <c r="I256" s="37">
        <v>2</v>
      </c>
      <c r="J256" s="37">
        <v>6</v>
      </c>
      <c r="K256" s="37">
        <f t="shared" si="17"/>
        <v>300</v>
      </c>
      <c r="L256" s="37"/>
      <c r="M256" s="37">
        <f>J256*50-I256*50</f>
        <v>200</v>
      </c>
      <c r="N256" s="37">
        <f>J256*10</f>
        <v>60</v>
      </c>
      <c r="O256" s="37">
        <v>3</v>
      </c>
      <c r="P256" s="37">
        <v>1</v>
      </c>
      <c r="Q256" s="15">
        <v>1</v>
      </c>
      <c r="R256" s="15">
        <f t="shared" si="19"/>
        <v>24</v>
      </c>
      <c r="S256" s="15"/>
      <c r="T256" s="15"/>
    </row>
    <row r="257" customHeight="1" spans="1:20">
      <c r="A257" s="51">
        <v>255</v>
      </c>
      <c r="B257" s="37" t="s">
        <v>284</v>
      </c>
      <c r="C257" s="55" t="s">
        <v>378</v>
      </c>
      <c r="D257" s="53">
        <v>111219</v>
      </c>
      <c r="E257" s="37" t="str">
        <f>VLOOKUP(D:D,[1]门店类型!$C:$N,12,0)</f>
        <v>B1</v>
      </c>
      <c r="F257" s="53">
        <v>12528</v>
      </c>
      <c r="G257" s="53" t="s">
        <v>379</v>
      </c>
      <c r="H257" s="37">
        <v>13</v>
      </c>
      <c r="I257" s="37">
        <v>5</v>
      </c>
      <c r="J257" s="37">
        <v>2</v>
      </c>
      <c r="K257" s="37">
        <f t="shared" si="17"/>
        <v>100</v>
      </c>
      <c r="L257" s="37">
        <f t="shared" si="18"/>
        <v>150</v>
      </c>
      <c r="M257" s="37"/>
      <c r="N257" s="37"/>
      <c r="O257" s="37">
        <v>5</v>
      </c>
      <c r="P257" s="37">
        <v>1</v>
      </c>
      <c r="Q257" s="15"/>
      <c r="R257" s="15">
        <f t="shared" si="19"/>
        <v>0</v>
      </c>
      <c r="S257" s="15"/>
      <c r="T257" s="15">
        <f>P257*24-R257</f>
        <v>24</v>
      </c>
    </row>
    <row r="258" customHeight="1" spans="1:20">
      <c r="A258" s="51">
        <v>256</v>
      </c>
      <c r="B258" s="37" t="s">
        <v>284</v>
      </c>
      <c r="C258" s="55" t="s">
        <v>378</v>
      </c>
      <c r="D258" s="53">
        <v>111219</v>
      </c>
      <c r="E258" s="37" t="str">
        <f>VLOOKUP(D:D,[1]门店类型!$C:$N,12,0)</f>
        <v>B1</v>
      </c>
      <c r="F258" s="53">
        <v>4117</v>
      </c>
      <c r="G258" s="53" t="s">
        <v>380</v>
      </c>
      <c r="H258" s="37">
        <v>13</v>
      </c>
      <c r="I258" s="37">
        <v>6</v>
      </c>
      <c r="J258" s="37"/>
      <c r="K258" s="37">
        <f t="shared" si="17"/>
        <v>0</v>
      </c>
      <c r="L258" s="37">
        <f t="shared" si="18"/>
        <v>300</v>
      </c>
      <c r="M258" s="37"/>
      <c r="N258" s="37"/>
      <c r="O258" s="37">
        <v>5</v>
      </c>
      <c r="P258" s="37">
        <v>2</v>
      </c>
      <c r="Q258" s="15">
        <v>7</v>
      </c>
      <c r="R258" s="15">
        <f t="shared" si="19"/>
        <v>168</v>
      </c>
      <c r="S258" s="15">
        <f>R258-P258*24</f>
        <v>120</v>
      </c>
      <c r="T258" s="15"/>
    </row>
    <row r="259" customHeight="1" spans="1:20">
      <c r="A259" s="51">
        <v>257</v>
      </c>
      <c r="B259" s="37" t="s">
        <v>284</v>
      </c>
      <c r="C259" s="55" t="s">
        <v>378</v>
      </c>
      <c r="D259" s="53">
        <v>111219</v>
      </c>
      <c r="E259" s="37" t="str">
        <f>VLOOKUP(D:D,[1]门店类型!$C:$N,12,0)</f>
        <v>B1</v>
      </c>
      <c r="F259" s="53">
        <v>16065</v>
      </c>
      <c r="G259" s="53" t="s">
        <v>381</v>
      </c>
      <c r="H259" s="37">
        <v>13</v>
      </c>
      <c r="I259" s="37">
        <v>1</v>
      </c>
      <c r="J259" s="37"/>
      <c r="K259" s="37">
        <f t="shared" si="17"/>
        <v>0</v>
      </c>
      <c r="L259" s="37">
        <f t="shared" si="18"/>
        <v>50</v>
      </c>
      <c r="M259" s="37"/>
      <c r="N259" s="37"/>
      <c r="O259" s="37">
        <v>5</v>
      </c>
      <c r="P259" s="37">
        <v>1</v>
      </c>
      <c r="Q259" s="15"/>
      <c r="R259" s="15">
        <f t="shared" si="19"/>
        <v>0</v>
      </c>
      <c r="S259" s="15"/>
      <c r="T259" s="15">
        <f>P259*24-R259</f>
        <v>24</v>
      </c>
    </row>
    <row r="260" customHeight="1" spans="1:20">
      <c r="A260" s="51">
        <v>258</v>
      </c>
      <c r="B260" s="37" t="s">
        <v>284</v>
      </c>
      <c r="C260" s="55" t="s">
        <v>378</v>
      </c>
      <c r="D260" s="53">
        <v>111219</v>
      </c>
      <c r="E260" s="37" t="str">
        <f>VLOOKUP(D:D,[1]门店类型!$C:$N,12,0)</f>
        <v>B1</v>
      </c>
      <c r="F260" s="53">
        <v>16089</v>
      </c>
      <c r="G260" s="53" t="s">
        <v>382</v>
      </c>
      <c r="H260" s="37">
        <v>13</v>
      </c>
      <c r="I260" s="37">
        <v>1</v>
      </c>
      <c r="J260" s="37"/>
      <c r="K260" s="37">
        <f t="shared" ref="K260:K323" si="23">J260*50</f>
        <v>0</v>
      </c>
      <c r="L260" s="37">
        <f t="shared" ref="L260:L323" si="24">I260*50-K260</f>
        <v>50</v>
      </c>
      <c r="M260" s="37"/>
      <c r="N260" s="37"/>
      <c r="O260" s="37">
        <v>5</v>
      </c>
      <c r="P260" s="37">
        <v>1</v>
      </c>
      <c r="Q260" s="15"/>
      <c r="R260" s="15">
        <f t="shared" ref="R260:R323" si="25">Q260*24</f>
        <v>0</v>
      </c>
      <c r="S260" s="15"/>
      <c r="T260" s="15">
        <f>P260*24-R260</f>
        <v>24</v>
      </c>
    </row>
    <row r="261" customHeight="1" spans="1:20">
      <c r="A261" s="51">
        <v>259</v>
      </c>
      <c r="B261" s="37" t="s">
        <v>284</v>
      </c>
      <c r="C261" s="55" t="s">
        <v>383</v>
      </c>
      <c r="D261" s="53">
        <v>112415</v>
      </c>
      <c r="E261" s="37" t="str">
        <f>VLOOKUP(D:D,[1]门店类型!$C:$N,12,0)</f>
        <v>C1</v>
      </c>
      <c r="F261" s="53">
        <v>4188</v>
      </c>
      <c r="G261" s="53" t="s">
        <v>384</v>
      </c>
      <c r="H261" s="37">
        <v>4</v>
      </c>
      <c r="I261" s="37">
        <v>2</v>
      </c>
      <c r="J261" s="37">
        <v>2</v>
      </c>
      <c r="K261" s="37">
        <f t="shared" si="23"/>
        <v>100</v>
      </c>
      <c r="L261" s="37">
        <f t="shared" si="24"/>
        <v>0</v>
      </c>
      <c r="M261" s="37"/>
      <c r="N261" s="37"/>
      <c r="O261" s="37">
        <v>3</v>
      </c>
      <c r="P261" s="37">
        <v>2</v>
      </c>
      <c r="Q261" s="15">
        <v>4</v>
      </c>
      <c r="R261" s="15">
        <f t="shared" si="25"/>
        <v>96</v>
      </c>
      <c r="S261" s="15">
        <f>R261-P261*24</f>
        <v>48</v>
      </c>
      <c r="T261" s="15"/>
    </row>
    <row r="262" customHeight="1" spans="1:20">
      <c r="A262" s="51">
        <v>260</v>
      </c>
      <c r="B262" s="37" t="s">
        <v>284</v>
      </c>
      <c r="C262" s="55" t="s">
        <v>383</v>
      </c>
      <c r="D262" s="53">
        <v>112415</v>
      </c>
      <c r="E262" s="37" t="str">
        <f>VLOOKUP(D:D,[1]门店类型!$C:$N,12,0)</f>
        <v>C1</v>
      </c>
      <c r="F262" s="53">
        <v>12449</v>
      </c>
      <c r="G262" s="53" t="s">
        <v>385</v>
      </c>
      <c r="H262" s="37">
        <v>4</v>
      </c>
      <c r="I262" s="37">
        <v>2</v>
      </c>
      <c r="J262" s="37"/>
      <c r="K262" s="37">
        <f t="shared" si="23"/>
        <v>0</v>
      </c>
      <c r="L262" s="37">
        <f t="shared" si="24"/>
        <v>100</v>
      </c>
      <c r="M262" s="37"/>
      <c r="N262" s="37"/>
      <c r="O262" s="37">
        <v>3</v>
      </c>
      <c r="P262" s="37">
        <v>1</v>
      </c>
      <c r="Q262" s="15"/>
      <c r="R262" s="15">
        <f t="shared" si="25"/>
        <v>0</v>
      </c>
      <c r="S262" s="15"/>
      <c r="T262" s="15">
        <f>P262*24-R262</f>
        <v>24</v>
      </c>
    </row>
    <row r="263" customHeight="1" spans="1:20">
      <c r="A263" s="51">
        <v>261</v>
      </c>
      <c r="B263" s="37" t="s">
        <v>284</v>
      </c>
      <c r="C263" s="55" t="s">
        <v>386</v>
      </c>
      <c r="D263" s="53">
        <v>114622</v>
      </c>
      <c r="E263" s="37" t="str">
        <f>VLOOKUP(D:D,[1]门店类型!$C:$N,12,0)</f>
        <v>B1</v>
      </c>
      <c r="F263" s="53">
        <v>10205</v>
      </c>
      <c r="G263" s="53" t="s">
        <v>387</v>
      </c>
      <c r="H263" s="37">
        <v>6</v>
      </c>
      <c r="I263" s="37">
        <v>3</v>
      </c>
      <c r="J263" s="37">
        <v>3</v>
      </c>
      <c r="K263" s="37">
        <f t="shared" si="23"/>
        <v>150</v>
      </c>
      <c r="L263" s="37">
        <f t="shared" si="24"/>
        <v>0</v>
      </c>
      <c r="M263" s="37"/>
      <c r="N263" s="37"/>
      <c r="O263" s="37">
        <v>5</v>
      </c>
      <c r="P263" s="37">
        <v>2</v>
      </c>
      <c r="Q263" s="15"/>
      <c r="R263" s="15">
        <f t="shared" si="25"/>
        <v>0</v>
      </c>
      <c r="S263" s="15"/>
      <c r="T263" s="15">
        <f>P263*24-R263</f>
        <v>48</v>
      </c>
    </row>
    <row r="264" customHeight="1" spans="1:20">
      <c r="A264" s="51">
        <v>262</v>
      </c>
      <c r="B264" s="37" t="s">
        <v>284</v>
      </c>
      <c r="C264" s="55" t="s">
        <v>386</v>
      </c>
      <c r="D264" s="53">
        <v>114622</v>
      </c>
      <c r="E264" s="37" t="str">
        <f>VLOOKUP(D:D,[1]门店类型!$C:$N,12,0)</f>
        <v>B1</v>
      </c>
      <c r="F264" s="53">
        <v>11143</v>
      </c>
      <c r="G264" s="53" t="s">
        <v>388</v>
      </c>
      <c r="H264" s="37">
        <v>6</v>
      </c>
      <c r="I264" s="37">
        <v>3</v>
      </c>
      <c r="J264" s="37">
        <v>1</v>
      </c>
      <c r="K264" s="37">
        <f t="shared" si="23"/>
        <v>50</v>
      </c>
      <c r="L264" s="37">
        <f t="shared" si="24"/>
        <v>100</v>
      </c>
      <c r="M264" s="37"/>
      <c r="N264" s="37"/>
      <c r="O264" s="37">
        <v>5</v>
      </c>
      <c r="P264" s="37">
        <v>3</v>
      </c>
      <c r="Q264" s="15"/>
      <c r="R264" s="15">
        <f t="shared" si="25"/>
        <v>0</v>
      </c>
      <c r="S264" s="15"/>
      <c r="T264" s="15">
        <f>P264*24-R264</f>
        <v>72</v>
      </c>
    </row>
    <row r="265" customHeight="1" spans="1:20">
      <c r="A265" s="51">
        <v>263</v>
      </c>
      <c r="B265" s="37" t="s">
        <v>284</v>
      </c>
      <c r="C265" s="55" t="s">
        <v>386</v>
      </c>
      <c r="D265" s="53">
        <v>114622</v>
      </c>
      <c r="E265" s="37" t="str">
        <f>VLOOKUP(D:D,[1]门店类型!$C:$N,12,0)</f>
        <v>B1</v>
      </c>
      <c r="F265" s="53">
        <v>16118</v>
      </c>
      <c r="G265" s="53" t="s">
        <v>389</v>
      </c>
      <c r="H265" s="37">
        <v>6</v>
      </c>
      <c r="I265" s="37">
        <v>0</v>
      </c>
      <c r="J265" s="37"/>
      <c r="K265" s="37">
        <f t="shared" si="23"/>
        <v>0</v>
      </c>
      <c r="L265" s="37">
        <f t="shared" si="24"/>
        <v>0</v>
      </c>
      <c r="M265" s="37"/>
      <c r="N265" s="37"/>
      <c r="O265" s="37">
        <v>5</v>
      </c>
      <c r="P265" s="37">
        <v>0</v>
      </c>
      <c r="Q265" s="15"/>
      <c r="R265" s="15">
        <f t="shared" si="25"/>
        <v>0</v>
      </c>
      <c r="S265" s="15"/>
      <c r="T265" s="15"/>
    </row>
    <row r="266" customHeight="1" spans="1:20">
      <c r="A266" s="51">
        <v>264</v>
      </c>
      <c r="B266" s="37" t="s">
        <v>284</v>
      </c>
      <c r="C266" s="55" t="s">
        <v>390</v>
      </c>
      <c r="D266" s="53">
        <v>114844</v>
      </c>
      <c r="E266" s="37" t="str">
        <f>VLOOKUP(D:D,[1]门店类型!$C:$N,12,0)</f>
        <v>B1</v>
      </c>
      <c r="F266" s="53">
        <v>13061</v>
      </c>
      <c r="G266" s="53" t="s">
        <v>391</v>
      </c>
      <c r="H266" s="37">
        <v>10</v>
      </c>
      <c r="I266" s="37">
        <v>5</v>
      </c>
      <c r="J266" s="37"/>
      <c r="K266" s="37">
        <f t="shared" si="23"/>
        <v>0</v>
      </c>
      <c r="L266" s="37">
        <f t="shared" si="24"/>
        <v>250</v>
      </c>
      <c r="M266" s="37"/>
      <c r="N266" s="37"/>
      <c r="O266" s="37">
        <v>5</v>
      </c>
      <c r="P266" s="37">
        <v>3</v>
      </c>
      <c r="Q266" s="15">
        <v>9</v>
      </c>
      <c r="R266" s="15">
        <f t="shared" si="25"/>
        <v>216</v>
      </c>
      <c r="S266" s="15">
        <f>R266-P266*24</f>
        <v>144</v>
      </c>
      <c r="T266" s="15"/>
    </row>
    <row r="267" customHeight="1" spans="1:20">
      <c r="A267" s="51">
        <v>265</v>
      </c>
      <c r="B267" s="37" t="s">
        <v>284</v>
      </c>
      <c r="C267" s="55" t="s">
        <v>390</v>
      </c>
      <c r="D267" s="53">
        <v>114844</v>
      </c>
      <c r="E267" s="37" t="str">
        <f>VLOOKUP(D:D,[1]门店类型!$C:$N,12,0)</f>
        <v>B1</v>
      </c>
      <c r="F267" s="53">
        <v>13327</v>
      </c>
      <c r="G267" s="53" t="s">
        <v>392</v>
      </c>
      <c r="H267" s="37">
        <v>10</v>
      </c>
      <c r="I267" s="37">
        <v>5</v>
      </c>
      <c r="J267" s="37">
        <v>3</v>
      </c>
      <c r="K267" s="37">
        <f t="shared" si="23"/>
        <v>150</v>
      </c>
      <c r="L267" s="37">
        <f t="shared" si="24"/>
        <v>100</v>
      </c>
      <c r="M267" s="37"/>
      <c r="N267" s="37"/>
      <c r="O267" s="37">
        <v>5</v>
      </c>
      <c r="P267" s="37">
        <v>2</v>
      </c>
      <c r="Q267" s="15"/>
      <c r="R267" s="15">
        <f t="shared" si="25"/>
        <v>0</v>
      </c>
      <c r="S267" s="15"/>
      <c r="T267" s="15">
        <f t="shared" ref="T267:T276" si="26">P267*24-R267</f>
        <v>48</v>
      </c>
    </row>
    <row r="268" customHeight="1" spans="1:20">
      <c r="A268" s="51">
        <v>266</v>
      </c>
      <c r="B268" s="37" t="s">
        <v>284</v>
      </c>
      <c r="C268" s="55" t="s">
        <v>393</v>
      </c>
      <c r="D268" s="53">
        <v>117310</v>
      </c>
      <c r="E268" s="37" t="str">
        <f>VLOOKUP(D:D,[1]门店类型!$C:$N,12,0)</f>
        <v>C1</v>
      </c>
      <c r="F268" s="53">
        <v>14483</v>
      </c>
      <c r="G268" s="53" t="s">
        <v>394</v>
      </c>
      <c r="H268" s="37">
        <v>4</v>
      </c>
      <c r="I268" s="37">
        <v>4</v>
      </c>
      <c r="J268" s="37">
        <v>2</v>
      </c>
      <c r="K268" s="37">
        <f t="shared" si="23"/>
        <v>100</v>
      </c>
      <c r="L268" s="37">
        <f t="shared" si="24"/>
        <v>100</v>
      </c>
      <c r="M268" s="37"/>
      <c r="N268" s="37"/>
      <c r="O268" s="37">
        <v>3</v>
      </c>
      <c r="P268" s="37">
        <v>3</v>
      </c>
      <c r="Q268" s="15">
        <v>3</v>
      </c>
      <c r="R268" s="15">
        <f t="shared" si="25"/>
        <v>72</v>
      </c>
      <c r="S268" s="15"/>
      <c r="T268" s="15"/>
    </row>
    <row r="269" customHeight="1" spans="1:20">
      <c r="A269" s="51">
        <v>267</v>
      </c>
      <c r="B269" s="37" t="s">
        <v>284</v>
      </c>
      <c r="C269" s="55" t="s">
        <v>393</v>
      </c>
      <c r="D269" s="53">
        <v>117310</v>
      </c>
      <c r="E269" s="37" t="str">
        <f>VLOOKUP(D:D,[1]门店类型!$C:$N,12,0)</f>
        <v>C1</v>
      </c>
      <c r="F269" s="53">
        <v>16099</v>
      </c>
      <c r="G269" s="53" t="s">
        <v>395</v>
      </c>
      <c r="H269" s="37">
        <v>4</v>
      </c>
      <c r="I269" s="37">
        <v>0</v>
      </c>
      <c r="J269" s="37">
        <v>1</v>
      </c>
      <c r="K269" s="37">
        <f t="shared" si="23"/>
        <v>50</v>
      </c>
      <c r="L269" s="37"/>
      <c r="M269" s="37">
        <f>J269*50-I269*50</f>
        <v>50</v>
      </c>
      <c r="N269" s="37"/>
      <c r="O269" s="37">
        <v>3</v>
      </c>
      <c r="P269" s="37">
        <v>0</v>
      </c>
      <c r="Q269" s="15"/>
      <c r="R269" s="15">
        <f t="shared" si="25"/>
        <v>0</v>
      </c>
      <c r="S269" s="15"/>
      <c r="T269" s="15"/>
    </row>
    <row r="270" customHeight="1" spans="1:20">
      <c r="A270" s="51">
        <v>268</v>
      </c>
      <c r="B270" s="37" t="s">
        <v>284</v>
      </c>
      <c r="C270" s="55" t="s">
        <v>396</v>
      </c>
      <c r="D270" s="53">
        <v>117491</v>
      </c>
      <c r="E270" s="37" t="str">
        <f>VLOOKUP(D:D,[1]门店类型!$C:$N,12,0)</f>
        <v>A2</v>
      </c>
      <c r="F270" s="53">
        <v>12909</v>
      </c>
      <c r="G270" s="53" t="s">
        <v>397</v>
      </c>
      <c r="H270" s="37">
        <v>6</v>
      </c>
      <c r="I270" s="37">
        <v>3</v>
      </c>
      <c r="J270" s="37"/>
      <c r="K270" s="37">
        <f t="shared" si="23"/>
        <v>0</v>
      </c>
      <c r="L270" s="37">
        <f t="shared" si="24"/>
        <v>150</v>
      </c>
      <c r="M270" s="37"/>
      <c r="N270" s="37"/>
      <c r="O270" s="37">
        <v>6</v>
      </c>
      <c r="P270" s="37">
        <v>3</v>
      </c>
      <c r="Q270" s="15"/>
      <c r="R270" s="15">
        <f t="shared" si="25"/>
        <v>0</v>
      </c>
      <c r="S270" s="15"/>
      <c r="T270" s="15">
        <f t="shared" si="26"/>
        <v>72</v>
      </c>
    </row>
    <row r="271" customHeight="1" spans="1:20">
      <c r="A271" s="51">
        <v>269</v>
      </c>
      <c r="B271" s="37" t="s">
        <v>284</v>
      </c>
      <c r="C271" s="55" t="s">
        <v>396</v>
      </c>
      <c r="D271" s="53">
        <v>117491</v>
      </c>
      <c r="E271" s="37" t="str">
        <f>VLOOKUP(D:D,[1]门店类型!$C:$N,12,0)</f>
        <v>A2</v>
      </c>
      <c r="F271" s="53">
        <v>15043</v>
      </c>
      <c r="G271" s="53" t="s">
        <v>398</v>
      </c>
      <c r="H271" s="37">
        <v>6</v>
      </c>
      <c r="I271" s="37">
        <v>3</v>
      </c>
      <c r="J271" s="37"/>
      <c r="K271" s="37">
        <f t="shared" si="23"/>
        <v>0</v>
      </c>
      <c r="L271" s="37">
        <f t="shared" si="24"/>
        <v>150</v>
      </c>
      <c r="M271" s="37"/>
      <c r="N271" s="37"/>
      <c r="O271" s="37">
        <v>6</v>
      </c>
      <c r="P271" s="37">
        <v>3</v>
      </c>
      <c r="Q271" s="15"/>
      <c r="R271" s="15">
        <f t="shared" si="25"/>
        <v>0</v>
      </c>
      <c r="S271" s="15"/>
      <c r="T271" s="15">
        <f t="shared" si="26"/>
        <v>72</v>
      </c>
    </row>
    <row r="272" customHeight="1" spans="1:20">
      <c r="A272" s="51">
        <v>270</v>
      </c>
      <c r="B272" s="37" t="s">
        <v>284</v>
      </c>
      <c r="C272" s="55" t="s">
        <v>396</v>
      </c>
      <c r="D272" s="53">
        <v>117491</v>
      </c>
      <c r="E272" s="37" t="str">
        <f>VLOOKUP(D:D,[1]门店类型!$C:$N,12,0)</f>
        <v>A2</v>
      </c>
      <c r="F272" s="53">
        <v>16088</v>
      </c>
      <c r="G272" s="53" t="s">
        <v>399</v>
      </c>
      <c r="H272" s="37">
        <v>6</v>
      </c>
      <c r="I272" s="37">
        <v>0</v>
      </c>
      <c r="J272" s="37"/>
      <c r="K272" s="37">
        <f t="shared" si="23"/>
        <v>0</v>
      </c>
      <c r="L272" s="37">
        <f t="shared" si="24"/>
        <v>0</v>
      </c>
      <c r="M272" s="37"/>
      <c r="N272" s="37"/>
      <c r="O272" s="37">
        <v>6</v>
      </c>
      <c r="P272" s="37">
        <v>0</v>
      </c>
      <c r="Q272" s="15"/>
      <c r="R272" s="15">
        <f t="shared" si="25"/>
        <v>0</v>
      </c>
      <c r="S272" s="15"/>
      <c r="T272" s="15"/>
    </row>
    <row r="273" customHeight="1" spans="1:20">
      <c r="A273" s="51">
        <v>271</v>
      </c>
      <c r="B273" s="37" t="s">
        <v>284</v>
      </c>
      <c r="C273" s="55" t="s">
        <v>400</v>
      </c>
      <c r="D273" s="53">
        <v>118151</v>
      </c>
      <c r="E273" s="37" t="str">
        <f>VLOOKUP(D:D,[1]门店类型!$C:$N,12,0)</f>
        <v>C1</v>
      </c>
      <c r="F273" s="53">
        <v>13279</v>
      </c>
      <c r="G273" s="53" t="s">
        <v>401</v>
      </c>
      <c r="H273" s="37">
        <v>4</v>
      </c>
      <c r="I273" s="37">
        <v>2</v>
      </c>
      <c r="J273" s="37">
        <v>1</v>
      </c>
      <c r="K273" s="37">
        <f t="shared" si="23"/>
        <v>50</v>
      </c>
      <c r="L273" s="37">
        <f t="shared" si="24"/>
        <v>50</v>
      </c>
      <c r="M273" s="37"/>
      <c r="N273" s="37"/>
      <c r="O273" s="37">
        <v>3</v>
      </c>
      <c r="P273" s="37">
        <v>2</v>
      </c>
      <c r="Q273" s="15">
        <v>2</v>
      </c>
      <c r="R273" s="15">
        <f t="shared" si="25"/>
        <v>48</v>
      </c>
      <c r="S273" s="15"/>
      <c r="T273" s="15"/>
    </row>
    <row r="274" customHeight="1" spans="1:20">
      <c r="A274" s="51">
        <v>272</v>
      </c>
      <c r="B274" s="37" t="s">
        <v>284</v>
      </c>
      <c r="C274" s="55" t="s">
        <v>400</v>
      </c>
      <c r="D274" s="53">
        <v>118151</v>
      </c>
      <c r="E274" s="37" t="str">
        <f>VLOOKUP(D:D,[1]门店类型!$C:$N,12,0)</f>
        <v>C1</v>
      </c>
      <c r="F274" s="53">
        <v>15324</v>
      </c>
      <c r="G274" s="53" t="s">
        <v>402</v>
      </c>
      <c r="H274" s="37">
        <v>4</v>
      </c>
      <c r="I274" s="37">
        <v>2</v>
      </c>
      <c r="J274" s="37"/>
      <c r="K274" s="37">
        <f t="shared" si="23"/>
        <v>0</v>
      </c>
      <c r="L274" s="37">
        <f t="shared" si="24"/>
        <v>100</v>
      </c>
      <c r="M274" s="37"/>
      <c r="N274" s="37"/>
      <c r="O274" s="37">
        <v>3</v>
      </c>
      <c r="P274" s="37">
        <v>1</v>
      </c>
      <c r="Q274" s="15"/>
      <c r="R274" s="15">
        <f t="shared" si="25"/>
        <v>0</v>
      </c>
      <c r="S274" s="15"/>
      <c r="T274" s="15">
        <f t="shared" si="26"/>
        <v>24</v>
      </c>
    </row>
    <row r="275" customHeight="1" spans="1:20">
      <c r="A275" s="51">
        <v>273</v>
      </c>
      <c r="B275" s="37" t="s">
        <v>284</v>
      </c>
      <c r="C275" s="55" t="s">
        <v>403</v>
      </c>
      <c r="D275" s="53">
        <v>119262</v>
      </c>
      <c r="E275" s="37" t="str">
        <f>VLOOKUP(D:D,[1]门店类型!$C:$N,12,0)</f>
        <v>C2</v>
      </c>
      <c r="F275" s="53">
        <v>15297</v>
      </c>
      <c r="G275" s="53" t="s">
        <v>404</v>
      </c>
      <c r="H275" s="37">
        <v>4</v>
      </c>
      <c r="I275" s="37">
        <v>2</v>
      </c>
      <c r="J275" s="37">
        <v>1</v>
      </c>
      <c r="K275" s="37">
        <f t="shared" si="23"/>
        <v>50</v>
      </c>
      <c r="L275" s="37">
        <f t="shared" si="24"/>
        <v>50</v>
      </c>
      <c r="M275" s="37"/>
      <c r="N275" s="37"/>
      <c r="O275" s="37">
        <v>3</v>
      </c>
      <c r="P275" s="37">
        <v>1</v>
      </c>
      <c r="Q275" s="15"/>
      <c r="R275" s="15">
        <f t="shared" si="25"/>
        <v>0</v>
      </c>
      <c r="S275" s="15"/>
      <c r="T275" s="15">
        <f t="shared" si="26"/>
        <v>24</v>
      </c>
    </row>
    <row r="276" customHeight="1" spans="1:20">
      <c r="A276" s="51">
        <v>274</v>
      </c>
      <c r="B276" s="37" t="s">
        <v>284</v>
      </c>
      <c r="C276" s="55" t="s">
        <v>403</v>
      </c>
      <c r="D276" s="53">
        <v>119262</v>
      </c>
      <c r="E276" s="37" t="str">
        <f>VLOOKUP(D:D,[1]门店类型!$C:$N,12,0)</f>
        <v>C2</v>
      </c>
      <c r="F276" s="53">
        <v>6544</v>
      </c>
      <c r="G276" s="53" t="s">
        <v>405</v>
      </c>
      <c r="H276" s="37">
        <v>4</v>
      </c>
      <c r="I276" s="37">
        <v>2</v>
      </c>
      <c r="J276" s="37">
        <v>1</v>
      </c>
      <c r="K276" s="37">
        <f t="shared" si="23"/>
        <v>50</v>
      </c>
      <c r="L276" s="37">
        <f t="shared" si="24"/>
        <v>50</v>
      </c>
      <c r="M276" s="37"/>
      <c r="N276" s="37"/>
      <c r="O276" s="37">
        <v>3</v>
      </c>
      <c r="P276" s="37">
        <v>2</v>
      </c>
      <c r="Q276" s="15">
        <v>1</v>
      </c>
      <c r="R276" s="15">
        <f t="shared" si="25"/>
        <v>24</v>
      </c>
      <c r="S276" s="15"/>
      <c r="T276" s="15">
        <f t="shared" si="26"/>
        <v>24</v>
      </c>
    </row>
    <row r="277" customHeight="1" spans="1:20">
      <c r="A277" s="51">
        <v>275</v>
      </c>
      <c r="B277" s="59" t="s">
        <v>406</v>
      </c>
      <c r="C277" s="59" t="s">
        <v>407</v>
      </c>
      <c r="D277" s="59">
        <v>730</v>
      </c>
      <c r="E277" s="37" t="str">
        <f>VLOOKUP(D:D,[1]门店类型!$C:$N,12,0)</f>
        <v>A3</v>
      </c>
      <c r="F277" s="59">
        <v>8338</v>
      </c>
      <c r="G277" s="59" t="s">
        <v>408</v>
      </c>
      <c r="H277" s="7">
        <v>10</v>
      </c>
      <c r="I277" s="7">
        <v>3</v>
      </c>
      <c r="J277" s="37">
        <v>4</v>
      </c>
      <c r="K277" s="37">
        <f t="shared" si="23"/>
        <v>200</v>
      </c>
      <c r="L277" s="37"/>
      <c r="M277" s="37">
        <f>J277*50-I277*50</f>
        <v>50</v>
      </c>
      <c r="N277" s="37"/>
      <c r="O277" s="7">
        <v>6</v>
      </c>
      <c r="P277" s="7">
        <v>2</v>
      </c>
      <c r="Q277" s="15">
        <v>4</v>
      </c>
      <c r="R277" s="15">
        <f t="shared" si="25"/>
        <v>96</v>
      </c>
      <c r="S277" s="15">
        <f>R277-P277*24</f>
        <v>48</v>
      </c>
      <c r="T277" s="15"/>
    </row>
    <row r="278" customHeight="1" spans="1:20">
      <c r="A278" s="51">
        <v>276</v>
      </c>
      <c r="B278" s="59" t="s">
        <v>406</v>
      </c>
      <c r="C278" s="59" t="s">
        <v>407</v>
      </c>
      <c r="D278" s="59">
        <v>730</v>
      </c>
      <c r="E278" s="37" t="str">
        <f>VLOOKUP(D:D,[1]门店类型!$C:$N,12,0)</f>
        <v>A3</v>
      </c>
      <c r="F278" s="59">
        <v>15065</v>
      </c>
      <c r="G278" s="59" t="s">
        <v>409</v>
      </c>
      <c r="H278" s="7">
        <v>10</v>
      </c>
      <c r="I278" s="7">
        <v>3</v>
      </c>
      <c r="J278" s="37">
        <v>1</v>
      </c>
      <c r="K278" s="37">
        <f t="shared" si="23"/>
        <v>50</v>
      </c>
      <c r="L278" s="37">
        <f t="shared" si="24"/>
        <v>100</v>
      </c>
      <c r="M278" s="37"/>
      <c r="N278" s="37"/>
      <c r="O278" s="7">
        <v>6</v>
      </c>
      <c r="P278" s="7">
        <v>2</v>
      </c>
      <c r="Q278" s="15"/>
      <c r="R278" s="15">
        <f t="shared" si="25"/>
        <v>0</v>
      </c>
      <c r="S278" s="15"/>
      <c r="T278" s="15">
        <f>P278*24-R278</f>
        <v>48</v>
      </c>
    </row>
    <row r="279" customHeight="1" spans="1:20">
      <c r="A279" s="51">
        <v>277</v>
      </c>
      <c r="B279" s="59" t="s">
        <v>406</v>
      </c>
      <c r="C279" s="59" t="s">
        <v>407</v>
      </c>
      <c r="D279" s="59">
        <v>730</v>
      </c>
      <c r="E279" s="37" t="str">
        <f>VLOOKUP(D:D,[1]门店类型!$C:$N,12,0)</f>
        <v>A3</v>
      </c>
      <c r="F279" s="59">
        <v>14214</v>
      </c>
      <c r="G279" s="59" t="s">
        <v>410</v>
      </c>
      <c r="H279" s="7">
        <v>10</v>
      </c>
      <c r="I279" s="7">
        <v>2</v>
      </c>
      <c r="J279" s="37"/>
      <c r="K279" s="37">
        <f t="shared" si="23"/>
        <v>0</v>
      </c>
      <c r="L279" s="37">
        <f t="shared" si="24"/>
        <v>100</v>
      </c>
      <c r="M279" s="37"/>
      <c r="N279" s="37"/>
      <c r="O279" s="7">
        <v>6</v>
      </c>
      <c r="P279" s="7">
        <v>1</v>
      </c>
      <c r="Q279" s="15">
        <v>3</v>
      </c>
      <c r="R279" s="15">
        <f t="shared" si="25"/>
        <v>72</v>
      </c>
      <c r="S279" s="15">
        <f>R279-P279*24</f>
        <v>48</v>
      </c>
      <c r="T279" s="15"/>
    </row>
    <row r="280" customHeight="1" spans="1:20">
      <c r="A280" s="51">
        <v>278</v>
      </c>
      <c r="B280" s="59" t="s">
        <v>406</v>
      </c>
      <c r="C280" s="59" t="s">
        <v>407</v>
      </c>
      <c r="D280" s="59">
        <v>730</v>
      </c>
      <c r="E280" s="37" t="str">
        <f>VLOOKUP(D:D,[1]门店类型!$C:$N,12,0)</f>
        <v>A3</v>
      </c>
      <c r="F280" s="59">
        <v>4325</v>
      </c>
      <c r="G280" s="59" t="s">
        <v>411</v>
      </c>
      <c r="H280" s="7">
        <v>10</v>
      </c>
      <c r="I280" s="7">
        <v>2</v>
      </c>
      <c r="J280" s="37">
        <v>16</v>
      </c>
      <c r="K280" s="37">
        <f t="shared" si="23"/>
        <v>800</v>
      </c>
      <c r="L280" s="37"/>
      <c r="M280" s="37">
        <f>J280*50-I280*50</f>
        <v>700</v>
      </c>
      <c r="N280" s="37">
        <f>J280*10</f>
        <v>160</v>
      </c>
      <c r="O280" s="7">
        <v>6</v>
      </c>
      <c r="P280" s="7">
        <v>1</v>
      </c>
      <c r="Q280" s="15">
        <v>13</v>
      </c>
      <c r="R280" s="15">
        <f t="shared" si="25"/>
        <v>312</v>
      </c>
      <c r="S280" s="15">
        <f>R280-P280*24</f>
        <v>288</v>
      </c>
      <c r="T280" s="15"/>
    </row>
    <row r="281" customHeight="1" spans="1:20">
      <c r="A281" s="51">
        <v>279</v>
      </c>
      <c r="B281" s="59" t="s">
        <v>406</v>
      </c>
      <c r="C281" s="60" t="s">
        <v>412</v>
      </c>
      <c r="D281" s="61">
        <v>572</v>
      </c>
      <c r="E281" s="37" t="str">
        <f>VLOOKUP(D:D,[1]门店类型!$C:$N,12,0)</f>
        <v>C1</v>
      </c>
      <c r="F281" s="60">
        <v>5457</v>
      </c>
      <c r="G281" s="60" t="s">
        <v>413</v>
      </c>
      <c r="H281" s="7">
        <v>10</v>
      </c>
      <c r="I281" s="7">
        <v>5</v>
      </c>
      <c r="J281" s="37"/>
      <c r="K281" s="37">
        <f t="shared" si="23"/>
        <v>0</v>
      </c>
      <c r="L281" s="37">
        <f t="shared" si="24"/>
        <v>250</v>
      </c>
      <c r="M281" s="37"/>
      <c r="N281" s="37"/>
      <c r="O281" s="7">
        <v>3</v>
      </c>
      <c r="P281" s="7">
        <v>2</v>
      </c>
      <c r="Q281" s="15">
        <v>3</v>
      </c>
      <c r="R281" s="15">
        <f t="shared" si="25"/>
        <v>72</v>
      </c>
      <c r="S281" s="15">
        <f>R281-P281*24</f>
        <v>24</v>
      </c>
      <c r="T281" s="15"/>
    </row>
    <row r="282" customHeight="1" spans="1:20">
      <c r="A282" s="51">
        <v>280</v>
      </c>
      <c r="B282" s="59" t="s">
        <v>406</v>
      </c>
      <c r="C282" s="60" t="s">
        <v>412</v>
      </c>
      <c r="D282" s="61">
        <v>572</v>
      </c>
      <c r="E282" s="37" t="str">
        <f>VLOOKUP(D:D,[1]门店类型!$C:$N,12,0)</f>
        <v>C1</v>
      </c>
      <c r="F282" s="60">
        <v>10186</v>
      </c>
      <c r="G282" s="60" t="s">
        <v>414</v>
      </c>
      <c r="H282" s="7">
        <v>10</v>
      </c>
      <c r="I282" s="7">
        <v>5</v>
      </c>
      <c r="J282" s="37">
        <v>1</v>
      </c>
      <c r="K282" s="37">
        <f t="shared" si="23"/>
        <v>50</v>
      </c>
      <c r="L282" s="37">
        <f t="shared" si="24"/>
        <v>200</v>
      </c>
      <c r="M282" s="37"/>
      <c r="N282" s="37"/>
      <c r="O282" s="7">
        <v>3</v>
      </c>
      <c r="P282" s="7">
        <v>1</v>
      </c>
      <c r="Q282" s="15"/>
      <c r="R282" s="15">
        <f t="shared" si="25"/>
        <v>0</v>
      </c>
      <c r="S282" s="15"/>
      <c r="T282" s="15">
        <f>P282*24-R282</f>
        <v>24</v>
      </c>
    </row>
    <row r="283" customHeight="1" spans="1:20">
      <c r="A283" s="51">
        <v>281</v>
      </c>
      <c r="B283" s="59" t="s">
        <v>406</v>
      </c>
      <c r="C283" s="60" t="s">
        <v>415</v>
      </c>
      <c r="D283" s="61">
        <v>101453</v>
      </c>
      <c r="E283" s="37" t="str">
        <f>VLOOKUP(D:D,[1]门店类型!$C:$N,12,0)</f>
        <v>B2</v>
      </c>
      <c r="F283" s="61">
        <v>4518</v>
      </c>
      <c r="G283" s="60" t="s">
        <v>416</v>
      </c>
      <c r="H283" s="7">
        <v>30</v>
      </c>
      <c r="I283" s="7">
        <v>15</v>
      </c>
      <c r="J283" s="37">
        <v>16</v>
      </c>
      <c r="K283" s="37">
        <f t="shared" si="23"/>
        <v>800</v>
      </c>
      <c r="L283" s="37"/>
      <c r="M283" s="37">
        <f>J283*50-I283*50</f>
        <v>50</v>
      </c>
      <c r="N283" s="37">
        <f>J283*10</f>
        <v>160</v>
      </c>
      <c r="O283" s="7">
        <v>3</v>
      </c>
      <c r="P283" s="7">
        <v>1</v>
      </c>
      <c r="Q283" s="15"/>
      <c r="R283" s="15">
        <f t="shared" si="25"/>
        <v>0</v>
      </c>
      <c r="S283" s="15"/>
      <c r="T283" s="15">
        <f>P283*24-R283</f>
        <v>24</v>
      </c>
    </row>
    <row r="284" customHeight="1" spans="1:20">
      <c r="A284" s="51">
        <v>282</v>
      </c>
      <c r="B284" s="59" t="s">
        <v>406</v>
      </c>
      <c r="C284" s="60" t="s">
        <v>415</v>
      </c>
      <c r="D284" s="61">
        <v>101453</v>
      </c>
      <c r="E284" s="37" t="str">
        <f>VLOOKUP(D:D,[1]门店类型!$C:$N,12,0)</f>
        <v>B2</v>
      </c>
      <c r="F284" s="61">
        <v>11866</v>
      </c>
      <c r="G284" s="60" t="s">
        <v>417</v>
      </c>
      <c r="H284" s="7">
        <v>30</v>
      </c>
      <c r="I284" s="7">
        <v>15</v>
      </c>
      <c r="J284" s="37">
        <v>4</v>
      </c>
      <c r="K284" s="37">
        <f t="shared" si="23"/>
        <v>200</v>
      </c>
      <c r="L284" s="37">
        <f t="shared" si="24"/>
        <v>550</v>
      </c>
      <c r="M284" s="37"/>
      <c r="N284" s="37"/>
      <c r="O284" s="7">
        <v>3</v>
      </c>
      <c r="P284" s="7">
        <v>2</v>
      </c>
      <c r="Q284" s="15"/>
      <c r="R284" s="15">
        <f t="shared" si="25"/>
        <v>0</v>
      </c>
      <c r="S284" s="15"/>
      <c r="T284" s="15">
        <f>P284*24-R284</f>
        <v>48</v>
      </c>
    </row>
    <row r="285" customHeight="1" spans="1:20">
      <c r="A285" s="51">
        <v>283</v>
      </c>
      <c r="B285" s="59" t="s">
        <v>406</v>
      </c>
      <c r="C285" s="59" t="s">
        <v>418</v>
      </c>
      <c r="D285" s="59">
        <v>709</v>
      </c>
      <c r="E285" s="37" t="str">
        <f>VLOOKUP(D:D,[1]门店类型!$C:$N,12,0)</f>
        <v>B1</v>
      </c>
      <c r="F285" s="59">
        <v>12921</v>
      </c>
      <c r="G285" s="59" t="s">
        <v>419</v>
      </c>
      <c r="H285" s="7">
        <v>6</v>
      </c>
      <c r="I285" s="7">
        <v>4</v>
      </c>
      <c r="J285" s="37">
        <v>20</v>
      </c>
      <c r="K285" s="37">
        <f t="shared" si="23"/>
        <v>1000</v>
      </c>
      <c r="L285" s="37"/>
      <c r="M285" s="37">
        <f>J285*50-I285*50</f>
        <v>800</v>
      </c>
      <c r="N285" s="37">
        <f>J285*10</f>
        <v>200</v>
      </c>
      <c r="O285" s="7">
        <v>5</v>
      </c>
      <c r="P285" s="7">
        <v>2</v>
      </c>
      <c r="Q285" s="15"/>
      <c r="R285" s="15">
        <f t="shared" si="25"/>
        <v>0</v>
      </c>
      <c r="S285" s="15"/>
      <c r="T285" s="15">
        <f>P285*24-R285</f>
        <v>48</v>
      </c>
    </row>
    <row r="286" customHeight="1" spans="1:20">
      <c r="A286" s="51">
        <v>284</v>
      </c>
      <c r="B286" s="59" t="s">
        <v>406</v>
      </c>
      <c r="C286" s="59" t="s">
        <v>418</v>
      </c>
      <c r="D286" s="59">
        <v>709</v>
      </c>
      <c r="E286" s="37" t="str">
        <f>VLOOKUP(D:D,[1]门店类型!$C:$N,12,0)</f>
        <v>B1</v>
      </c>
      <c r="F286" s="59">
        <v>5641</v>
      </c>
      <c r="G286" s="59" t="s">
        <v>420</v>
      </c>
      <c r="H286" s="7">
        <v>6</v>
      </c>
      <c r="I286" s="7">
        <v>1</v>
      </c>
      <c r="J286" s="37">
        <v>1</v>
      </c>
      <c r="K286" s="37">
        <f t="shared" si="23"/>
        <v>50</v>
      </c>
      <c r="L286" s="37">
        <f t="shared" si="24"/>
        <v>0</v>
      </c>
      <c r="M286" s="37"/>
      <c r="N286" s="37"/>
      <c r="O286" s="7">
        <v>5</v>
      </c>
      <c r="P286" s="7">
        <v>2</v>
      </c>
      <c r="Q286" s="15">
        <v>3</v>
      </c>
      <c r="R286" s="15">
        <f t="shared" si="25"/>
        <v>72</v>
      </c>
      <c r="S286" s="15">
        <f>R286-P286*24</f>
        <v>24</v>
      </c>
      <c r="T286" s="15"/>
    </row>
    <row r="287" customHeight="1" spans="1:20">
      <c r="A287" s="51">
        <v>285</v>
      </c>
      <c r="B287" s="59" t="s">
        <v>406</v>
      </c>
      <c r="C287" s="59" t="s">
        <v>418</v>
      </c>
      <c r="D287" s="59">
        <v>709</v>
      </c>
      <c r="E287" s="37" t="str">
        <f>VLOOKUP(D:D,[1]门店类型!$C:$N,12,0)</f>
        <v>B1</v>
      </c>
      <c r="F287" s="59">
        <v>15614</v>
      </c>
      <c r="G287" s="59" t="s">
        <v>421</v>
      </c>
      <c r="H287" s="7">
        <v>6</v>
      </c>
      <c r="I287" s="7">
        <v>1</v>
      </c>
      <c r="J287" s="37">
        <v>3</v>
      </c>
      <c r="K287" s="37">
        <f t="shared" si="23"/>
        <v>150</v>
      </c>
      <c r="L287" s="37"/>
      <c r="M287" s="37">
        <f>J287*50-I287*50</f>
        <v>100</v>
      </c>
      <c r="N287" s="37"/>
      <c r="O287" s="7">
        <v>5</v>
      </c>
      <c r="P287" s="7">
        <v>1</v>
      </c>
      <c r="Q287" s="15"/>
      <c r="R287" s="15">
        <f t="shared" si="25"/>
        <v>0</v>
      </c>
      <c r="S287" s="15"/>
      <c r="T287" s="15">
        <f>P287*24-R287</f>
        <v>24</v>
      </c>
    </row>
    <row r="288" customHeight="1" spans="1:20">
      <c r="A288" s="51">
        <v>286</v>
      </c>
      <c r="B288" s="59" t="s">
        <v>406</v>
      </c>
      <c r="C288" s="60" t="s">
        <v>422</v>
      </c>
      <c r="D288" s="61">
        <v>747</v>
      </c>
      <c r="E288" s="37" t="str">
        <f>VLOOKUP(D:D,[1]门店类型!$C:$N,12,0)</f>
        <v>B2</v>
      </c>
      <c r="F288" s="61">
        <v>10907</v>
      </c>
      <c r="G288" s="60" t="s">
        <v>423</v>
      </c>
      <c r="H288" s="7">
        <v>4</v>
      </c>
      <c r="I288" s="7">
        <v>1</v>
      </c>
      <c r="J288" s="37">
        <v>2</v>
      </c>
      <c r="K288" s="37">
        <f t="shared" si="23"/>
        <v>100</v>
      </c>
      <c r="L288" s="37"/>
      <c r="M288" s="37">
        <f>J288*50-I288*50</f>
        <v>50</v>
      </c>
      <c r="N288" s="37"/>
      <c r="O288" s="7">
        <v>3</v>
      </c>
      <c r="P288" s="7">
        <v>1</v>
      </c>
      <c r="Q288" s="15">
        <v>3</v>
      </c>
      <c r="R288" s="15">
        <f t="shared" si="25"/>
        <v>72</v>
      </c>
      <c r="S288" s="15">
        <f>R288-P288*24</f>
        <v>48</v>
      </c>
      <c r="T288" s="15"/>
    </row>
    <row r="289" customHeight="1" spans="1:20">
      <c r="A289" s="51">
        <v>287</v>
      </c>
      <c r="B289" s="59" t="s">
        <v>406</v>
      </c>
      <c r="C289" s="60" t="s">
        <v>422</v>
      </c>
      <c r="D289" s="61">
        <v>747</v>
      </c>
      <c r="E289" s="37" t="str">
        <f>VLOOKUP(D:D,[1]门店类型!$C:$N,12,0)</f>
        <v>B2</v>
      </c>
      <c r="F289" s="60">
        <v>11964</v>
      </c>
      <c r="G289" s="60" t="s">
        <v>424</v>
      </c>
      <c r="H289" s="7">
        <v>4</v>
      </c>
      <c r="I289" s="7">
        <v>2</v>
      </c>
      <c r="J289" s="37">
        <v>2</v>
      </c>
      <c r="K289" s="37">
        <f t="shared" si="23"/>
        <v>100</v>
      </c>
      <c r="L289" s="37">
        <f t="shared" si="24"/>
        <v>0</v>
      </c>
      <c r="M289" s="37"/>
      <c r="N289" s="37"/>
      <c r="O289" s="7">
        <v>3</v>
      </c>
      <c r="P289" s="7">
        <v>1</v>
      </c>
      <c r="Q289" s="15"/>
      <c r="R289" s="15">
        <f t="shared" si="25"/>
        <v>0</v>
      </c>
      <c r="S289" s="15"/>
      <c r="T289" s="15">
        <f>P289*24-R289</f>
        <v>24</v>
      </c>
    </row>
    <row r="290" customHeight="1" spans="1:20">
      <c r="A290" s="51">
        <v>288</v>
      </c>
      <c r="B290" s="59" t="s">
        <v>406</v>
      </c>
      <c r="C290" s="60" t="s">
        <v>422</v>
      </c>
      <c r="D290" s="61">
        <v>747</v>
      </c>
      <c r="E290" s="37" t="str">
        <f>VLOOKUP(D:D,[1]门店类型!$C:$N,12,0)</f>
        <v>B2</v>
      </c>
      <c r="F290" s="60">
        <v>16106</v>
      </c>
      <c r="G290" s="60" t="s">
        <v>425</v>
      </c>
      <c r="H290" s="7">
        <v>4</v>
      </c>
      <c r="I290" s="7">
        <v>1</v>
      </c>
      <c r="J290" s="37"/>
      <c r="K290" s="37">
        <f t="shared" si="23"/>
        <v>0</v>
      </c>
      <c r="L290" s="37">
        <f t="shared" si="24"/>
        <v>50</v>
      </c>
      <c r="M290" s="37"/>
      <c r="N290" s="37"/>
      <c r="O290" s="7">
        <v>3</v>
      </c>
      <c r="P290" s="7">
        <v>1</v>
      </c>
      <c r="Q290" s="15"/>
      <c r="R290" s="15">
        <f t="shared" si="25"/>
        <v>0</v>
      </c>
      <c r="S290" s="15"/>
      <c r="T290" s="15">
        <f>P290*24-R290</f>
        <v>24</v>
      </c>
    </row>
    <row r="291" customHeight="1" spans="1:20">
      <c r="A291" s="51">
        <v>289</v>
      </c>
      <c r="B291" s="59" t="s">
        <v>406</v>
      </c>
      <c r="C291" s="60" t="s">
        <v>426</v>
      </c>
      <c r="D291" s="61">
        <v>329</v>
      </c>
      <c r="E291" s="37" t="str">
        <f>VLOOKUP(D:D,[1]门店类型!$C:$N,12,0)</f>
        <v>B2</v>
      </c>
      <c r="F291" s="61">
        <v>9988</v>
      </c>
      <c r="G291" s="60" t="s">
        <v>427</v>
      </c>
      <c r="H291" s="7">
        <v>24</v>
      </c>
      <c r="I291" s="7">
        <v>20</v>
      </c>
      <c r="J291" s="37">
        <v>10</v>
      </c>
      <c r="K291" s="37">
        <f t="shared" si="23"/>
        <v>500</v>
      </c>
      <c r="L291" s="37">
        <f t="shared" si="24"/>
        <v>500</v>
      </c>
      <c r="M291" s="37"/>
      <c r="N291" s="37">
        <f>J291*10</f>
        <v>100</v>
      </c>
      <c r="O291" s="7">
        <v>3</v>
      </c>
      <c r="P291" s="7">
        <v>1</v>
      </c>
      <c r="Q291" s="15">
        <v>3</v>
      </c>
      <c r="R291" s="15">
        <f t="shared" si="25"/>
        <v>72</v>
      </c>
      <c r="S291" s="15">
        <f>R291-P291*24</f>
        <v>48</v>
      </c>
      <c r="T291" s="15"/>
    </row>
    <row r="292" customHeight="1" spans="1:20">
      <c r="A292" s="51">
        <v>290</v>
      </c>
      <c r="B292" s="59" t="s">
        <v>406</v>
      </c>
      <c r="C292" s="60" t="s">
        <v>426</v>
      </c>
      <c r="D292" s="61">
        <v>329</v>
      </c>
      <c r="E292" s="37" t="str">
        <f>VLOOKUP(D:D,[1]门店类型!$C:$N,12,0)</f>
        <v>B2</v>
      </c>
      <c r="F292" s="60">
        <v>15741</v>
      </c>
      <c r="G292" s="60" t="s">
        <v>428</v>
      </c>
      <c r="H292" s="7">
        <v>24</v>
      </c>
      <c r="I292" s="7">
        <v>2</v>
      </c>
      <c r="J292" s="37">
        <v>2</v>
      </c>
      <c r="K292" s="37">
        <f t="shared" si="23"/>
        <v>100</v>
      </c>
      <c r="L292" s="37">
        <f t="shared" si="24"/>
        <v>0</v>
      </c>
      <c r="M292" s="37"/>
      <c r="N292" s="37"/>
      <c r="O292" s="7">
        <v>3</v>
      </c>
      <c r="P292" s="7">
        <v>1</v>
      </c>
      <c r="Q292" s="15">
        <v>3</v>
      </c>
      <c r="R292" s="15">
        <f t="shared" si="25"/>
        <v>72</v>
      </c>
      <c r="S292" s="15">
        <f>R292-P292*24</f>
        <v>48</v>
      </c>
      <c r="T292" s="15"/>
    </row>
    <row r="293" customHeight="1" spans="1:20">
      <c r="A293" s="51">
        <v>291</v>
      </c>
      <c r="B293" s="59" t="s">
        <v>406</v>
      </c>
      <c r="C293" s="60" t="s">
        <v>426</v>
      </c>
      <c r="D293" s="61">
        <v>329</v>
      </c>
      <c r="E293" s="37" t="str">
        <f>VLOOKUP(D:D,[1]门店类型!$C:$N,12,0)</f>
        <v>B2</v>
      </c>
      <c r="F293" s="60">
        <v>15903</v>
      </c>
      <c r="G293" s="60" t="s">
        <v>429</v>
      </c>
      <c r="H293" s="7">
        <v>24</v>
      </c>
      <c r="I293" s="7">
        <v>2</v>
      </c>
      <c r="J293" s="37">
        <v>1</v>
      </c>
      <c r="K293" s="37">
        <f t="shared" si="23"/>
        <v>50</v>
      </c>
      <c r="L293" s="37">
        <f t="shared" si="24"/>
        <v>50</v>
      </c>
      <c r="M293" s="37"/>
      <c r="N293" s="37"/>
      <c r="O293" s="7">
        <v>3</v>
      </c>
      <c r="P293" s="7">
        <v>1</v>
      </c>
      <c r="Q293" s="15">
        <v>0</v>
      </c>
      <c r="R293" s="15">
        <f t="shared" si="25"/>
        <v>0</v>
      </c>
      <c r="S293" s="15"/>
      <c r="T293" s="15">
        <f>P293*24-R293</f>
        <v>24</v>
      </c>
    </row>
    <row r="294" customHeight="1" spans="1:20">
      <c r="A294" s="51">
        <v>292</v>
      </c>
      <c r="B294" s="59" t="s">
        <v>406</v>
      </c>
      <c r="C294" s="62" t="s">
        <v>430</v>
      </c>
      <c r="D294" s="61">
        <v>570</v>
      </c>
      <c r="E294" s="37" t="str">
        <f>VLOOKUP(D:D,[1]门店类型!$C:$N,12,0)</f>
        <v>C1</v>
      </c>
      <c r="F294" s="63">
        <v>13304</v>
      </c>
      <c r="G294" s="60" t="s">
        <v>431</v>
      </c>
      <c r="H294" s="7">
        <v>4</v>
      </c>
      <c r="I294" s="7">
        <v>2</v>
      </c>
      <c r="J294" s="37">
        <v>3</v>
      </c>
      <c r="K294" s="37">
        <f t="shared" si="23"/>
        <v>150</v>
      </c>
      <c r="L294" s="37"/>
      <c r="M294" s="37">
        <f>J294*50-I294*50</f>
        <v>50</v>
      </c>
      <c r="N294" s="37"/>
      <c r="O294" s="7">
        <v>3</v>
      </c>
      <c r="P294" s="7">
        <v>2</v>
      </c>
      <c r="Q294" s="15"/>
      <c r="R294" s="15">
        <f t="shared" si="25"/>
        <v>0</v>
      </c>
      <c r="S294" s="15"/>
      <c r="T294" s="15">
        <f>P294*24-R294</f>
        <v>48</v>
      </c>
    </row>
    <row r="295" customHeight="1" spans="1:20">
      <c r="A295" s="51">
        <v>293</v>
      </c>
      <c r="B295" s="59" t="s">
        <v>406</v>
      </c>
      <c r="C295" s="62" t="s">
        <v>430</v>
      </c>
      <c r="D295" s="61">
        <v>570</v>
      </c>
      <c r="E295" s="37" t="str">
        <f>VLOOKUP(D:D,[1]门店类型!$C:$N,12,0)</f>
        <v>C1</v>
      </c>
      <c r="F295" s="63">
        <v>14792</v>
      </c>
      <c r="G295" s="60" t="s">
        <v>432</v>
      </c>
      <c r="H295" s="7">
        <v>4</v>
      </c>
      <c r="I295" s="7">
        <v>2</v>
      </c>
      <c r="J295" s="37">
        <v>1</v>
      </c>
      <c r="K295" s="37">
        <f t="shared" si="23"/>
        <v>50</v>
      </c>
      <c r="L295" s="37">
        <f t="shared" si="24"/>
        <v>50</v>
      </c>
      <c r="M295" s="37"/>
      <c r="N295" s="37"/>
      <c r="O295" s="7">
        <v>3</v>
      </c>
      <c r="P295" s="7">
        <v>1</v>
      </c>
      <c r="Q295" s="15"/>
      <c r="R295" s="15">
        <f t="shared" si="25"/>
        <v>0</v>
      </c>
      <c r="S295" s="15"/>
      <c r="T295" s="15">
        <f>P295*24-R295</f>
        <v>24</v>
      </c>
    </row>
    <row r="296" customHeight="1" spans="1:20">
      <c r="A296" s="51">
        <v>294</v>
      </c>
      <c r="B296" s="59" t="s">
        <v>406</v>
      </c>
      <c r="C296" s="60" t="s">
        <v>433</v>
      </c>
      <c r="D296" s="61">
        <v>752</v>
      </c>
      <c r="E296" s="37" t="str">
        <f>VLOOKUP(D:D,[1]门店类型!$C:$N,12,0)</f>
        <v>C2</v>
      </c>
      <c r="F296" s="61">
        <v>15756</v>
      </c>
      <c r="G296" s="62" t="s">
        <v>434</v>
      </c>
      <c r="H296" s="7">
        <v>4</v>
      </c>
      <c r="I296" s="7">
        <v>2</v>
      </c>
      <c r="J296" s="37">
        <v>2</v>
      </c>
      <c r="K296" s="37">
        <f t="shared" si="23"/>
        <v>100</v>
      </c>
      <c r="L296" s="37">
        <f t="shared" si="24"/>
        <v>0</v>
      </c>
      <c r="M296" s="37"/>
      <c r="N296" s="37"/>
      <c r="O296" s="7">
        <v>3</v>
      </c>
      <c r="P296" s="7">
        <v>1</v>
      </c>
      <c r="Q296" s="15">
        <v>3</v>
      </c>
      <c r="R296" s="15">
        <f t="shared" si="25"/>
        <v>72</v>
      </c>
      <c r="S296" s="15">
        <f>R296-P296*24</f>
        <v>48</v>
      </c>
      <c r="T296" s="15"/>
    </row>
    <row r="297" customHeight="1" spans="1:20">
      <c r="A297" s="51">
        <v>295</v>
      </c>
      <c r="B297" s="59" t="s">
        <v>406</v>
      </c>
      <c r="C297" s="60" t="s">
        <v>433</v>
      </c>
      <c r="D297" s="61">
        <v>752</v>
      </c>
      <c r="E297" s="37" t="str">
        <f>VLOOKUP(D:D,[1]门店类型!$C:$N,12,0)</f>
        <v>C2</v>
      </c>
      <c r="F297" s="61">
        <v>1003990</v>
      </c>
      <c r="G297" s="60" t="s">
        <v>435</v>
      </c>
      <c r="H297" s="7">
        <v>4</v>
      </c>
      <c r="I297" s="7">
        <v>1</v>
      </c>
      <c r="J297" s="37">
        <v>5</v>
      </c>
      <c r="K297" s="37">
        <f t="shared" si="23"/>
        <v>250</v>
      </c>
      <c r="L297" s="37"/>
      <c r="M297" s="37">
        <f>J297*50-I297*50</f>
        <v>200</v>
      </c>
      <c r="N297" s="37"/>
      <c r="O297" s="7">
        <v>3</v>
      </c>
      <c r="P297" s="7">
        <v>1</v>
      </c>
      <c r="Q297" s="15"/>
      <c r="R297" s="15">
        <f t="shared" si="25"/>
        <v>0</v>
      </c>
      <c r="S297" s="15"/>
      <c r="T297" s="15">
        <f t="shared" ref="T297:T303" si="27">P297*24-R297</f>
        <v>24</v>
      </c>
    </row>
    <row r="298" customHeight="1" spans="1:20">
      <c r="A298" s="51">
        <v>296</v>
      </c>
      <c r="B298" s="59" t="s">
        <v>406</v>
      </c>
      <c r="C298" s="60" t="s">
        <v>433</v>
      </c>
      <c r="D298" s="61">
        <v>752</v>
      </c>
      <c r="E298" s="37" t="str">
        <f>VLOOKUP(D:D,[1]门店类型!$C:$N,12,0)</f>
        <v>C2</v>
      </c>
      <c r="F298" s="61">
        <v>1003992</v>
      </c>
      <c r="G298" s="60" t="s">
        <v>431</v>
      </c>
      <c r="H298" s="7">
        <v>4</v>
      </c>
      <c r="I298" s="7">
        <v>1</v>
      </c>
      <c r="J298" s="37"/>
      <c r="K298" s="37">
        <f t="shared" si="23"/>
        <v>0</v>
      </c>
      <c r="L298" s="37">
        <f t="shared" si="24"/>
        <v>50</v>
      </c>
      <c r="M298" s="37"/>
      <c r="N298" s="37"/>
      <c r="O298" s="7">
        <v>3</v>
      </c>
      <c r="P298" s="7">
        <v>1</v>
      </c>
      <c r="Q298" s="15"/>
      <c r="R298" s="15">
        <f t="shared" si="25"/>
        <v>0</v>
      </c>
      <c r="S298" s="15"/>
      <c r="T298" s="15">
        <f t="shared" si="27"/>
        <v>24</v>
      </c>
    </row>
    <row r="299" customHeight="1" spans="1:20">
      <c r="A299" s="51">
        <v>297</v>
      </c>
      <c r="B299" s="59" t="s">
        <v>406</v>
      </c>
      <c r="C299" s="60" t="s">
        <v>436</v>
      </c>
      <c r="D299" s="61">
        <v>114286</v>
      </c>
      <c r="E299" s="37" t="str">
        <f>VLOOKUP(D:D,[1]门店类型!$C:$N,12,0)</f>
        <v>B1</v>
      </c>
      <c r="F299" s="61">
        <v>13698</v>
      </c>
      <c r="G299" s="62" t="s">
        <v>437</v>
      </c>
      <c r="H299" s="7">
        <v>6</v>
      </c>
      <c r="I299" s="7">
        <v>3</v>
      </c>
      <c r="J299" s="37">
        <v>2</v>
      </c>
      <c r="K299" s="37">
        <f t="shared" si="23"/>
        <v>100</v>
      </c>
      <c r="L299" s="37">
        <f t="shared" si="24"/>
        <v>50</v>
      </c>
      <c r="M299" s="37"/>
      <c r="N299" s="37"/>
      <c r="O299" s="7">
        <v>5</v>
      </c>
      <c r="P299" s="7">
        <v>3</v>
      </c>
      <c r="Q299" s="15"/>
      <c r="R299" s="15">
        <f t="shared" si="25"/>
        <v>0</v>
      </c>
      <c r="S299" s="15"/>
      <c r="T299" s="15">
        <f t="shared" si="27"/>
        <v>72</v>
      </c>
    </row>
    <row r="300" customHeight="1" spans="1:20">
      <c r="A300" s="51">
        <v>298</v>
      </c>
      <c r="B300" s="59" t="s">
        <v>406</v>
      </c>
      <c r="C300" s="60" t="s">
        <v>436</v>
      </c>
      <c r="D300" s="61">
        <v>114286</v>
      </c>
      <c r="E300" s="37" t="str">
        <f>VLOOKUP(D:D,[1]门店类型!$C:$N,12,0)</f>
        <v>B1</v>
      </c>
      <c r="F300" s="61">
        <v>15333</v>
      </c>
      <c r="G300" s="60" t="s">
        <v>438</v>
      </c>
      <c r="H300" s="7">
        <v>6</v>
      </c>
      <c r="I300" s="7">
        <v>3</v>
      </c>
      <c r="J300" s="37"/>
      <c r="K300" s="37">
        <f t="shared" si="23"/>
        <v>0</v>
      </c>
      <c r="L300" s="37">
        <f t="shared" si="24"/>
        <v>150</v>
      </c>
      <c r="M300" s="37"/>
      <c r="N300" s="37"/>
      <c r="O300" s="7">
        <v>5</v>
      </c>
      <c r="P300" s="7">
        <v>2</v>
      </c>
      <c r="Q300" s="15"/>
      <c r="R300" s="15">
        <f t="shared" si="25"/>
        <v>0</v>
      </c>
      <c r="S300" s="15"/>
      <c r="T300" s="15">
        <f t="shared" si="27"/>
        <v>48</v>
      </c>
    </row>
    <row r="301" customHeight="1" spans="1:20">
      <c r="A301" s="51">
        <v>299</v>
      </c>
      <c r="B301" s="59" t="s">
        <v>406</v>
      </c>
      <c r="C301" s="60" t="s">
        <v>439</v>
      </c>
      <c r="D301" s="61">
        <v>113008</v>
      </c>
      <c r="E301" s="37" t="str">
        <f>VLOOKUP(D:D,[1]门店类型!$C:$N,12,0)</f>
        <v>B2</v>
      </c>
      <c r="F301" s="61">
        <v>11425</v>
      </c>
      <c r="G301" s="60" t="s">
        <v>440</v>
      </c>
      <c r="H301" s="7">
        <v>4</v>
      </c>
      <c r="I301" s="7">
        <v>2</v>
      </c>
      <c r="J301" s="37">
        <v>1</v>
      </c>
      <c r="K301" s="37">
        <f t="shared" si="23"/>
        <v>50</v>
      </c>
      <c r="L301" s="37">
        <f t="shared" si="24"/>
        <v>50</v>
      </c>
      <c r="M301" s="37"/>
      <c r="N301" s="37"/>
      <c r="O301" s="7">
        <v>3</v>
      </c>
      <c r="P301" s="7">
        <v>2</v>
      </c>
      <c r="Q301" s="15"/>
      <c r="R301" s="15">
        <f t="shared" si="25"/>
        <v>0</v>
      </c>
      <c r="S301" s="15"/>
      <c r="T301" s="15">
        <f t="shared" si="27"/>
        <v>48</v>
      </c>
    </row>
    <row r="302" customHeight="1" spans="1:20">
      <c r="A302" s="51">
        <v>300</v>
      </c>
      <c r="B302" s="59" t="s">
        <v>406</v>
      </c>
      <c r="C302" s="60" t="s">
        <v>439</v>
      </c>
      <c r="D302" s="61">
        <v>113008</v>
      </c>
      <c r="E302" s="37" t="str">
        <f>VLOOKUP(D:D,[1]门店类型!$C:$N,12,0)</f>
        <v>B2</v>
      </c>
      <c r="F302" s="61">
        <v>15849</v>
      </c>
      <c r="G302" s="60" t="s">
        <v>441</v>
      </c>
      <c r="H302" s="7">
        <v>4</v>
      </c>
      <c r="I302" s="7">
        <v>2</v>
      </c>
      <c r="J302" s="37"/>
      <c r="K302" s="37">
        <f t="shared" si="23"/>
        <v>0</v>
      </c>
      <c r="L302" s="37">
        <f t="shared" si="24"/>
        <v>100</v>
      </c>
      <c r="M302" s="37"/>
      <c r="N302" s="37"/>
      <c r="O302" s="7">
        <v>3</v>
      </c>
      <c r="P302" s="7">
        <v>1</v>
      </c>
      <c r="Q302" s="15"/>
      <c r="R302" s="15">
        <f t="shared" si="25"/>
        <v>0</v>
      </c>
      <c r="S302" s="15"/>
      <c r="T302" s="15">
        <f t="shared" si="27"/>
        <v>24</v>
      </c>
    </row>
    <row r="303" customHeight="1" spans="1:20">
      <c r="A303" s="51">
        <v>301</v>
      </c>
      <c r="B303" s="59" t="s">
        <v>406</v>
      </c>
      <c r="C303" s="60" t="s">
        <v>442</v>
      </c>
      <c r="D303" s="61">
        <v>106399</v>
      </c>
      <c r="E303" s="37" t="str">
        <f>VLOOKUP(D:D,[1]门店类型!$C:$N,12,0)</f>
        <v>B1</v>
      </c>
      <c r="F303" s="61">
        <v>6456</v>
      </c>
      <c r="G303" s="60" t="s">
        <v>443</v>
      </c>
      <c r="H303" s="7">
        <v>7</v>
      </c>
      <c r="I303" s="7">
        <v>3</v>
      </c>
      <c r="J303" s="37">
        <v>3</v>
      </c>
      <c r="K303" s="37">
        <f t="shared" si="23"/>
        <v>150</v>
      </c>
      <c r="L303" s="37">
        <f t="shared" si="24"/>
        <v>0</v>
      </c>
      <c r="M303" s="37"/>
      <c r="N303" s="37"/>
      <c r="O303" s="7">
        <v>5</v>
      </c>
      <c r="P303" s="7">
        <v>2</v>
      </c>
      <c r="Q303" s="15">
        <v>2</v>
      </c>
      <c r="R303" s="15">
        <f t="shared" si="25"/>
        <v>48</v>
      </c>
      <c r="S303" s="15"/>
      <c r="T303" s="15"/>
    </row>
    <row r="304" customHeight="1" spans="1:20">
      <c r="A304" s="51">
        <v>302</v>
      </c>
      <c r="B304" s="59" t="s">
        <v>406</v>
      </c>
      <c r="C304" s="60" t="s">
        <v>442</v>
      </c>
      <c r="D304" s="61">
        <v>106399</v>
      </c>
      <c r="E304" s="37" t="str">
        <f>VLOOKUP(D:D,[1]门店类型!$C:$N,12,0)</f>
        <v>B1</v>
      </c>
      <c r="F304" s="61">
        <v>12730</v>
      </c>
      <c r="G304" s="60" t="s">
        <v>444</v>
      </c>
      <c r="H304" s="7">
        <v>7</v>
      </c>
      <c r="I304" s="7">
        <v>2</v>
      </c>
      <c r="J304" s="37">
        <v>3</v>
      </c>
      <c r="K304" s="37">
        <f t="shared" si="23"/>
        <v>150</v>
      </c>
      <c r="L304" s="37"/>
      <c r="M304" s="37">
        <f>J304*50-I304*50</f>
        <v>50</v>
      </c>
      <c r="N304" s="37"/>
      <c r="O304" s="7">
        <v>5</v>
      </c>
      <c r="P304" s="7">
        <v>2</v>
      </c>
      <c r="Q304" s="15">
        <v>3</v>
      </c>
      <c r="R304" s="15">
        <f t="shared" si="25"/>
        <v>72</v>
      </c>
      <c r="S304" s="15">
        <f>R304-P304*24</f>
        <v>24</v>
      </c>
      <c r="T304" s="15"/>
    </row>
    <row r="305" customHeight="1" spans="1:20">
      <c r="A305" s="51">
        <v>303</v>
      </c>
      <c r="B305" s="59" t="s">
        <v>406</v>
      </c>
      <c r="C305" s="60" t="s">
        <v>442</v>
      </c>
      <c r="D305" s="61">
        <v>106399</v>
      </c>
      <c r="E305" s="37" t="str">
        <f>VLOOKUP(D:D,[1]门店类型!$C:$N,12,0)</f>
        <v>B1</v>
      </c>
      <c r="F305" s="61">
        <v>15850</v>
      </c>
      <c r="G305" s="60" t="s">
        <v>445</v>
      </c>
      <c r="H305" s="7">
        <v>7</v>
      </c>
      <c r="I305" s="7">
        <v>2</v>
      </c>
      <c r="J305" s="37">
        <v>3</v>
      </c>
      <c r="K305" s="37">
        <f t="shared" si="23"/>
        <v>150</v>
      </c>
      <c r="L305" s="37"/>
      <c r="M305" s="37">
        <f>J305*50-I305*50</f>
        <v>50</v>
      </c>
      <c r="N305" s="37"/>
      <c r="O305" s="7">
        <v>5</v>
      </c>
      <c r="P305" s="7">
        <v>1</v>
      </c>
      <c r="Q305" s="15">
        <v>1</v>
      </c>
      <c r="R305" s="15">
        <f t="shared" si="25"/>
        <v>24</v>
      </c>
      <c r="S305" s="15"/>
      <c r="T305" s="15"/>
    </row>
    <row r="306" customHeight="1" spans="1:20">
      <c r="A306" s="51">
        <v>304</v>
      </c>
      <c r="B306" s="59" t="s">
        <v>406</v>
      </c>
      <c r="C306" s="59" t="s">
        <v>446</v>
      </c>
      <c r="D306" s="59">
        <v>122906</v>
      </c>
      <c r="E306" s="37" t="str">
        <f>VLOOKUP(D:D,[1]门店类型!$C:$N,12,0)</f>
        <v>C1</v>
      </c>
      <c r="F306" s="59">
        <v>14866</v>
      </c>
      <c r="G306" s="59" t="s">
        <v>447</v>
      </c>
      <c r="H306" s="7">
        <v>7</v>
      </c>
      <c r="I306" s="7">
        <v>3</v>
      </c>
      <c r="J306" s="37"/>
      <c r="K306" s="37">
        <f t="shared" si="23"/>
        <v>0</v>
      </c>
      <c r="L306" s="37">
        <f t="shared" si="24"/>
        <v>150</v>
      </c>
      <c r="M306" s="37"/>
      <c r="N306" s="37"/>
      <c r="O306" s="7">
        <v>3</v>
      </c>
      <c r="P306" s="7">
        <v>1</v>
      </c>
      <c r="Q306" s="15">
        <v>12</v>
      </c>
      <c r="R306" s="15">
        <f t="shared" si="25"/>
        <v>288</v>
      </c>
      <c r="S306" s="15">
        <f>R306-P306*24</f>
        <v>264</v>
      </c>
      <c r="T306" s="15"/>
    </row>
    <row r="307" customHeight="1" spans="1:20">
      <c r="A307" s="51">
        <v>305</v>
      </c>
      <c r="B307" s="59" t="s">
        <v>406</v>
      </c>
      <c r="C307" s="59" t="s">
        <v>446</v>
      </c>
      <c r="D307" s="59">
        <v>122906</v>
      </c>
      <c r="E307" s="37" t="str">
        <f>VLOOKUP(D:D,[1]门店类型!$C:$N,12,0)</f>
        <v>C1</v>
      </c>
      <c r="F307" s="59">
        <v>16192</v>
      </c>
      <c r="G307" s="59" t="s">
        <v>448</v>
      </c>
      <c r="H307" s="7">
        <v>7</v>
      </c>
      <c r="I307" s="7">
        <v>4</v>
      </c>
      <c r="J307" s="37"/>
      <c r="K307" s="37">
        <f t="shared" si="23"/>
        <v>0</v>
      </c>
      <c r="L307" s="37">
        <f t="shared" si="24"/>
        <v>200</v>
      </c>
      <c r="M307" s="37"/>
      <c r="N307" s="37"/>
      <c r="O307" s="7">
        <v>3</v>
      </c>
      <c r="P307" s="7">
        <v>2</v>
      </c>
      <c r="Q307" s="15"/>
      <c r="R307" s="15">
        <f t="shared" si="25"/>
        <v>0</v>
      </c>
      <c r="S307" s="15"/>
      <c r="T307" s="15">
        <f>P307*24-R307</f>
        <v>48</v>
      </c>
    </row>
    <row r="308" customHeight="1" spans="1:20">
      <c r="A308" s="51">
        <v>306</v>
      </c>
      <c r="B308" s="59" t="s">
        <v>406</v>
      </c>
      <c r="C308" s="60" t="s">
        <v>449</v>
      </c>
      <c r="D308" s="61">
        <v>104429</v>
      </c>
      <c r="E308" s="37" t="str">
        <f>VLOOKUP(D:D,[1]门店类型!$C:$N,12,0)</f>
        <v>C1</v>
      </c>
      <c r="F308" s="63">
        <v>14399</v>
      </c>
      <c r="G308" s="60" t="s">
        <v>450</v>
      </c>
      <c r="H308" s="7">
        <v>4</v>
      </c>
      <c r="I308" s="7">
        <v>2</v>
      </c>
      <c r="J308" s="37">
        <v>5</v>
      </c>
      <c r="K308" s="37">
        <f t="shared" si="23"/>
        <v>250</v>
      </c>
      <c r="L308" s="37"/>
      <c r="M308" s="37">
        <f>J308*50-I308*50</f>
        <v>150</v>
      </c>
      <c r="N308" s="37"/>
      <c r="O308" s="7">
        <v>3</v>
      </c>
      <c r="P308" s="7">
        <v>1</v>
      </c>
      <c r="Q308" s="15">
        <v>1</v>
      </c>
      <c r="R308" s="15">
        <f t="shared" si="25"/>
        <v>24</v>
      </c>
      <c r="S308" s="15"/>
      <c r="T308" s="15"/>
    </row>
    <row r="309" customHeight="1" spans="1:20">
      <c r="A309" s="51">
        <v>307</v>
      </c>
      <c r="B309" s="59" t="s">
        <v>406</v>
      </c>
      <c r="C309" s="60" t="s">
        <v>449</v>
      </c>
      <c r="D309" s="61">
        <v>104429</v>
      </c>
      <c r="E309" s="37" t="str">
        <f>VLOOKUP(D:D,[1]门店类型!$C:$N,12,0)</f>
        <v>C1</v>
      </c>
      <c r="F309" s="63">
        <v>16302</v>
      </c>
      <c r="G309" s="60" t="s">
        <v>451</v>
      </c>
      <c r="H309" s="7">
        <v>4</v>
      </c>
      <c r="I309" s="7">
        <v>1</v>
      </c>
      <c r="J309" s="37"/>
      <c r="K309" s="37">
        <f t="shared" si="23"/>
        <v>0</v>
      </c>
      <c r="L309" s="37">
        <f t="shared" si="24"/>
        <v>50</v>
      </c>
      <c r="M309" s="37"/>
      <c r="N309" s="37"/>
      <c r="O309" s="7">
        <v>3</v>
      </c>
      <c r="P309" s="7">
        <v>1</v>
      </c>
      <c r="Q309" s="15"/>
      <c r="R309" s="15">
        <f t="shared" si="25"/>
        <v>0</v>
      </c>
      <c r="S309" s="15"/>
      <c r="T309" s="15">
        <f>P309*24-R309</f>
        <v>24</v>
      </c>
    </row>
    <row r="310" customHeight="1" spans="1:20">
      <c r="A310" s="51">
        <v>308</v>
      </c>
      <c r="B310" s="59" t="s">
        <v>406</v>
      </c>
      <c r="C310" s="60" t="s">
        <v>449</v>
      </c>
      <c r="D310" s="61">
        <v>104429</v>
      </c>
      <c r="E310" s="37" t="str">
        <f>VLOOKUP(D:D,[1]门店类型!$C:$N,12,0)</f>
        <v>C1</v>
      </c>
      <c r="F310" s="63">
        <v>16057</v>
      </c>
      <c r="G310" s="59" t="s">
        <v>452</v>
      </c>
      <c r="H310" s="7">
        <v>4</v>
      </c>
      <c r="I310" s="7">
        <v>1</v>
      </c>
      <c r="J310" s="37"/>
      <c r="K310" s="37">
        <f t="shared" si="23"/>
        <v>0</v>
      </c>
      <c r="L310" s="37">
        <f t="shared" si="24"/>
        <v>50</v>
      </c>
      <c r="M310" s="37"/>
      <c r="N310" s="37"/>
      <c r="O310" s="7">
        <v>3</v>
      </c>
      <c r="P310" s="7">
        <v>1</v>
      </c>
      <c r="Q310" s="15"/>
      <c r="R310" s="15">
        <f t="shared" si="25"/>
        <v>0</v>
      </c>
      <c r="S310" s="15"/>
      <c r="T310" s="15">
        <f>P310*24-R310</f>
        <v>24</v>
      </c>
    </row>
    <row r="311" customHeight="1" spans="1:20">
      <c r="A311" s="51">
        <v>309</v>
      </c>
      <c r="B311" s="59" t="s">
        <v>406</v>
      </c>
      <c r="C311" s="60" t="s">
        <v>453</v>
      </c>
      <c r="D311" s="61">
        <v>113025</v>
      </c>
      <c r="E311" s="37" t="str">
        <f>VLOOKUP(D:D,[1]门店类型!$C:$N,12,0)</f>
        <v>C1</v>
      </c>
      <c r="F311" s="61">
        <v>15158</v>
      </c>
      <c r="G311" s="60" t="s">
        <v>454</v>
      </c>
      <c r="H311" s="7">
        <v>9</v>
      </c>
      <c r="I311" s="7">
        <v>4</v>
      </c>
      <c r="J311" s="37"/>
      <c r="K311" s="37">
        <f t="shared" si="23"/>
        <v>0</v>
      </c>
      <c r="L311" s="37">
        <f t="shared" si="24"/>
        <v>200</v>
      </c>
      <c r="M311" s="37"/>
      <c r="N311" s="37"/>
      <c r="O311" s="7">
        <v>3</v>
      </c>
      <c r="P311" s="7">
        <v>1</v>
      </c>
      <c r="Q311" s="15">
        <v>1</v>
      </c>
      <c r="R311" s="15">
        <f t="shared" si="25"/>
        <v>24</v>
      </c>
      <c r="S311" s="15"/>
      <c r="T311" s="15"/>
    </row>
    <row r="312" customHeight="1" spans="1:20">
      <c r="A312" s="51">
        <v>310</v>
      </c>
      <c r="B312" s="59" t="s">
        <v>406</v>
      </c>
      <c r="C312" s="60" t="s">
        <v>453</v>
      </c>
      <c r="D312" s="61">
        <v>113025</v>
      </c>
      <c r="E312" s="37" t="str">
        <f>VLOOKUP(D:D,[1]门店类型!$C:$N,12,0)</f>
        <v>C1</v>
      </c>
      <c r="F312" s="61">
        <v>12144</v>
      </c>
      <c r="G312" s="60" t="s">
        <v>455</v>
      </c>
      <c r="H312" s="7">
        <v>9</v>
      </c>
      <c r="I312" s="7">
        <v>5</v>
      </c>
      <c r="J312" s="37">
        <v>4</v>
      </c>
      <c r="K312" s="37">
        <f t="shared" si="23"/>
        <v>200</v>
      </c>
      <c r="L312" s="37">
        <f t="shared" si="24"/>
        <v>50</v>
      </c>
      <c r="M312" s="37"/>
      <c r="N312" s="37"/>
      <c r="O312" s="7">
        <v>3</v>
      </c>
      <c r="P312" s="7">
        <v>2</v>
      </c>
      <c r="Q312" s="15">
        <v>3</v>
      </c>
      <c r="R312" s="15">
        <f t="shared" si="25"/>
        <v>72</v>
      </c>
      <c r="S312" s="15">
        <f>R312-P312*24</f>
        <v>24</v>
      </c>
      <c r="T312" s="15"/>
    </row>
    <row r="313" customHeight="1" spans="1:20">
      <c r="A313" s="51">
        <v>311</v>
      </c>
      <c r="B313" s="59" t="s">
        <v>406</v>
      </c>
      <c r="C313" s="60" t="s">
        <v>456</v>
      </c>
      <c r="D313" s="61">
        <v>113298</v>
      </c>
      <c r="E313" s="37" t="str">
        <f>VLOOKUP(D:D,[1]门店类型!$C:$N,12,0)</f>
        <v>C2</v>
      </c>
      <c r="F313" s="61">
        <v>13136</v>
      </c>
      <c r="G313" s="59" t="s">
        <v>457</v>
      </c>
      <c r="H313" s="7">
        <v>6</v>
      </c>
      <c r="I313" s="7">
        <v>6</v>
      </c>
      <c r="J313" s="37">
        <v>5</v>
      </c>
      <c r="K313" s="37">
        <f t="shared" si="23"/>
        <v>250</v>
      </c>
      <c r="L313" s="37">
        <f t="shared" si="24"/>
        <v>50</v>
      </c>
      <c r="M313" s="37"/>
      <c r="N313" s="37"/>
      <c r="O313" s="7">
        <v>3</v>
      </c>
      <c r="P313" s="7">
        <v>3</v>
      </c>
      <c r="Q313" s="15"/>
      <c r="R313" s="15">
        <f t="shared" si="25"/>
        <v>0</v>
      </c>
      <c r="S313" s="15"/>
      <c r="T313" s="15">
        <f t="shared" ref="T313:T322" si="28">P313*24-R313</f>
        <v>72</v>
      </c>
    </row>
    <row r="314" customHeight="1" spans="1:20">
      <c r="A314" s="51">
        <v>312</v>
      </c>
      <c r="B314" s="59" t="s">
        <v>406</v>
      </c>
      <c r="C314" s="60" t="s">
        <v>458</v>
      </c>
      <c r="D314" s="61">
        <v>119263</v>
      </c>
      <c r="E314" s="37" t="str">
        <f>VLOOKUP(D:D,[1]门店类型!$C:$N,12,0)</f>
        <v>C1</v>
      </c>
      <c r="F314" s="61">
        <v>4077</v>
      </c>
      <c r="G314" s="60" t="s">
        <v>459</v>
      </c>
      <c r="H314" s="7">
        <v>10</v>
      </c>
      <c r="I314" s="7">
        <v>4</v>
      </c>
      <c r="J314" s="37">
        <v>4</v>
      </c>
      <c r="K314" s="37">
        <f t="shared" si="23"/>
        <v>200</v>
      </c>
      <c r="L314" s="37">
        <f t="shared" si="24"/>
        <v>0</v>
      </c>
      <c r="M314" s="37"/>
      <c r="N314" s="37"/>
      <c r="O314" s="7">
        <v>3</v>
      </c>
      <c r="P314" s="7">
        <v>1</v>
      </c>
      <c r="Q314" s="15"/>
      <c r="R314" s="15">
        <f t="shared" si="25"/>
        <v>0</v>
      </c>
      <c r="S314" s="15"/>
      <c r="T314" s="15">
        <f t="shared" si="28"/>
        <v>24</v>
      </c>
    </row>
    <row r="315" customHeight="1" spans="1:20">
      <c r="A315" s="51">
        <v>313</v>
      </c>
      <c r="B315" s="59" t="s">
        <v>406</v>
      </c>
      <c r="C315" s="60" t="s">
        <v>458</v>
      </c>
      <c r="D315" s="61">
        <v>119263</v>
      </c>
      <c r="E315" s="37" t="str">
        <f>VLOOKUP(D:D,[1]门店类型!$C:$N,12,0)</f>
        <v>C1</v>
      </c>
      <c r="F315" s="63">
        <v>15979</v>
      </c>
      <c r="G315" s="59" t="s">
        <v>460</v>
      </c>
      <c r="H315" s="7">
        <v>10</v>
      </c>
      <c r="I315" s="7">
        <v>3</v>
      </c>
      <c r="J315" s="37"/>
      <c r="K315" s="37">
        <f t="shared" si="23"/>
        <v>0</v>
      </c>
      <c r="L315" s="37">
        <f t="shared" si="24"/>
        <v>150</v>
      </c>
      <c r="M315" s="37"/>
      <c r="N315" s="37"/>
      <c r="O315" s="7">
        <v>3</v>
      </c>
      <c r="P315" s="7">
        <v>1</v>
      </c>
      <c r="Q315" s="15"/>
      <c r="R315" s="15">
        <f t="shared" si="25"/>
        <v>0</v>
      </c>
      <c r="S315" s="15"/>
      <c r="T315" s="15">
        <f t="shared" si="28"/>
        <v>24</v>
      </c>
    </row>
    <row r="316" customHeight="1" spans="1:20">
      <c r="A316" s="51">
        <v>314</v>
      </c>
      <c r="B316" s="59" t="s">
        <v>406</v>
      </c>
      <c r="C316" s="60" t="s">
        <v>458</v>
      </c>
      <c r="D316" s="61">
        <v>119263</v>
      </c>
      <c r="E316" s="37" t="str">
        <f>VLOOKUP(D:D,[1]门店类型!$C:$N,12,0)</f>
        <v>C1</v>
      </c>
      <c r="F316" s="61">
        <v>16160</v>
      </c>
      <c r="G316" s="60" t="s">
        <v>461</v>
      </c>
      <c r="H316" s="7">
        <v>10</v>
      </c>
      <c r="I316" s="7">
        <v>3</v>
      </c>
      <c r="J316" s="37"/>
      <c r="K316" s="37">
        <f t="shared" si="23"/>
        <v>0</v>
      </c>
      <c r="L316" s="37">
        <f t="shared" si="24"/>
        <v>150</v>
      </c>
      <c r="M316" s="37"/>
      <c r="N316" s="37"/>
      <c r="O316" s="7">
        <v>3</v>
      </c>
      <c r="P316" s="7">
        <v>1</v>
      </c>
      <c r="Q316" s="15"/>
      <c r="R316" s="15">
        <f t="shared" si="25"/>
        <v>0</v>
      </c>
      <c r="S316" s="15"/>
      <c r="T316" s="15">
        <f t="shared" si="28"/>
        <v>24</v>
      </c>
    </row>
    <row r="317" customHeight="1" spans="1:20">
      <c r="A317" s="51">
        <v>315</v>
      </c>
      <c r="B317" s="59" t="s">
        <v>406</v>
      </c>
      <c r="C317" s="59" t="s">
        <v>462</v>
      </c>
      <c r="D317" s="59">
        <v>120844</v>
      </c>
      <c r="E317" s="37" t="str">
        <f>VLOOKUP(D:D,[1]门店类型!$C:$N,12,0)</f>
        <v>B1</v>
      </c>
      <c r="F317" s="59">
        <v>9328</v>
      </c>
      <c r="G317" s="59" t="s">
        <v>463</v>
      </c>
      <c r="H317" s="7">
        <v>6</v>
      </c>
      <c r="I317" s="7">
        <v>3</v>
      </c>
      <c r="J317" s="37"/>
      <c r="K317" s="37">
        <f t="shared" si="23"/>
        <v>0</v>
      </c>
      <c r="L317" s="37">
        <f t="shared" si="24"/>
        <v>150</v>
      </c>
      <c r="M317" s="37"/>
      <c r="N317" s="37"/>
      <c r="O317" s="7">
        <v>5</v>
      </c>
      <c r="P317" s="7">
        <v>3</v>
      </c>
      <c r="Q317" s="15">
        <v>1</v>
      </c>
      <c r="R317" s="15">
        <f t="shared" si="25"/>
        <v>24</v>
      </c>
      <c r="S317" s="15"/>
      <c r="T317" s="15">
        <f t="shared" si="28"/>
        <v>48</v>
      </c>
    </row>
    <row r="318" customHeight="1" spans="1:20">
      <c r="A318" s="51">
        <v>316</v>
      </c>
      <c r="B318" s="59" t="s">
        <v>406</v>
      </c>
      <c r="C318" s="59" t="s">
        <v>462</v>
      </c>
      <c r="D318" s="59">
        <v>120844</v>
      </c>
      <c r="E318" s="37" t="str">
        <f>VLOOKUP(D:D,[1]门店类型!$C:$N,12,0)</f>
        <v>B1</v>
      </c>
      <c r="F318" s="61">
        <v>10377</v>
      </c>
      <c r="G318" s="60" t="s">
        <v>464</v>
      </c>
      <c r="H318" s="7">
        <v>6</v>
      </c>
      <c r="I318" s="7">
        <v>3</v>
      </c>
      <c r="J318" s="37"/>
      <c r="K318" s="37">
        <f t="shared" si="23"/>
        <v>0</v>
      </c>
      <c r="L318" s="37">
        <f t="shared" si="24"/>
        <v>150</v>
      </c>
      <c r="M318" s="37"/>
      <c r="N318" s="37"/>
      <c r="O318" s="7">
        <v>5</v>
      </c>
      <c r="P318" s="7">
        <v>2</v>
      </c>
      <c r="Q318" s="15"/>
      <c r="R318" s="15">
        <f t="shared" si="25"/>
        <v>0</v>
      </c>
      <c r="S318" s="15"/>
      <c r="T318" s="15">
        <f t="shared" si="28"/>
        <v>48</v>
      </c>
    </row>
    <row r="319" customHeight="1" spans="1:20">
      <c r="A319" s="51">
        <v>317</v>
      </c>
      <c r="B319" s="59" t="s">
        <v>406</v>
      </c>
      <c r="C319" s="60" t="s">
        <v>465</v>
      </c>
      <c r="D319" s="61">
        <v>106569</v>
      </c>
      <c r="E319" s="37" t="str">
        <f>VLOOKUP(D:D,[1]门店类型!$C:$N,12,0)</f>
        <v>B2</v>
      </c>
      <c r="F319" s="61">
        <v>10468</v>
      </c>
      <c r="G319" s="60" t="s">
        <v>466</v>
      </c>
      <c r="H319" s="7">
        <v>11</v>
      </c>
      <c r="I319" s="7">
        <v>5</v>
      </c>
      <c r="J319" s="37">
        <v>20</v>
      </c>
      <c r="K319" s="37">
        <f t="shared" si="23"/>
        <v>1000</v>
      </c>
      <c r="L319" s="37"/>
      <c r="M319" s="37">
        <f>J319*50-I319*50</f>
        <v>750</v>
      </c>
      <c r="N319" s="37">
        <f>J319*10</f>
        <v>200</v>
      </c>
      <c r="O319" s="7">
        <v>5</v>
      </c>
      <c r="P319" s="7">
        <v>3</v>
      </c>
      <c r="Q319" s="15">
        <v>3</v>
      </c>
      <c r="R319" s="15">
        <f t="shared" si="25"/>
        <v>72</v>
      </c>
      <c r="S319" s="15"/>
      <c r="T319" s="15"/>
    </row>
    <row r="320" customHeight="1" spans="1:20">
      <c r="A320" s="51">
        <v>318</v>
      </c>
      <c r="B320" s="59" t="s">
        <v>406</v>
      </c>
      <c r="C320" s="60" t="s">
        <v>465</v>
      </c>
      <c r="D320" s="61">
        <v>106569</v>
      </c>
      <c r="E320" s="37" t="str">
        <f>VLOOKUP(D:D,[1]门店类型!$C:$N,12,0)</f>
        <v>B2</v>
      </c>
      <c r="F320" s="61">
        <v>16048</v>
      </c>
      <c r="G320" s="60" t="s">
        <v>467</v>
      </c>
      <c r="H320" s="7">
        <v>11</v>
      </c>
      <c r="I320" s="7">
        <v>3</v>
      </c>
      <c r="J320" s="37"/>
      <c r="K320" s="37">
        <f t="shared" si="23"/>
        <v>0</v>
      </c>
      <c r="L320" s="37">
        <f t="shared" si="24"/>
        <v>150</v>
      </c>
      <c r="M320" s="37"/>
      <c r="N320" s="37"/>
      <c r="O320" s="7">
        <v>5</v>
      </c>
      <c r="P320" s="7">
        <v>1</v>
      </c>
      <c r="Q320" s="15"/>
      <c r="R320" s="15">
        <f t="shared" si="25"/>
        <v>0</v>
      </c>
      <c r="S320" s="15"/>
      <c r="T320" s="15">
        <f t="shared" si="28"/>
        <v>24</v>
      </c>
    </row>
    <row r="321" customHeight="1" spans="1:20">
      <c r="A321" s="51">
        <v>319</v>
      </c>
      <c r="B321" s="59" t="s">
        <v>406</v>
      </c>
      <c r="C321" s="60" t="s">
        <v>465</v>
      </c>
      <c r="D321" s="61">
        <v>106569</v>
      </c>
      <c r="E321" s="37" t="str">
        <f>VLOOKUP(D:D,[1]门店类型!$C:$N,12,0)</f>
        <v>B2</v>
      </c>
      <c r="F321" s="61">
        <v>16070</v>
      </c>
      <c r="G321" s="60" t="s">
        <v>468</v>
      </c>
      <c r="H321" s="7">
        <v>11</v>
      </c>
      <c r="I321" s="7">
        <v>3</v>
      </c>
      <c r="J321" s="37"/>
      <c r="K321" s="37">
        <f t="shared" si="23"/>
        <v>0</v>
      </c>
      <c r="L321" s="37">
        <f t="shared" si="24"/>
        <v>150</v>
      </c>
      <c r="M321" s="37"/>
      <c r="N321" s="37"/>
      <c r="O321" s="7">
        <v>5</v>
      </c>
      <c r="P321" s="7">
        <v>1</v>
      </c>
      <c r="Q321" s="15"/>
      <c r="R321" s="15">
        <f t="shared" si="25"/>
        <v>0</v>
      </c>
      <c r="S321" s="15"/>
      <c r="T321" s="15">
        <f t="shared" si="28"/>
        <v>24</v>
      </c>
    </row>
    <row r="322" customHeight="1" spans="1:20">
      <c r="A322" s="51">
        <v>320</v>
      </c>
      <c r="B322" s="59" t="s">
        <v>406</v>
      </c>
      <c r="C322" s="60" t="s">
        <v>469</v>
      </c>
      <c r="D322" s="61">
        <v>513</v>
      </c>
      <c r="E322" s="37" t="str">
        <f>VLOOKUP(D:D,[1]门店类型!$C:$N,12,0)</f>
        <v>B2</v>
      </c>
      <c r="F322" s="61">
        <v>9760</v>
      </c>
      <c r="G322" s="60" t="s">
        <v>470</v>
      </c>
      <c r="H322" s="7">
        <v>18</v>
      </c>
      <c r="I322" s="7">
        <v>9</v>
      </c>
      <c r="J322" s="37">
        <v>6</v>
      </c>
      <c r="K322" s="37">
        <f t="shared" si="23"/>
        <v>300</v>
      </c>
      <c r="L322" s="37">
        <f t="shared" si="24"/>
        <v>150</v>
      </c>
      <c r="M322" s="37"/>
      <c r="N322" s="37">
        <f>J322*10</f>
        <v>60</v>
      </c>
      <c r="O322" s="7">
        <v>5</v>
      </c>
      <c r="P322" s="7">
        <v>3</v>
      </c>
      <c r="Q322" s="15"/>
      <c r="R322" s="15">
        <f t="shared" si="25"/>
        <v>0</v>
      </c>
      <c r="S322" s="15"/>
      <c r="T322" s="15">
        <f t="shared" si="28"/>
        <v>72</v>
      </c>
    </row>
    <row r="323" customHeight="1" spans="1:20">
      <c r="A323" s="51">
        <v>321</v>
      </c>
      <c r="B323" s="59" t="s">
        <v>406</v>
      </c>
      <c r="C323" s="60" t="s">
        <v>469</v>
      </c>
      <c r="D323" s="61">
        <v>513</v>
      </c>
      <c r="E323" s="37" t="str">
        <f>VLOOKUP(D:D,[1]门店类型!$C:$N,12,0)</f>
        <v>B2</v>
      </c>
      <c r="F323" s="61">
        <v>12451</v>
      </c>
      <c r="G323" s="60" t="s">
        <v>435</v>
      </c>
      <c r="H323" s="7">
        <v>18</v>
      </c>
      <c r="I323" s="7">
        <v>9</v>
      </c>
      <c r="J323" s="37"/>
      <c r="K323" s="37">
        <f t="shared" si="23"/>
        <v>0</v>
      </c>
      <c r="L323" s="37">
        <f t="shared" si="24"/>
        <v>450</v>
      </c>
      <c r="M323" s="37"/>
      <c r="N323" s="37"/>
      <c r="O323" s="7">
        <v>5</v>
      </c>
      <c r="P323" s="7">
        <v>2</v>
      </c>
      <c r="Q323" s="15">
        <v>3</v>
      </c>
      <c r="R323" s="15">
        <f t="shared" si="25"/>
        <v>72</v>
      </c>
      <c r="S323" s="15">
        <f>R323-P323*24</f>
        <v>24</v>
      </c>
      <c r="T323" s="15"/>
    </row>
    <row r="324" customHeight="1" spans="1:20">
      <c r="A324" s="51">
        <v>322</v>
      </c>
      <c r="B324" s="59" t="s">
        <v>406</v>
      </c>
      <c r="C324" s="62" t="s">
        <v>471</v>
      </c>
      <c r="D324" s="61">
        <v>112888</v>
      </c>
      <c r="E324" s="37" t="str">
        <f>VLOOKUP(D:D,[1]门店类型!$C:$N,12,0)</f>
        <v>C1</v>
      </c>
      <c r="F324" s="61">
        <v>15157</v>
      </c>
      <c r="G324" s="60" t="s">
        <v>472</v>
      </c>
      <c r="H324" s="7">
        <v>5</v>
      </c>
      <c r="I324" s="7">
        <v>2</v>
      </c>
      <c r="J324" s="37">
        <v>4</v>
      </c>
      <c r="K324" s="37">
        <f t="shared" ref="K324:K366" si="29">J324*50</f>
        <v>200</v>
      </c>
      <c r="L324" s="37"/>
      <c r="M324" s="37">
        <f>J324*50-I324*50</f>
        <v>100</v>
      </c>
      <c r="N324" s="37"/>
      <c r="O324" s="7">
        <v>3</v>
      </c>
      <c r="P324" s="7">
        <v>2</v>
      </c>
      <c r="Q324" s="15">
        <v>6</v>
      </c>
      <c r="R324" s="15">
        <f t="shared" ref="R324:R366" si="30">Q324*24</f>
        <v>144</v>
      </c>
      <c r="S324" s="15">
        <f>R324-P324*24</f>
        <v>96</v>
      </c>
      <c r="T324" s="15"/>
    </row>
    <row r="325" customHeight="1" spans="1:20">
      <c r="A325" s="51">
        <v>323</v>
      </c>
      <c r="B325" s="59" t="s">
        <v>406</v>
      </c>
      <c r="C325" s="62" t="s">
        <v>471</v>
      </c>
      <c r="D325" s="61">
        <v>112888</v>
      </c>
      <c r="E325" s="37" t="str">
        <f>VLOOKUP(D:D,[1]门店类型!$C:$N,12,0)</f>
        <v>C1</v>
      </c>
      <c r="F325" s="61">
        <v>12954</v>
      </c>
      <c r="G325" s="59" t="s">
        <v>473</v>
      </c>
      <c r="H325" s="7">
        <v>5</v>
      </c>
      <c r="I325" s="7">
        <v>3</v>
      </c>
      <c r="J325" s="37"/>
      <c r="K325" s="37">
        <f t="shared" si="29"/>
        <v>0</v>
      </c>
      <c r="L325" s="37">
        <f t="shared" ref="L324:L366" si="31">I325*50-K325</f>
        <v>150</v>
      </c>
      <c r="M325" s="37"/>
      <c r="N325" s="37"/>
      <c r="O325" s="7">
        <v>3</v>
      </c>
      <c r="P325" s="7">
        <v>1</v>
      </c>
      <c r="Q325" s="15"/>
      <c r="R325" s="15">
        <f t="shared" si="30"/>
        <v>0</v>
      </c>
      <c r="S325" s="15"/>
      <c r="T325" s="15">
        <f>P325*24-R325</f>
        <v>24</v>
      </c>
    </row>
    <row r="326" customHeight="1" spans="1:20">
      <c r="A326" s="51">
        <v>324</v>
      </c>
      <c r="B326" s="59" t="s">
        <v>406</v>
      </c>
      <c r="C326" s="62" t="s">
        <v>474</v>
      </c>
      <c r="D326" s="61">
        <v>113833</v>
      </c>
      <c r="E326" s="37" t="str">
        <f>VLOOKUP(D:D,[1]门店类型!$C:$N,12,0)</f>
        <v>B2</v>
      </c>
      <c r="F326" s="61">
        <v>11624</v>
      </c>
      <c r="G326" s="60" t="s">
        <v>475</v>
      </c>
      <c r="H326" s="7">
        <v>10</v>
      </c>
      <c r="I326" s="7">
        <v>5</v>
      </c>
      <c r="J326" s="37">
        <v>1</v>
      </c>
      <c r="K326" s="37">
        <f t="shared" si="29"/>
        <v>50</v>
      </c>
      <c r="L326" s="37">
        <f t="shared" si="31"/>
        <v>200</v>
      </c>
      <c r="M326" s="37"/>
      <c r="N326" s="37"/>
      <c r="O326" s="7">
        <v>3</v>
      </c>
      <c r="P326" s="7">
        <v>2</v>
      </c>
      <c r="Q326" s="15">
        <v>3</v>
      </c>
      <c r="R326" s="15">
        <f t="shared" si="30"/>
        <v>72</v>
      </c>
      <c r="S326" s="15">
        <f>R326-P326*24</f>
        <v>24</v>
      </c>
      <c r="T326" s="15"/>
    </row>
    <row r="327" customHeight="1" spans="1:20">
      <c r="A327" s="51">
        <v>325</v>
      </c>
      <c r="B327" s="59" t="s">
        <v>406</v>
      </c>
      <c r="C327" s="62" t="s">
        <v>474</v>
      </c>
      <c r="D327" s="61">
        <v>113833</v>
      </c>
      <c r="E327" s="37" t="str">
        <f>VLOOKUP(D:D,[1]门店类型!$C:$N,12,0)</f>
        <v>B2</v>
      </c>
      <c r="F327" s="61">
        <v>13296</v>
      </c>
      <c r="G327" s="60" t="s">
        <v>476</v>
      </c>
      <c r="H327" s="7">
        <v>10</v>
      </c>
      <c r="I327" s="7">
        <v>5</v>
      </c>
      <c r="J327" s="37">
        <v>4</v>
      </c>
      <c r="K327" s="37">
        <f t="shared" si="29"/>
        <v>200</v>
      </c>
      <c r="L327" s="37">
        <f t="shared" si="31"/>
        <v>50</v>
      </c>
      <c r="M327" s="37"/>
      <c r="N327" s="37"/>
      <c r="O327" s="7">
        <v>3</v>
      </c>
      <c r="P327" s="7">
        <v>1</v>
      </c>
      <c r="Q327" s="15"/>
      <c r="R327" s="15">
        <f t="shared" si="30"/>
        <v>0</v>
      </c>
      <c r="S327" s="15"/>
      <c r="T327" s="15">
        <f>P327*24-R327</f>
        <v>24</v>
      </c>
    </row>
    <row r="328" customHeight="1" spans="1:20">
      <c r="A328" s="51">
        <v>326</v>
      </c>
      <c r="B328" s="59" t="s">
        <v>406</v>
      </c>
      <c r="C328" s="60" t="s">
        <v>477</v>
      </c>
      <c r="D328" s="61">
        <v>116773</v>
      </c>
      <c r="E328" s="37" t="str">
        <f>VLOOKUP(D:D,[1]门店类型!$C:$N,12,0)</f>
        <v>C1</v>
      </c>
      <c r="F328" s="63">
        <v>14493</v>
      </c>
      <c r="G328" s="59" t="s">
        <v>478</v>
      </c>
      <c r="H328" s="7">
        <v>8</v>
      </c>
      <c r="I328" s="7">
        <v>4</v>
      </c>
      <c r="J328" s="37"/>
      <c r="K328" s="37">
        <f t="shared" si="29"/>
        <v>0</v>
      </c>
      <c r="L328" s="37">
        <f t="shared" si="31"/>
        <v>200</v>
      </c>
      <c r="M328" s="37"/>
      <c r="N328" s="37"/>
      <c r="O328" s="7">
        <v>3</v>
      </c>
      <c r="P328" s="7">
        <v>2</v>
      </c>
      <c r="Q328" s="15">
        <v>4</v>
      </c>
      <c r="R328" s="15">
        <f t="shared" si="30"/>
        <v>96</v>
      </c>
      <c r="S328" s="15">
        <f>R328-P328*24</f>
        <v>48</v>
      </c>
      <c r="T328" s="15"/>
    </row>
    <row r="329" customHeight="1" spans="1:20">
      <c r="A329" s="51">
        <v>327</v>
      </c>
      <c r="B329" s="59" t="s">
        <v>406</v>
      </c>
      <c r="C329" s="60" t="s">
        <v>477</v>
      </c>
      <c r="D329" s="61">
        <v>116773</v>
      </c>
      <c r="E329" s="37" t="str">
        <f>VLOOKUP(D:D,[1]门店类型!$C:$N,12,0)</f>
        <v>C1</v>
      </c>
      <c r="F329" s="63">
        <v>15743</v>
      </c>
      <c r="G329" s="59" t="s">
        <v>479</v>
      </c>
      <c r="H329" s="7">
        <v>8</v>
      </c>
      <c r="I329" s="7">
        <v>4</v>
      </c>
      <c r="J329" s="37"/>
      <c r="K329" s="37">
        <f t="shared" si="29"/>
        <v>0</v>
      </c>
      <c r="L329" s="37">
        <f t="shared" si="31"/>
        <v>200</v>
      </c>
      <c r="M329" s="37"/>
      <c r="N329" s="37"/>
      <c r="O329" s="7">
        <v>3</v>
      </c>
      <c r="P329" s="7">
        <v>1</v>
      </c>
      <c r="Q329" s="15"/>
      <c r="R329" s="15">
        <f t="shared" si="30"/>
        <v>0</v>
      </c>
      <c r="S329" s="15"/>
      <c r="T329" s="15">
        <f>P329*24-R329</f>
        <v>24</v>
      </c>
    </row>
    <row r="330" customHeight="1" spans="1:20">
      <c r="A330" s="51">
        <v>328</v>
      </c>
      <c r="B330" s="59" t="s">
        <v>406</v>
      </c>
      <c r="C330" s="60" t="s">
        <v>480</v>
      </c>
      <c r="D330" s="61">
        <v>118951</v>
      </c>
      <c r="E330" s="37" t="str">
        <f>VLOOKUP(D:D,[1]门店类型!$C:$N,12,0)</f>
        <v>C1</v>
      </c>
      <c r="F330" s="63">
        <v>14751</v>
      </c>
      <c r="G330" s="59" t="s">
        <v>313</v>
      </c>
      <c r="H330" s="7">
        <v>4</v>
      </c>
      <c r="I330" s="7">
        <v>2</v>
      </c>
      <c r="J330" s="37"/>
      <c r="K330" s="37">
        <f t="shared" si="29"/>
        <v>0</v>
      </c>
      <c r="L330" s="37">
        <f t="shared" si="31"/>
        <v>100</v>
      </c>
      <c r="M330" s="37"/>
      <c r="N330" s="37"/>
      <c r="O330" s="7">
        <v>3</v>
      </c>
      <c r="P330" s="7">
        <v>2</v>
      </c>
      <c r="Q330" s="15">
        <v>3</v>
      </c>
      <c r="R330" s="15">
        <f t="shared" si="30"/>
        <v>72</v>
      </c>
      <c r="S330" s="15">
        <f>R330-P330*24</f>
        <v>24</v>
      </c>
      <c r="T330" s="15"/>
    </row>
    <row r="331" customHeight="1" spans="1:20">
      <c r="A331" s="51">
        <v>329</v>
      </c>
      <c r="B331" s="59" t="s">
        <v>406</v>
      </c>
      <c r="C331" s="60" t="s">
        <v>480</v>
      </c>
      <c r="D331" s="61">
        <v>118951</v>
      </c>
      <c r="E331" s="37" t="str">
        <f>VLOOKUP(D:D,[1]门店类型!$C:$N,12,0)</f>
        <v>C1</v>
      </c>
      <c r="F331" s="61">
        <v>12932</v>
      </c>
      <c r="G331" s="64" t="s">
        <v>481</v>
      </c>
      <c r="H331" s="7">
        <v>4</v>
      </c>
      <c r="I331" s="7">
        <v>2</v>
      </c>
      <c r="J331" s="37">
        <v>2</v>
      </c>
      <c r="K331" s="37">
        <f t="shared" si="29"/>
        <v>100</v>
      </c>
      <c r="L331" s="37">
        <f t="shared" si="31"/>
        <v>0</v>
      </c>
      <c r="M331" s="37"/>
      <c r="N331" s="37"/>
      <c r="O331" s="7">
        <v>3</v>
      </c>
      <c r="P331" s="7">
        <v>1</v>
      </c>
      <c r="Q331" s="15"/>
      <c r="R331" s="15">
        <f t="shared" si="30"/>
        <v>0</v>
      </c>
      <c r="S331" s="15"/>
      <c r="T331" s="15">
        <f t="shared" ref="T331:T340" si="32">P331*24-R331</f>
        <v>24</v>
      </c>
    </row>
    <row r="332" customHeight="1" spans="1:20">
      <c r="A332" s="51">
        <v>330</v>
      </c>
      <c r="B332" s="59" t="s">
        <v>406</v>
      </c>
      <c r="C332" s="59" t="s">
        <v>482</v>
      </c>
      <c r="D332" s="59">
        <v>107658</v>
      </c>
      <c r="E332" s="37" t="str">
        <f>VLOOKUP(D:D,[1]门店类型!$C:$N,12,0)</f>
        <v>A3</v>
      </c>
      <c r="F332" s="59">
        <v>7388</v>
      </c>
      <c r="G332" s="59" t="s">
        <v>483</v>
      </c>
      <c r="H332" s="7">
        <v>9</v>
      </c>
      <c r="I332" s="7">
        <v>3</v>
      </c>
      <c r="J332" s="37">
        <v>1</v>
      </c>
      <c r="K332" s="37">
        <f t="shared" si="29"/>
        <v>50</v>
      </c>
      <c r="L332" s="37">
        <f t="shared" si="31"/>
        <v>100</v>
      </c>
      <c r="M332" s="37"/>
      <c r="N332" s="37"/>
      <c r="O332" s="7">
        <v>5</v>
      </c>
      <c r="P332" s="7">
        <v>2</v>
      </c>
      <c r="Q332" s="15"/>
      <c r="R332" s="15">
        <f t="shared" si="30"/>
        <v>0</v>
      </c>
      <c r="S332" s="15"/>
      <c r="T332" s="15">
        <f t="shared" si="32"/>
        <v>48</v>
      </c>
    </row>
    <row r="333" customHeight="1" spans="1:20">
      <c r="A333" s="51">
        <v>331</v>
      </c>
      <c r="B333" s="59" t="s">
        <v>406</v>
      </c>
      <c r="C333" s="59" t="s">
        <v>482</v>
      </c>
      <c r="D333" s="59">
        <v>107658</v>
      </c>
      <c r="E333" s="37" t="str">
        <f>VLOOKUP(D:D,[1]门店类型!$C:$N,12,0)</f>
        <v>A3</v>
      </c>
      <c r="F333" s="59">
        <v>4562</v>
      </c>
      <c r="G333" s="59" t="s">
        <v>484</v>
      </c>
      <c r="H333" s="7">
        <v>9</v>
      </c>
      <c r="I333" s="7">
        <v>2</v>
      </c>
      <c r="J333" s="37">
        <v>1</v>
      </c>
      <c r="K333" s="37">
        <f t="shared" si="29"/>
        <v>50</v>
      </c>
      <c r="L333" s="37">
        <f t="shared" si="31"/>
        <v>50</v>
      </c>
      <c r="M333" s="37"/>
      <c r="N333" s="37"/>
      <c r="O333" s="7">
        <v>5</v>
      </c>
      <c r="P333" s="7">
        <v>1</v>
      </c>
      <c r="Q333" s="15"/>
      <c r="R333" s="15">
        <f t="shared" si="30"/>
        <v>0</v>
      </c>
      <c r="S333" s="15"/>
      <c r="T333" s="15">
        <f t="shared" si="32"/>
        <v>24</v>
      </c>
    </row>
    <row r="334" customHeight="1" spans="1:20">
      <c r="A334" s="51">
        <v>332</v>
      </c>
      <c r="B334" s="59" t="s">
        <v>406</v>
      </c>
      <c r="C334" s="59" t="s">
        <v>482</v>
      </c>
      <c r="D334" s="59">
        <v>107658</v>
      </c>
      <c r="E334" s="37" t="str">
        <f>VLOOKUP(D:D,[1]门店类型!$C:$N,12,0)</f>
        <v>A3</v>
      </c>
      <c r="F334" s="59">
        <v>15742</v>
      </c>
      <c r="G334" s="59" t="s">
        <v>485</v>
      </c>
      <c r="H334" s="7">
        <v>9</v>
      </c>
      <c r="I334" s="7">
        <v>2</v>
      </c>
      <c r="J334" s="37">
        <v>1</v>
      </c>
      <c r="K334" s="37">
        <f t="shared" si="29"/>
        <v>50</v>
      </c>
      <c r="L334" s="37">
        <f t="shared" si="31"/>
        <v>50</v>
      </c>
      <c r="M334" s="37"/>
      <c r="N334" s="37"/>
      <c r="O334" s="7">
        <v>5</v>
      </c>
      <c r="P334" s="7">
        <v>1</v>
      </c>
      <c r="Q334" s="15"/>
      <c r="R334" s="15">
        <f t="shared" si="30"/>
        <v>0</v>
      </c>
      <c r="S334" s="15"/>
      <c r="T334" s="15">
        <f t="shared" si="32"/>
        <v>24</v>
      </c>
    </row>
    <row r="335" customHeight="1" spans="1:20">
      <c r="A335" s="51">
        <v>333</v>
      </c>
      <c r="B335" s="59" t="s">
        <v>406</v>
      </c>
      <c r="C335" s="59" t="s">
        <v>482</v>
      </c>
      <c r="D335" s="59">
        <v>107658</v>
      </c>
      <c r="E335" s="37" t="str">
        <f>VLOOKUP(D:D,[1]门店类型!$C:$N,12,0)</f>
        <v>A3</v>
      </c>
      <c r="F335" s="59">
        <v>14861</v>
      </c>
      <c r="G335" s="59" t="s">
        <v>486</v>
      </c>
      <c r="H335" s="7">
        <v>9</v>
      </c>
      <c r="I335" s="7">
        <v>2</v>
      </c>
      <c r="J335" s="37"/>
      <c r="K335" s="37">
        <f t="shared" si="29"/>
        <v>0</v>
      </c>
      <c r="L335" s="37">
        <f t="shared" si="31"/>
        <v>100</v>
      </c>
      <c r="M335" s="37"/>
      <c r="N335" s="37"/>
      <c r="O335" s="7">
        <v>5</v>
      </c>
      <c r="P335" s="7">
        <v>1</v>
      </c>
      <c r="Q335" s="15"/>
      <c r="R335" s="15">
        <f t="shared" si="30"/>
        <v>0</v>
      </c>
      <c r="S335" s="15"/>
      <c r="T335" s="15">
        <f t="shared" si="32"/>
        <v>24</v>
      </c>
    </row>
    <row r="336" customHeight="1" spans="1:20">
      <c r="A336" s="51">
        <v>334</v>
      </c>
      <c r="B336" s="59" t="s">
        <v>406</v>
      </c>
      <c r="C336" s="59" t="s">
        <v>487</v>
      </c>
      <c r="D336" s="59">
        <v>128640</v>
      </c>
      <c r="E336" s="37" t="str">
        <f>VLOOKUP(D:D,[1]门店类型!$C:$N,12,0)</f>
        <v>C2</v>
      </c>
      <c r="F336" s="59">
        <v>16203</v>
      </c>
      <c r="G336" s="59" t="s">
        <v>488</v>
      </c>
      <c r="H336" s="7">
        <v>4</v>
      </c>
      <c r="I336" s="7">
        <v>2</v>
      </c>
      <c r="J336" s="37"/>
      <c r="K336" s="37">
        <f t="shared" si="29"/>
        <v>0</v>
      </c>
      <c r="L336" s="37">
        <f t="shared" si="31"/>
        <v>100</v>
      </c>
      <c r="M336" s="37"/>
      <c r="N336" s="37"/>
      <c r="O336" s="7">
        <v>3</v>
      </c>
      <c r="P336" s="7">
        <v>1</v>
      </c>
      <c r="Q336" s="15"/>
      <c r="R336" s="15">
        <f t="shared" si="30"/>
        <v>0</v>
      </c>
      <c r="S336" s="15"/>
      <c r="T336" s="15">
        <f t="shared" si="32"/>
        <v>24</v>
      </c>
    </row>
    <row r="337" customHeight="1" spans="1:20">
      <c r="A337" s="51">
        <v>335</v>
      </c>
      <c r="B337" s="59" t="s">
        <v>406</v>
      </c>
      <c r="C337" s="60" t="s">
        <v>487</v>
      </c>
      <c r="D337" s="61">
        <v>128640</v>
      </c>
      <c r="E337" s="37" t="str">
        <f>VLOOKUP(D:D,[1]门店类型!$C:$N,12,0)</f>
        <v>C2</v>
      </c>
      <c r="F337" s="61">
        <v>15535</v>
      </c>
      <c r="G337" s="60" t="s">
        <v>489</v>
      </c>
      <c r="H337" s="7">
        <v>4</v>
      </c>
      <c r="I337" s="7">
        <v>2</v>
      </c>
      <c r="J337" s="37">
        <v>1</v>
      </c>
      <c r="K337" s="37">
        <f t="shared" si="29"/>
        <v>50</v>
      </c>
      <c r="L337" s="37">
        <f t="shared" si="31"/>
        <v>50</v>
      </c>
      <c r="M337" s="37"/>
      <c r="N337" s="37"/>
      <c r="O337" s="7">
        <v>3</v>
      </c>
      <c r="P337" s="7">
        <v>2</v>
      </c>
      <c r="Q337" s="15">
        <v>1</v>
      </c>
      <c r="R337" s="15">
        <f t="shared" si="30"/>
        <v>24</v>
      </c>
      <c r="S337" s="15"/>
      <c r="T337" s="15">
        <f t="shared" si="32"/>
        <v>24</v>
      </c>
    </row>
    <row r="338" customHeight="1" spans="1:20">
      <c r="A338" s="51">
        <v>336</v>
      </c>
      <c r="B338" s="59" t="s">
        <v>406</v>
      </c>
      <c r="C338" s="65" t="s">
        <v>490</v>
      </c>
      <c r="D338" s="65">
        <v>138202</v>
      </c>
      <c r="E338" s="37" t="str">
        <f>VLOOKUP(D:D,[1]门店类型!$C:$N,12,0)</f>
        <v>B1</v>
      </c>
      <c r="F338" s="61">
        <v>12216</v>
      </c>
      <c r="G338" s="60" t="s">
        <v>491</v>
      </c>
      <c r="H338" s="7">
        <v>4</v>
      </c>
      <c r="I338" s="7">
        <v>2</v>
      </c>
      <c r="J338" s="37">
        <v>1</v>
      </c>
      <c r="K338" s="37">
        <f t="shared" si="29"/>
        <v>50</v>
      </c>
      <c r="L338" s="37">
        <f t="shared" si="31"/>
        <v>50</v>
      </c>
      <c r="M338" s="37"/>
      <c r="N338" s="37"/>
      <c r="O338" s="7">
        <v>3</v>
      </c>
      <c r="P338" s="7">
        <v>1</v>
      </c>
      <c r="Q338" s="15"/>
      <c r="R338" s="15">
        <f t="shared" si="30"/>
        <v>0</v>
      </c>
      <c r="S338" s="15"/>
      <c r="T338" s="15">
        <f t="shared" si="32"/>
        <v>24</v>
      </c>
    </row>
    <row r="339" customHeight="1" spans="1:20">
      <c r="A339" s="51">
        <v>337</v>
      </c>
      <c r="B339" s="59" t="s">
        <v>406</v>
      </c>
      <c r="C339" s="65" t="s">
        <v>490</v>
      </c>
      <c r="D339" s="65">
        <v>138202</v>
      </c>
      <c r="E339" s="37" t="str">
        <f>VLOOKUP(D:D,[1]门店类型!$C:$N,12,0)</f>
        <v>B1</v>
      </c>
      <c r="F339" s="61">
        <v>15845</v>
      </c>
      <c r="G339" s="60" t="s">
        <v>492</v>
      </c>
      <c r="H339" s="7">
        <v>4</v>
      </c>
      <c r="I339" s="7">
        <v>1</v>
      </c>
      <c r="J339" s="37">
        <v>4</v>
      </c>
      <c r="K339" s="37">
        <f t="shared" si="29"/>
        <v>200</v>
      </c>
      <c r="L339" s="37"/>
      <c r="M339" s="37">
        <f>J339*50-I339*50</f>
        <v>150</v>
      </c>
      <c r="N339" s="37"/>
      <c r="O339" s="7">
        <v>3</v>
      </c>
      <c r="P339" s="7">
        <v>1</v>
      </c>
      <c r="Q339" s="15"/>
      <c r="R339" s="15">
        <f t="shared" si="30"/>
        <v>0</v>
      </c>
      <c r="S339" s="15"/>
      <c r="T339" s="15">
        <f t="shared" si="32"/>
        <v>24</v>
      </c>
    </row>
    <row r="340" customHeight="1" spans="1:20">
      <c r="A340" s="51">
        <v>338</v>
      </c>
      <c r="B340" s="59" t="s">
        <v>406</v>
      </c>
      <c r="C340" s="65" t="s">
        <v>490</v>
      </c>
      <c r="D340" s="65">
        <v>138202</v>
      </c>
      <c r="E340" s="37" t="str">
        <f>VLOOKUP(D:D,[1]门店类型!$C:$N,12,0)</f>
        <v>B1</v>
      </c>
      <c r="F340" s="61">
        <v>15847</v>
      </c>
      <c r="G340" s="60" t="s">
        <v>493</v>
      </c>
      <c r="H340" s="7">
        <v>4</v>
      </c>
      <c r="I340" s="7">
        <v>1</v>
      </c>
      <c r="J340" s="37">
        <v>1</v>
      </c>
      <c r="K340" s="37">
        <f t="shared" si="29"/>
        <v>50</v>
      </c>
      <c r="L340" s="37">
        <f t="shared" si="31"/>
        <v>0</v>
      </c>
      <c r="M340" s="37"/>
      <c r="N340" s="37"/>
      <c r="O340" s="7">
        <v>3</v>
      </c>
      <c r="P340" s="7">
        <v>1</v>
      </c>
      <c r="Q340" s="15"/>
      <c r="R340" s="15">
        <f t="shared" si="30"/>
        <v>0</v>
      </c>
      <c r="S340" s="15"/>
      <c r="T340" s="15">
        <f t="shared" si="32"/>
        <v>24</v>
      </c>
    </row>
    <row r="341" customHeight="1" spans="1:20">
      <c r="A341" s="51">
        <v>339</v>
      </c>
      <c r="B341" s="37" t="s">
        <v>494</v>
      </c>
      <c r="C341" s="7" t="s">
        <v>495</v>
      </c>
      <c r="D341" s="37">
        <v>514</v>
      </c>
      <c r="E341" s="37" t="str">
        <f>VLOOKUP(D:D,[1]门店类型!$C:$N,12,0)</f>
        <v>B1</v>
      </c>
      <c r="F341" s="37">
        <v>5406</v>
      </c>
      <c r="G341" s="37" t="s">
        <v>472</v>
      </c>
      <c r="H341" s="37">
        <v>14</v>
      </c>
      <c r="I341" s="37">
        <v>7</v>
      </c>
      <c r="J341" s="37">
        <v>4</v>
      </c>
      <c r="K341" s="37">
        <f t="shared" si="29"/>
        <v>200</v>
      </c>
      <c r="L341" s="37">
        <f t="shared" si="31"/>
        <v>150</v>
      </c>
      <c r="M341" s="37"/>
      <c r="N341" s="37"/>
      <c r="O341" s="37">
        <v>5</v>
      </c>
      <c r="P341" s="37">
        <v>3</v>
      </c>
      <c r="Q341" s="15">
        <v>9</v>
      </c>
      <c r="R341" s="15">
        <f t="shared" si="30"/>
        <v>216</v>
      </c>
      <c r="S341" s="15">
        <f>R341-P341*24</f>
        <v>144</v>
      </c>
      <c r="T341" s="15"/>
    </row>
    <row r="342" customHeight="1" spans="1:20">
      <c r="A342" s="51">
        <v>340</v>
      </c>
      <c r="B342" s="37" t="s">
        <v>494</v>
      </c>
      <c r="C342" s="7" t="s">
        <v>495</v>
      </c>
      <c r="D342" s="37">
        <v>514</v>
      </c>
      <c r="E342" s="37" t="str">
        <f>VLOOKUP(D:D,[1]门店类型!$C:$N,12,0)</f>
        <v>B1</v>
      </c>
      <c r="F342" s="37">
        <v>14827</v>
      </c>
      <c r="G342" s="37" t="s">
        <v>496</v>
      </c>
      <c r="H342" s="37">
        <v>14</v>
      </c>
      <c r="I342" s="37">
        <v>7</v>
      </c>
      <c r="J342" s="37"/>
      <c r="K342" s="37">
        <f t="shared" si="29"/>
        <v>0</v>
      </c>
      <c r="L342" s="37">
        <f t="shared" si="31"/>
        <v>350</v>
      </c>
      <c r="M342" s="37"/>
      <c r="N342" s="37"/>
      <c r="O342" s="37">
        <v>5</v>
      </c>
      <c r="P342" s="37">
        <v>2</v>
      </c>
      <c r="Q342" s="15"/>
      <c r="R342" s="15">
        <f t="shared" si="30"/>
        <v>0</v>
      </c>
      <c r="S342" s="15"/>
      <c r="T342" s="15">
        <f>P342*24-R342</f>
        <v>48</v>
      </c>
    </row>
    <row r="343" customHeight="1" spans="1:20">
      <c r="A343" s="51">
        <v>341</v>
      </c>
      <c r="B343" s="37" t="s">
        <v>494</v>
      </c>
      <c r="C343" s="7" t="s">
        <v>497</v>
      </c>
      <c r="D343" s="37">
        <v>385</v>
      </c>
      <c r="E343" s="37" t="str">
        <f>VLOOKUP(D:D,[1]门店类型!$C:$N,12,0)</f>
        <v>A2</v>
      </c>
      <c r="F343" s="37">
        <v>7317</v>
      </c>
      <c r="G343" s="37" t="s">
        <v>498</v>
      </c>
      <c r="H343" s="37">
        <v>10</v>
      </c>
      <c r="I343" s="37">
        <v>4</v>
      </c>
      <c r="J343" s="37">
        <v>4</v>
      </c>
      <c r="K343" s="37">
        <f t="shared" si="29"/>
        <v>200</v>
      </c>
      <c r="L343" s="37">
        <f t="shared" si="31"/>
        <v>0</v>
      </c>
      <c r="M343" s="37"/>
      <c r="N343" s="37"/>
      <c r="O343" s="37">
        <v>6</v>
      </c>
      <c r="P343" s="37">
        <v>2</v>
      </c>
      <c r="Q343" s="15">
        <v>6</v>
      </c>
      <c r="R343" s="15">
        <f t="shared" si="30"/>
        <v>144</v>
      </c>
      <c r="S343" s="15">
        <f>R343-P343*24</f>
        <v>96</v>
      </c>
      <c r="T343" s="15"/>
    </row>
    <row r="344" customHeight="1" spans="1:20">
      <c r="A344" s="51">
        <v>342</v>
      </c>
      <c r="B344" s="37" t="s">
        <v>494</v>
      </c>
      <c r="C344" s="7" t="s">
        <v>497</v>
      </c>
      <c r="D344" s="37">
        <v>385</v>
      </c>
      <c r="E344" s="37" t="str">
        <f>VLOOKUP(D:D,[1]门店类型!$C:$N,12,0)</f>
        <v>A2</v>
      </c>
      <c r="F344" s="37">
        <v>7749</v>
      </c>
      <c r="G344" s="37" t="s">
        <v>499</v>
      </c>
      <c r="H344" s="37">
        <v>10</v>
      </c>
      <c r="I344" s="37">
        <v>3</v>
      </c>
      <c r="J344" s="37">
        <v>1</v>
      </c>
      <c r="K344" s="37">
        <f t="shared" si="29"/>
        <v>50</v>
      </c>
      <c r="L344" s="37">
        <f t="shared" si="31"/>
        <v>100</v>
      </c>
      <c r="M344" s="37"/>
      <c r="N344" s="37"/>
      <c r="O344" s="37">
        <v>6</v>
      </c>
      <c r="P344" s="37">
        <v>2</v>
      </c>
      <c r="Q344" s="15"/>
      <c r="R344" s="15">
        <f t="shared" si="30"/>
        <v>0</v>
      </c>
      <c r="S344" s="15"/>
      <c r="T344" s="15">
        <f>P344*24-R344</f>
        <v>48</v>
      </c>
    </row>
    <row r="345" customHeight="1" spans="1:20">
      <c r="A345" s="51">
        <v>343</v>
      </c>
      <c r="B345" s="37" t="s">
        <v>494</v>
      </c>
      <c r="C345" s="7" t="s">
        <v>497</v>
      </c>
      <c r="D345" s="37">
        <v>385</v>
      </c>
      <c r="E345" s="37" t="str">
        <f>VLOOKUP(D:D,[1]门店类型!$C:$N,12,0)</f>
        <v>A2</v>
      </c>
      <c r="F345" s="37">
        <v>12566</v>
      </c>
      <c r="G345" s="37" t="s">
        <v>500</v>
      </c>
      <c r="H345" s="37">
        <v>10</v>
      </c>
      <c r="I345" s="37">
        <v>3</v>
      </c>
      <c r="J345" s="37"/>
      <c r="K345" s="37">
        <f t="shared" si="29"/>
        <v>0</v>
      </c>
      <c r="L345" s="37">
        <f t="shared" si="31"/>
        <v>150</v>
      </c>
      <c r="M345" s="37"/>
      <c r="N345" s="37"/>
      <c r="O345" s="37">
        <v>6</v>
      </c>
      <c r="P345" s="37">
        <v>2</v>
      </c>
      <c r="Q345" s="15">
        <v>3</v>
      </c>
      <c r="R345" s="15">
        <f t="shared" si="30"/>
        <v>72</v>
      </c>
      <c r="S345" s="15">
        <f>R345-P345*24</f>
        <v>24</v>
      </c>
      <c r="T345" s="15"/>
    </row>
    <row r="346" customHeight="1" spans="1:20">
      <c r="A346" s="51">
        <v>344</v>
      </c>
      <c r="B346" s="37" t="s">
        <v>494</v>
      </c>
      <c r="C346" s="7" t="s">
        <v>501</v>
      </c>
      <c r="D346" s="37">
        <v>371</v>
      </c>
      <c r="E346" s="37" t="str">
        <f>VLOOKUP(D:D,[1]门店类型!$C:$N,12,0)</f>
        <v>C2</v>
      </c>
      <c r="F346" s="37">
        <v>9112</v>
      </c>
      <c r="G346" s="37" t="s">
        <v>502</v>
      </c>
      <c r="H346" s="37">
        <v>4</v>
      </c>
      <c r="I346" s="37">
        <v>2</v>
      </c>
      <c r="J346" s="37"/>
      <c r="K346" s="37">
        <f t="shared" si="29"/>
        <v>0</v>
      </c>
      <c r="L346" s="37">
        <f t="shared" si="31"/>
        <v>100</v>
      </c>
      <c r="M346" s="37"/>
      <c r="N346" s="37"/>
      <c r="O346" s="37">
        <v>3</v>
      </c>
      <c r="P346" s="37">
        <v>1</v>
      </c>
      <c r="Q346" s="15">
        <v>3</v>
      </c>
      <c r="R346" s="15">
        <f t="shared" si="30"/>
        <v>72</v>
      </c>
      <c r="S346" s="15">
        <f>R346-P346*24</f>
        <v>48</v>
      </c>
      <c r="T346" s="15"/>
    </row>
    <row r="347" customHeight="1" spans="1:20">
      <c r="A347" s="51">
        <v>345</v>
      </c>
      <c r="B347" s="37" t="s">
        <v>494</v>
      </c>
      <c r="C347" s="7" t="s">
        <v>501</v>
      </c>
      <c r="D347" s="37">
        <v>371</v>
      </c>
      <c r="E347" s="37" t="str">
        <f>VLOOKUP(D:D,[1]门店类型!$C:$N,12,0)</f>
        <v>C2</v>
      </c>
      <c r="F347" s="37">
        <v>11388</v>
      </c>
      <c r="G347" s="37" t="s">
        <v>503</v>
      </c>
      <c r="H347" s="37">
        <v>4</v>
      </c>
      <c r="I347" s="37">
        <v>2</v>
      </c>
      <c r="J347" s="37">
        <v>2</v>
      </c>
      <c r="K347" s="37">
        <f t="shared" si="29"/>
        <v>100</v>
      </c>
      <c r="L347" s="37">
        <f t="shared" si="31"/>
        <v>0</v>
      </c>
      <c r="M347" s="37"/>
      <c r="N347" s="37"/>
      <c r="O347" s="37">
        <v>3</v>
      </c>
      <c r="P347" s="37">
        <v>2</v>
      </c>
      <c r="Q347" s="15">
        <v>3</v>
      </c>
      <c r="R347" s="15">
        <f t="shared" si="30"/>
        <v>72</v>
      </c>
      <c r="S347" s="15">
        <f>R347-P347*24</f>
        <v>24</v>
      </c>
      <c r="T347" s="15"/>
    </row>
    <row r="348" customHeight="1" spans="1:20">
      <c r="A348" s="51">
        <v>346</v>
      </c>
      <c r="B348" s="37" t="s">
        <v>494</v>
      </c>
      <c r="C348" s="7" t="s">
        <v>504</v>
      </c>
      <c r="D348" s="37">
        <v>102567</v>
      </c>
      <c r="E348" s="37" t="str">
        <f>VLOOKUP(D:D,[1]门店类型!$C:$N,12,0)</f>
        <v>C2</v>
      </c>
      <c r="F348" s="37">
        <v>5954</v>
      </c>
      <c r="G348" s="37" t="s">
        <v>505</v>
      </c>
      <c r="H348" s="37">
        <v>4</v>
      </c>
      <c r="I348" s="37">
        <v>2</v>
      </c>
      <c r="J348" s="37">
        <v>3</v>
      </c>
      <c r="K348" s="37">
        <f t="shared" si="29"/>
        <v>150</v>
      </c>
      <c r="L348" s="37"/>
      <c r="M348" s="37">
        <f>J348*50-I348*50</f>
        <v>50</v>
      </c>
      <c r="N348" s="37"/>
      <c r="O348" s="37">
        <v>3</v>
      </c>
      <c r="P348" s="37">
        <v>2</v>
      </c>
      <c r="Q348" s="15"/>
      <c r="R348" s="15">
        <f t="shared" si="30"/>
        <v>0</v>
      </c>
      <c r="S348" s="15"/>
      <c r="T348" s="15">
        <f>P348*24-R348</f>
        <v>48</v>
      </c>
    </row>
    <row r="349" customHeight="1" spans="1:20">
      <c r="A349" s="51">
        <v>347</v>
      </c>
      <c r="B349" s="37" t="s">
        <v>494</v>
      </c>
      <c r="C349" s="7" t="s">
        <v>504</v>
      </c>
      <c r="D349" s="37">
        <v>102567</v>
      </c>
      <c r="E349" s="37" t="str">
        <f>VLOOKUP(D:D,[1]门店类型!$C:$N,12,0)</f>
        <v>C2</v>
      </c>
      <c r="F349" s="37">
        <v>11458</v>
      </c>
      <c r="G349" s="37" t="s">
        <v>506</v>
      </c>
      <c r="H349" s="37">
        <v>4</v>
      </c>
      <c r="I349" s="37">
        <v>2</v>
      </c>
      <c r="J349" s="37"/>
      <c r="K349" s="37">
        <f t="shared" si="29"/>
        <v>0</v>
      </c>
      <c r="L349" s="37">
        <f t="shared" si="31"/>
        <v>100</v>
      </c>
      <c r="M349" s="37"/>
      <c r="N349" s="37"/>
      <c r="O349" s="37">
        <v>3</v>
      </c>
      <c r="P349" s="37">
        <v>1</v>
      </c>
      <c r="Q349" s="15"/>
      <c r="R349" s="15">
        <f t="shared" si="30"/>
        <v>0</v>
      </c>
      <c r="S349" s="15"/>
      <c r="T349" s="15">
        <f>P349*24-R349</f>
        <v>24</v>
      </c>
    </row>
    <row r="350" customHeight="1" spans="1:20">
      <c r="A350" s="51">
        <v>348</v>
      </c>
      <c r="B350" s="37" t="s">
        <v>494</v>
      </c>
      <c r="C350" s="7" t="s">
        <v>507</v>
      </c>
      <c r="D350" s="37">
        <v>108656</v>
      </c>
      <c r="E350" s="37" t="str">
        <f>VLOOKUP(D:D,[1]门店类型!$C:$N,12,0)</f>
        <v>A3</v>
      </c>
      <c r="F350" s="37">
        <v>8489</v>
      </c>
      <c r="G350" s="37" t="s">
        <v>508</v>
      </c>
      <c r="H350" s="37">
        <v>8</v>
      </c>
      <c r="I350" s="37">
        <v>4</v>
      </c>
      <c r="J350" s="37">
        <v>1</v>
      </c>
      <c r="K350" s="37">
        <f t="shared" si="29"/>
        <v>50</v>
      </c>
      <c r="L350" s="37">
        <f t="shared" si="31"/>
        <v>150</v>
      </c>
      <c r="M350" s="37"/>
      <c r="N350" s="37"/>
      <c r="O350" s="37">
        <v>6</v>
      </c>
      <c r="P350" s="37">
        <v>3</v>
      </c>
      <c r="Q350" s="15">
        <v>3</v>
      </c>
      <c r="R350" s="15">
        <f t="shared" si="30"/>
        <v>72</v>
      </c>
      <c r="S350" s="15"/>
      <c r="T350" s="15"/>
    </row>
    <row r="351" customHeight="1" spans="1:20">
      <c r="A351" s="51">
        <v>349</v>
      </c>
      <c r="B351" s="37" t="s">
        <v>494</v>
      </c>
      <c r="C351" s="7" t="s">
        <v>507</v>
      </c>
      <c r="D351" s="37">
        <v>108656</v>
      </c>
      <c r="E351" s="37" t="str">
        <f>VLOOKUP(D:D,[1]门店类型!$C:$N,12,0)</f>
        <v>A3</v>
      </c>
      <c r="F351" s="37">
        <v>4330</v>
      </c>
      <c r="G351" s="37" t="s">
        <v>509</v>
      </c>
      <c r="H351" s="37">
        <v>8</v>
      </c>
      <c r="I351" s="37">
        <v>4</v>
      </c>
      <c r="J351" s="37">
        <v>2</v>
      </c>
      <c r="K351" s="37">
        <f t="shared" si="29"/>
        <v>100</v>
      </c>
      <c r="L351" s="37">
        <f t="shared" si="31"/>
        <v>100</v>
      </c>
      <c r="M351" s="37"/>
      <c r="N351" s="37"/>
      <c r="O351" s="37">
        <v>6</v>
      </c>
      <c r="P351" s="37">
        <v>3</v>
      </c>
      <c r="Q351" s="15">
        <v>1</v>
      </c>
      <c r="R351" s="15">
        <f t="shared" si="30"/>
        <v>24</v>
      </c>
      <c r="S351" s="15"/>
      <c r="T351" s="15">
        <f>P351*24-R351</f>
        <v>48</v>
      </c>
    </row>
    <row r="352" s="49" customFormat="1" customHeight="1" spans="1:20">
      <c r="A352" s="51">
        <v>350</v>
      </c>
      <c r="B352" s="37" t="s">
        <v>111</v>
      </c>
      <c r="C352" s="66" t="s">
        <v>510</v>
      </c>
      <c r="D352" s="37">
        <v>307</v>
      </c>
      <c r="E352" s="37" t="str">
        <f>VLOOKUP(D:D,[1]门店类型!$C:$N,12,0)</f>
        <v>A1</v>
      </c>
      <c r="F352" s="23">
        <v>4328</v>
      </c>
      <c r="G352" s="23" t="s">
        <v>511</v>
      </c>
      <c r="H352" s="23"/>
      <c r="I352" s="23"/>
      <c r="J352" s="23">
        <v>4</v>
      </c>
      <c r="K352" s="37"/>
      <c r="L352" s="37"/>
      <c r="M352" s="37"/>
      <c r="N352" s="37"/>
      <c r="O352" s="23"/>
      <c r="P352" s="23"/>
      <c r="Q352" s="15"/>
      <c r="R352" s="15">
        <f t="shared" si="30"/>
        <v>0</v>
      </c>
      <c r="S352" s="15"/>
      <c r="T352" s="15"/>
    </row>
    <row r="353" s="49" customFormat="1" customHeight="1" spans="1:20">
      <c r="A353" s="51">
        <v>351</v>
      </c>
      <c r="B353" s="37" t="s">
        <v>111</v>
      </c>
      <c r="C353" s="66" t="s">
        <v>510</v>
      </c>
      <c r="D353" s="37">
        <v>307</v>
      </c>
      <c r="E353" s="37" t="str">
        <f>VLOOKUP(D:D,[1]门店类型!$C:$N,12,0)</f>
        <v>A1</v>
      </c>
      <c r="F353" s="23">
        <v>4529</v>
      </c>
      <c r="G353" s="23" t="s">
        <v>512</v>
      </c>
      <c r="H353" s="23"/>
      <c r="I353" s="23"/>
      <c r="J353" s="23">
        <v>6</v>
      </c>
      <c r="K353" s="37">
        <f t="shared" si="29"/>
        <v>300</v>
      </c>
      <c r="L353" s="37"/>
      <c r="M353" s="37">
        <f>J353*50-I353*50</f>
        <v>300</v>
      </c>
      <c r="N353" s="37"/>
      <c r="O353" s="23"/>
      <c r="P353" s="23"/>
      <c r="Q353" s="15"/>
      <c r="R353" s="15">
        <f t="shared" si="30"/>
        <v>0</v>
      </c>
      <c r="S353" s="15"/>
      <c r="T353" s="15"/>
    </row>
    <row r="354" s="49" customFormat="1" customHeight="1" spans="1:20">
      <c r="A354" s="51">
        <v>352</v>
      </c>
      <c r="B354" s="37" t="s">
        <v>111</v>
      </c>
      <c r="C354" s="66" t="s">
        <v>513</v>
      </c>
      <c r="D354" s="23">
        <v>337</v>
      </c>
      <c r="E354" s="37" t="str">
        <f>VLOOKUP(D:D,[1]门店类型!$C:$N,12,0)</f>
        <v>A2</v>
      </c>
      <c r="F354" s="23">
        <v>10747</v>
      </c>
      <c r="G354" s="23" t="s">
        <v>514</v>
      </c>
      <c r="H354" s="23"/>
      <c r="I354" s="23"/>
      <c r="J354" s="23">
        <v>1</v>
      </c>
      <c r="K354" s="37"/>
      <c r="L354" s="37"/>
      <c r="M354" s="37"/>
      <c r="N354" s="37"/>
      <c r="O354" s="23"/>
      <c r="P354" s="23"/>
      <c r="Q354" s="15"/>
      <c r="R354" s="15">
        <f t="shared" si="30"/>
        <v>0</v>
      </c>
      <c r="S354" s="15"/>
      <c r="T354" s="15"/>
    </row>
    <row r="355" s="49" customFormat="1" customHeight="1" spans="1:20">
      <c r="A355" s="51">
        <v>353</v>
      </c>
      <c r="B355" s="7" t="s">
        <v>171</v>
      </c>
      <c r="C355" s="66" t="s">
        <v>187</v>
      </c>
      <c r="D355" s="7">
        <v>103639</v>
      </c>
      <c r="E355" s="37" t="str">
        <f>VLOOKUP(D:D,[1]门店类型!$C:$N,12,0)</f>
        <v>B2</v>
      </c>
      <c r="F355" s="23">
        <v>12505</v>
      </c>
      <c r="G355" s="23" t="s">
        <v>515</v>
      </c>
      <c r="H355" s="23"/>
      <c r="I355" s="23"/>
      <c r="J355" s="23">
        <v>2</v>
      </c>
      <c r="K355" s="37"/>
      <c r="L355" s="37"/>
      <c r="M355" s="37"/>
      <c r="N355" s="37"/>
      <c r="O355" s="23"/>
      <c r="P355" s="23"/>
      <c r="Q355" s="15"/>
      <c r="R355" s="15">
        <f t="shared" si="30"/>
        <v>0</v>
      </c>
      <c r="S355" s="15"/>
      <c r="T355" s="15"/>
    </row>
    <row r="356" s="49" customFormat="1" customHeight="1" spans="1:20">
      <c r="A356" s="51">
        <v>354</v>
      </c>
      <c r="B356" s="7" t="s">
        <v>171</v>
      </c>
      <c r="C356" s="66" t="s">
        <v>251</v>
      </c>
      <c r="D356" s="7">
        <v>573</v>
      </c>
      <c r="E356" s="37" t="str">
        <f>VLOOKUP(D:D,[1]门店类型!$C:$N,12,0)</f>
        <v>C1</v>
      </c>
      <c r="F356" s="23">
        <v>12505</v>
      </c>
      <c r="G356" s="23" t="s">
        <v>515</v>
      </c>
      <c r="H356" s="23"/>
      <c r="I356" s="23"/>
      <c r="J356" s="23">
        <v>1</v>
      </c>
      <c r="K356" s="37"/>
      <c r="L356" s="37"/>
      <c r="M356" s="37"/>
      <c r="N356" s="37"/>
      <c r="O356" s="23"/>
      <c r="P356" s="23"/>
      <c r="Q356" s="15"/>
      <c r="R356" s="15">
        <f t="shared" si="30"/>
        <v>0</v>
      </c>
      <c r="S356" s="15"/>
      <c r="T356" s="15"/>
    </row>
    <row r="357" s="49" customFormat="1" customHeight="1" spans="1:20">
      <c r="A357" s="51">
        <v>355</v>
      </c>
      <c r="B357" s="59" t="s">
        <v>406</v>
      </c>
      <c r="C357" s="66" t="s">
        <v>516</v>
      </c>
      <c r="D357" s="61">
        <v>114286</v>
      </c>
      <c r="E357" s="37" t="str">
        <f>VLOOKUP(D:D,[1]门店类型!$C:$N,12,0)</f>
        <v>B1</v>
      </c>
      <c r="F357" s="23">
        <v>16266</v>
      </c>
      <c r="G357" s="23" t="s">
        <v>517</v>
      </c>
      <c r="H357" s="23"/>
      <c r="I357" s="23"/>
      <c r="J357" s="23">
        <v>4</v>
      </c>
      <c r="K357" s="37">
        <f t="shared" si="29"/>
        <v>200</v>
      </c>
      <c r="L357" s="37"/>
      <c r="M357" s="37">
        <f>J357*50-I357*50</f>
        <v>200</v>
      </c>
      <c r="N357" s="37"/>
      <c r="O357" s="23"/>
      <c r="P357" s="23"/>
      <c r="Q357" s="15"/>
      <c r="R357" s="15">
        <f t="shared" si="30"/>
        <v>0</v>
      </c>
      <c r="S357" s="15"/>
      <c r="T357" s="15"/>
    </row>
    <row r="358" s="49" customFormat="1" customHeight="1" spans="1:20">
      <c r="A358" s="51">
        <v>356</v>
      </c>
      <c r="B358" s="37" t="s">
        <v>264</v>
      </c>
      <c r="C358" s="66" t="s">
        <v>268</v>
      </c>
      <c r="D358" s="23">
        <v>52</v>
      </c>
      <c r="E358" s="37" t="str">
        <f>VLOOKUP(D:D,[1]门店类型!$C:$N,12,0)</f>
        <v>C2</v>
      </c>
      <c r="F358" s="23">
        <v>16301</v>
      </c>
      <c r="G358" s="23" t="s">
        <v>518</v>
      </c>
      <c r="H358" s="23"/>
      <c r="I358" s="23"/>
      <c r="J358" s="23">
        <v>1</v>
      </c>
      <c r="K358" s="37">
        <f t="shared" si="29"/>
        <v>50</v>
      </c>
      <c r="L358" s="37"/>
      <c r="M358" s="37">
        <f>J358*50-I358*50</f>
        <v>50</v>
      </c>
      <c r="N358" s="37"/>
      <c r="O358" s="23"/>
      <c r="P358" s="23"/>
      <c r="Q358" s="15"/>
      <c r="R358" s="15">
        <f t="shared" si="30"/>
        <v>0</v>
      </c>
      <c r="S358" s="15"/>
      <c r="T358" s="15"/>
    </row>
    <row r="359" s="49" customFormat="1" customHeight="1" spans="1:20">
      <c r="A359" s="51">
        <v>357</v>
      </c>
      <c r="B359" s="7" t="s">
        <v>171</v>
      </c>
      <c r="C359" s="66" t="s">
        <v>184</v>
      </c>
      <c r="D359" s="7">
        <v>712</v>
      </c>
      <c r="E359" s="37" t="str">
        <f>VLOOKUP(D:D,[1]门店类型!$C:$N,12,0)</f>
        <v>A3</v>
      </c>
      <c r="F359" s="23">
        <v>16417</v>
      </c>
      <c r="G359" s="23" t="s">
        <v>519</v>
      </c>
      <c r="H359" s="23"/>
      <c r="I359" s="23"/>
      <c r="J359" s="23">
        <v>2</v>
      </c>
      <c r="K359" s="37">
        <f t="shared" si="29"/>
        <v>100</v>
      </c>
      <c r="L359" s="37"/>
      <c r="M359" s="37">
        <f>J359*50-I359*50</f>
        <v>100</v>
      </c>
      <c r="N359" s="37"/>
      <c r="O359" s="23"/>
      <c r="P359" s="23"/>
      <c r="Q359" s="15">
        <v>6</v>
      </c>
      <c r="R359" s="15">
        <f t="shared" si="30"/>
        <v>144</v>
      </c>
      <c r="S359" s="15">
        <f>R359-P359*24</f>
        <v>144</v>
      </c>
      <c r="T359" s="15"/>
    </row>
    <row r="360" s="49" customFormat="1" customHeight="1" spans="1:20">
      <c r="A360" s="51">
        <v>358</v>
      </c>
      <c r="B360" s="37" t="s">
        <v>111</v>
      </c>
      <c r="C360" s="66" t="s">
        <v>510</v>
      </c>
      <c r="D360" s="37">
        <v>307</v>
      </c>
      <c r="E360" s="37" t="str">
        <f>VLOOKUP(D:D,[1]门店类型!$C:$N,12,0)</f>
        <v>A1</v>
      </c>
      <c r="F360" s="23">
        <v>990213</v>
      </c>
      <c r="G360" s="23" t="s">
        <v>520</v>
      </c>
      <c r="H360" s="23"/>
      <c r="I360" s="23"/>
      <c r="J360" s="23">
        <v>0.16</v>
      </c>
      <c r="K360" s="37"/>
      <c r="L360" s="37"/>
      <c r="M360" s="37"/>
      <c r="N360" s="37"/>
      <c r="O360" s="23"/>
      <c r="P360" s="23"/>
      <c r="Q360" s="15"/>
      <c r="R360" s="15">
        <f t="shared" si="30"/>
        <v>0</v>
      </c>
      <c r="S360" s="15"/>
      <c r="T360" s="15"/>
    </row>
    <row r="361" s="49" customFormat="1" customHeight="1" spans="1:20">
      <c r="A361" s="51">
        <v>359</v>
      </c>
      <c r="B361" s="37" t="s">
        <v>111</v>
      </c>
      <c r="C361" s="66" t="s">
        <v>510</v>
      </c>
      <c r="D361" s="37">
        <v>307</v>
      </c>
      <c r="E361" s="37" t="str">
        <f>VLOOKUP(D:D,[1]门店类型!$C:$N,12,0)</f>
        <v>A1</v>
      </c>
      <c r="F361" s="23">
        <v>995407</v>
      </c>
      <c r="G361" s="23" t="s">
        <v>521</v>
      </c>
      <c r="H361" s="23"/>
      <c r="I361" s="23"/>
      <c r="J361" s="23">
        <v>0.58</v>
      </c>
      <c r="K361" s="37"/>
      <c r="L361" s="37"/>
      <c r="M361" s="37"/>
      <c r="N361" s="37"/>
      <c r="O361" s="23"/>
      <c r="P361" s="23"/>
      <c r="Q361" s="15"/>
      <c r="R361" s="15">
        <f t="shared" si="30"/>
        <v>0</v>
      </c>
      <c r="S361" s="15"/>
      <c r="T361" s="15"/>
    </row>
    <row r="362" customHeight="1" spans="1:20">
      <c r="A362" s="51">
        <v>360</v>
      </c>
      <c r="B362" s="37" t="s">
        <v>111</v>
      </c>
      <c r="C362" s="18" t="s">
        <v>522</v>
      </c>
      <c r="D362" s="37">
        <v>102935</v>
      </c>
      <c r="E362" s="37" t="str">
        <f>VLOOKUP(D:D,[1]门店类型!$C:$N,12,0)</f>
        <v>C1</v>
      </c>
      <c r="F362" s="15">
        <v>16062</v>
      </c>
      <c r="G362" s="15" t="s">
        <v>523</v>
      </c>
      <c r="H362" s="15"/>
      <c r="I362" s="15"/>
      <c r="J362" s="15"/>
      <c r="K362" s="37">
        <f>J362*50</f>
        <v>0</v>
      </c>
      <c r="L362" s="37"/>
      <c r="M362" s="15"/>
      <c r="N362" s="15"/>
      <c r="O362" s="15"/>
      <c r="P362" s="15"/>
      <c r="Q362" s="15">
        <v>1</v>
      </c>
      <c r="R362" s="15">
        <f t="shared" si="30"/>
        <v>24</v>
      </c>
      <c r="S362" s="15">
        <f>R362-P362*24</f>
        <v>24</v>
      </c>
      <c r="T362" s="15"/>
    </row>
    <row r="363" customHeight="1" spans="1:20">
      <c r="A363" s="51">
        <v>361</v>
      </c>
      <c r="B363" s="7" t="s">
        <v>171</v>
      </c>
      <c r="C363" s="18" t="s">
        <v>187</v>
      </c>
      <c r="D363" s="7">
        <v>103639</v>
      </c>
      <c r="E363" s="37" t="str">
        <f>VLOOKUP(D:D,[1]门店类型!$C:$N,12,0)</f>
        <v>B2</v>
      </c>
      <c r="F363" s="15">
        <v>16095</v>
      </c>
      <c r="G363" s="15" t="s">
        <v>524</v>
      </c>
      <c r="H363" s="15"/>
      <c r="I363" s="15"/>
      <c r="J363" s="15"/>
      <c r="K363" s="37">
        <f t="shared" si="29"/>
        <v>0</v>
      </c>
      <c r="L363" s="37"/>
      <c r="M363" s="15"/>
      <c r="N363" s="15"/>
      <c r="O363" s="15"/>
      <c r="P363" s="15"/>
      <c r="Q363" s="15">
        <v>1</v>
      </c>
      <c r="R363" s="15">
        <f t="shared" si="30"/>
        <v>24</v>
      </c>
      <c r="S363" s="15">
        <f>R363-P363*24</f>
        <v>24</v>
      </c>
      <c r="T363" s="15"/>
    </row>
    <row r="364" customHeight="1" spans="1:20">
      <c r="A364" s="51">
        <v>362</v>
      </c>
      <c r="B364" s="37" t="s">
        <v>111</v>
      </c>
      <c r="C364" s="18" t="s">
        <v>525</v>
      </c>
      <c r="D364" s="37">
        <v>116482</v>
      </c>
      <c r="E364" s="37" t="str">
        <f>VLOOKUP(D:D,[1]门店类型!$C:$N,12,0)</f>
        <v>B2</v>
      </c>
      <c r="F364" s="15">
        <v>16122</v>
      </c>
      <c r="G364" s="15" t="s">
        <v>526</v>
      </c>
      <c r="H364" s="15"/>
      <c r="I364" s="15"/>
      <c r="J364" s="15"/>
      <c r="K364" s="37">
        <f t="shared" si="29"/>
        <v>0</v>
      </c>
      <c r="L364" s="37"/>
      <c r="M364" s="15"/>
      <c r="N364" s="15"/>
      <c r="O364" s="15"/>
      <c r="P364" s="15"/>
      <c r="Q364" s="15">
        <v>3</v>
      </c>
      <c r="R364" s="15">
        <f t="shared" si="30"/>
        <v>72</v>
      </c>
      <c r="S364" s="15">
        <f>R364-P364*24</f>
        <v>72</v>
      </c>
      <c r="T364" s="15"/>
    </row>
    <row r="365" customHeight="1" spans="1:20">
      <c r="A365" s="51">
        <v>363</v>
      </c>
      <c r="B365" s="7" t="s">
        <v>171</v>
      </c>
      <c r="C365" s="18" t="s">
        <v>242</v>
      </c>
      <c r="D365" s="7">
        <v>598</v>
      </c>
      <c r="E365" s="37" t="str">
        <f>VLOOKUP(D:D,[1]门店类型!$C:$N,12,0)</f>
        <v>B2</v>
      </c>
      <c r="F365" s="15">
        <v>26620</v>
      </c>
      <c r="G365" s="15" t="s">
        <v>527</v>
      </c>
      <c r="H365" s="15"/>
      <c r="I365" s="15"/>
      <c r="J365" s="15"/>
      <c r="K365" s="37">
        <f t="shared" si="29"/>
        <v>0</v>
      </c>
      <c r="L365" s="37"/>
      <c r="M365" s="15"/>
      <c r="N365" s="15"/>
      <c r="O365" s="15"/>
      <c r="P365" s="15"/>
      <c r="Q365" s="15">
        <v>1</v>
      </c>
      <c r="R365" s="15">
        <f t="shared" si="30"/>
        <v>24</v>
      </c>
      <c r="S365" s="15">
        <f>R365-P365*24</f>
        <v>24</v>
      </c>
      <c r="T365" s="15"/>
    </row>
    <row r="366" customHeight="1" spans="1:20">
      <c r="A366" s="51">
        <v>364</v>
      </c>
      <c r="B366" s="37" t="s">
        <v>111</v>
      </c>
      <c r="C366" s="18" t="s">
        <v>528</v>
      </c>
      <c r="D366" s="37">
        <v>106485</v>
      </c>
      <c r="E366" s="37" t="str">
        <f>VLOOKUP(D:D,[1]门店类型!$C:$N,12,0)</f>
        <v>C1</v>
      </c>
      <c r="F366" s="15">
        <v>1004290</v>
      </c>
      <c r="G366" s="15" t="s">
        <v>163</v>
      </c>
      <c r="H366" s="15"/>
      <c r="I366" s="15"/>
      <c r="J366" s="15"/>
      <c r="K366" s="37">
        <f t="shared" si="29"/>
        <v>0</v>
      </c>
      <c r="L366" s="37"/>
      <c r="M366" s="15"/>
      <c r="N366" s="15"/>
      <c r="O366" s="15"/>
      <c r="P366" s="15"/>
      <c r="Q366" s="15">
        <v>6</v>
      </c>
      <c r="R366" s="15">
        <f t="shared" si="30"/>
        <v>144</v>
      </c>
      <c r="S366" s="15">
        <f>R366-P366*24</f>
        <v>144</v>
      </c>
      <c r="T366" s="15"/>
    </row>
    <row r="367" customHeight="1" spans="1:20">
      <c r="A367" s="15"/>
      <c r="B367" s="15"/>
      <c r="C367" s="18" t="s">
        <v>529</v>
      </c>
      <c r="D367" s="15"/>
      <c r="E367" s="15"/>
      <c r="F367" s="15"/>
      <c r="G367" s="15"/>
      <c r="H367" s="15"/>
      <c r="I367" s="15">
        <f t="shared" ref="I367:T367" si="33">SUM(I3:I366)</f>
        <v>1230</v>
      </c>
      <c r="J367" s="15">
        <f t="shared" si="33"/>
        <v>730.39</v>
      </c>
      <c r="K367" s="15">
        <f t="shared" si="33"/>
        <v>36082.5</v>
      </c>
      <c r="L367" s="15">
        <f t="shared" si="33"/>
        <v>34917.5</v>
      </c>
      <c r="M367" s="15">
        <f t="shared" si="33"/>
        <v>9500</v>
      </c>
      <c r="N367" s="15">
        <f t="shared" si="33"/>
        <v>3010</v>
      </c>
      <c r="O367" s="15"/>
      <c r="P367" s="15">
        <f t="shared" si="33"/>
        <v>578</v>
      </c>
      <c r="Q367" s="15">
        <f t="shared" si="33"/>
        <v>581.66</v>
      </c>
      <c r="R367" s="15">
        <f t="shared" si="33"/>
        <v>13959.84</v>
      </c>
      <c r="S367" s="15">
        <f t="shared" si="33"/>
        <v>7752</v>
      </c>
      <c r="T367" s="15">
        <f t="shared" si="33"/>
        <v>7664.16</v>
      </c>
    </row>
    <row r="369" hidden="1" customHeight="1" spans="11:19">
      <c r="K369">
        <f>L367-M367</f>
        <v>25417.5</v>
      </c>
      <c r="S369">
        <f>T367-S367</f>
        <v>-87.8400000000001</v>
      </c>
    </row>
    <row r="370" hidden="1" customHeight="1" spans="18:19">
      <c r="R370" t="s">
        <v>13</v>
      </c>
      <c r="S370">
        <f>K369+S369</f>
        <v>25329.66</v>
      </c>
    </row>
    <row r="371" hidden="1" customHeight="1" spans="18:19">
      <c r="R371" s="50" t="s">
        <v>530</v>
      </c>
      <c r="S371">
        <f>S370-N367</f>
        <v>22319.66</v>
      </c>
    </row>
    <row r="372" hidden="1" customHeight="1" spans="18:18">
      <c r="R372">
        <f>I367*50+P367*24</f>
        <v>75372</v>
      </c>
    </row>
    <row r="373" hidden="1" customHeight="1" spans="18:18">
      <c r="R373">
        <f>R372-R367-N367-K367</f>
        <v>22319.66</v>
      </c>
    </row>
  </sheetData>
  <mergeCells count="2">
    <mergeCell ref="H1:N1"/>
    <mergeCell ref="O1:T1"/>
  </mergeCells>
  <conditionalFormatting sqref="F3:F366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W149"/>
  <sheetViews>
    <sheetView workbookViewId="0">
      <pane xSplit="5" ySplit="2" topLeftCell="R3" activePane="bottomRight" state="frozen"/>
      <selection/>
      <selection pane="topRight"/>
      <selection pane="bottomLeft"/>
      <selection pane="bottomRight" activeCell="R53" sqref="R53"/>
    </sheetView>
  </sheetViews>
  <sheetFormatPr defaultColWidth="9" defaultRowHeight="27" customHeight="1"/>
  <cols>
    <col min="2" max="2" width="9" style="27"/>
    <col min="3" max="3" width="32.625" style="28" customWidth="1"/>
    <col min="4" max="4" width="11.375" style="28" customWidth="1"/>
    <col min="5" max="5" width="18" style="27" customWidth="1"/>
    <col min="6" max="11" width="10.125" style="16" customWidth="1"/>
    <col min="12" max="21" width="10.375" style="16" customWidth="1"/>
    <col min="22" max="22" width="19.375" style="16" customWidth="1"/>
    <col min="23" max="23" width="75.5" customWidth="1"/>
  </cols>
  <sheetData>
    <row r="1" customHeight="1" spans="1:23">
      <c r="A1" s="14"/>
      <c r="B1" s="29"/>
      <c r="C1" s="30"/>
      <c r="D1" s="30"/>
      <c r="E1" s="29"/>
      <c r="F1" s="31" t="s">
        <v>531</v>
      </c>
      <c r="G1" s="31"/>
      <c r="H1" s="31"/>
      <c r="I1" s="31"/>
      <c r="J1" s="31"/>
      <c r="K1" s="31"/>
      <c r="L1" s="39" t="s">
        <v>1</v>
      </c>
      <c r="M1" s="39"/>
      <c r="N1" s="39"/>
      <c r="O1" s="39"/>
      <c r="P1" s="39"/>
      <c r="Q1" s="39"/>
      <c r="R1" s="41" t="s">
        <v>529</v>
      </c>
      <c r="S1" s="42"/>
      <c r="T1" s="42"/>
      <c r="U1" s="43"/>
      <c r="V1" s="43"/>
      <c r="W1" s="14"/>
    </row>
    <row r="2" ht="39" customHeight="1" spans="1:23">
      <c r="A2" s="15" t="s">
        <v>2</v>
      </c>
      <c r="B2" s="32" t="s">
        <v>5</v>
      </c>
      <c r="C2" s="32" t="s">
        <v>532</v>
      </c>
      <c r="D2" s="32" t="s">
        <v>6</v>
      </c>
      <c r="E2" s="32" t="s">
        <v>533</v>
      </c>
      <c r="F2" s="33" t="s">
        <v>534</v>
      </c>
      <c r="G2" s="34" t="s">
        <v>535</v>
      </c>
      <c r="H2" s="34" t="s">
        <v>11</v>
      </c>
      <c r="I2" s="34" t="s">
        <v>536</v>
      </c>
      <c r="J2" s="34" t="s">
        <v>13</v>
      </c>
      <c r="K2" s="34" t="s">
        <v>14</v>
      </c>
      <c r="L2" s="40" t="s">
        <v>537</v>
      </c>
      <c r="M2" s="40" t="s">
        <v>535</v>
      </c>
      <c r="N2" s="40" t="s">
        <v>11</v>
      </c>
      <c r="O2" s="40" t="s">
        <v>536</v>
      </c>
      <c r="P2" s="40" t="s">
        <v>13</v>
      </c>
      <c r="Q2" s="40" t="s">
        <v>14</v>
      </c>
      <c r="R2" s="44" t="s">
        <v>538</v>
      </c>
      <c r="S2" s="34" t="s">
        <v>539</v>
      </c>
      <c r="T2" s="44" t="s">
        <v>540</v>
      </c>
      <c r="U2" s="44" t="s">
        <v>541</v>
      </c>
      <c r="V2" s="44" t="s">
        <v>542</v>
      </c>
      <c r="W2" s="14" t="s">
        <v>543</v>
      </c>
    </row>
    <row r="3" hidden="1" customHeight="1" spans="1:23">
      <c r="A3" s="15">
        <v>1</v>
      </c>
      <c r="B3" s="35">
        <v>385</v>
      </c>
      <c r="C3" s="36" t="s">
        <v>544</v>
      </c>
      <c r="D3" s="36" t="s">
        <v>545</v>
      </c>
      <c r="E3" s="35" t="s">
        <v>546</v>
      </c>
      <c r="F3" s="7">
        <v>10</v>
      </c>
      <c r="G3" s="7">
        <v>10</v>
      </c>
      <c r="H3" s="7">
        <v>5</v>
      </c>
      <c r="I3" s="7">
        <f>H3*50</f>
        <v>250</v>
      </c>
      <c r="J3" s="7">
        <f>G3*50-I3</f>
        <v>250</v>
      </c>
      <c r="K3" s="7"/>
      <c r="L3" s="7">
        <v>6</v>
      </c>
      <c r="M3" s="7">
        <v>6</v>
      </c>
      <c r="N3" s="7">
        <v>9</v>
      </c>
      <c r="O3" s="7">
        <f>N3*24</f>
        <v>216</v>
      </c>
      <c r="P3" s="7"/>
      <c r="Q3" s="7">
        <f>O3-M3*24</f>
        <v>72</v>
      </c>
      <c r="R3" s="7">
        <f>(G3*50+M3*24)</f>
        <v>644</v>
      </c>
      <c r="S3" s="7">
        <f>I3+O3</f>
        <v>466</v>
      </c>
      <c r="T3" s="7">
        <f>J3+P3</f>
        <v>250</v>
      </c>
      <c r="U3" s="7">
        <f>K3+Q3</f>
        <v>72</v>
      </c>
      <c r="V3" s="7"/>
      <c r="W3" s="14"/>
    </row>
    <row r="4" hidden="1" customHeight="1" spans="1:23">
      <c r="A4" s="15">
        <v>2</v>
      </c>
      <c r="B4" s="35">
        <v>108656</v>
      </c>
      <c r="C4" s="36" t="s">
        <v>547</v>
      </c>
      <c r="D4" s="36" t="s">
        <v>548</v>
      </c>
      <c r="E4" s="35" t="s">
        <v>546</v>
      </c>
      <c r="F4" s="7">
        <v>8</v>
      </c>
      <c r="G4" s="7">
        <v>8</v>
      </c>
      <c r="H4" s="7">
        <v>3</v>
      </c>
      <c r="I4" s="7">
        <f t="shared" ref="I4:I35" si="0">H4*50</f>
        <v>150</v>
      </c>
      <c r="J4" s="7">
        <f t="shared" ref="J4:J35" si="1">G4*50-I4</f>
        <v>250</v>
      </c>
      <c r="K4" s="7"/>
      <c r="L4" s="7">
        <v>6</v>
      </c>
      <c r="M4" s="7">
        <v>6</v>
      </c>
      <c r="N4" s="7">
        <v>4</v>
      </c>
      <c r="O4" s="7">
        <f t="shared" ref="O4:O35" si="2">N4*24</f>
        <v>96</v>
      </c>
      <c r="P4" s="7">
        <f>M4*24-O4</f>
        <v>48</v>
      </c>
      <c r="Q4" s="7"/>
      <c r="R4" s="7">
        <f t="shared" ref="R4:R35" si="3">(G4*50+M4*24)</f>
        <v>544</v>
      </c>
      <c r="S4" s="7">
        <f t="shared" ref="S4:S35" si="4">I4+O4</f>
        <v>246</v>
      </c>
      <c r="T4" s="7">
        <f t="shared" ref="T4:T35" si="5">J4+P4</f>
        <v>298</v>
      </c>
      <c r="U4" s="7">
        <f t="shared" ref="U4:U35" si="6">K4+Q4</f>
        <v>0</v>
      </c>
      <c r="V4" s="7"/>
      <c r="W4" s="14"/>
    </row>
    <row r="5" hidden="1" customHeight="1" spans="1:23">
      <c r="A5" s="15">
        <v>3</v>
      </c>
      <c r="B5" s="35">
        <v>514</v>
      </c>
      <c r="C5" s="36" t="s">
        <v>549</v>
      </c>
      <c r="D5" s="36" t="s">
        <v>550</v>
      </c>
      <c r="E5" s="35" t="s">
        <v>546</v>
      </c>
      <c r="F5" s="7">
        <v>14</v>
      </c>
      <c r="G5" s="7">
        <v>14</v>
      </c>
      <c r="H5" s="7">
        <v>4</v>
      </c>
      <c r="I5" s="7">
        <f t="shared" si="0"/>
        <v>200</v>
      </c>
      <c r="J5" s="7">
        <f t="shared" si="1"/>
        <v>500</v>
      </c>
      <c r="K5" s="7"/>
      <c r="L5" s="7">
        <v>5</v>
      </c>
      <c r="M5" s="7">
        <v>5</v>
      </c>
      <c r="N5" s="7">
        <v>9</v>
      </c>
      <c r="O5" s="7">
        <f t="shared" si="2"/>
        <v>216</v>
      </c>
      <c r="P5" s="7"/>
      <c r="Q5" s="7">
        <f>O5-M5*24</f>
        <v>96</v>
      </c>
      <c r="R5" s="7">
        <f t="shared" si="3"/>
        <v>820</v>
      </c>
      <c r="S5" s="7">
        <f t="shared" si="4"/>
        <v>416</v>
      </c>
      <c r="T5" s="7">
        <f t="shared" si="5"/>
        <v>500</v>
      </c>
      <c r="U5" s="7">
        <f t="shared" si="6"/>
        <v>96</v>
      </c>
      <c r="V5" s="7"/>
      <c r="W5" s="14"/>
    </row>
    <row r="6" hidden="1" customHeight="1" spans="1:23">
      <c r="A6" s="15">
        <v>4</v>
      </c>
      <c r="B6" s="35">
        <v>102567</v>
      </c>
      <c r="C6" s="36" t="s">
        <v>551</v>
      </c>
      <c r="D6" s="36" t="s">
        <v>552</v>
      </c>
      <c r="E6" s="35" t="s">
        <v>546</v>
      </c>
      <c r="F6" s="7">
        <v>4</v>
      </c>
      <c r="G6" s="7">
        <v>4</v>
      </c>
      <c r="H6" s="7">
        <v>3</v>
      </c>
      <c r="I6" s="7">
        <f t="shared" si="0"/>
        <v>150</v>
      </c>
      <c r="J6" s="7">
        <f t="shared" si="1"/>
        <v>50</v>
      </c>
      <c r="K6" s="7"/>
      <c r="L6" s="7">
        <v>3</v>
      </c>
      <c r="M6" s="7">
        <v>3</v>
      </c>
      <c r="N6" s="7"/>
      <c r="O6" s="7">
        <f t="shared" si="2"/>
        <v>0</v>
      </c>
      <c r="P6" s="7">
        <f>M6*24-O6</f>
        <v>72</v>
      </c>
      <c r="Q6" s="7"/>
      <c r="R6" s="7">
        <f t="shared" si="3"/>
        <v>272</v>
      </c>
      <c r="S6" s="7">
        <f t="shared" si="4"/>
        <v>150</v>
      </c>
      <c r="T6" s="7">
        <f t="shared" si="5"/>
        <v>122</v>
      </c>
      <c r="U6" s="7">
        <f t="shared" si="6"/>
        <v>0</v>
      </c>
      <c r="V6" s="7"/>
      <c r="W6" s="14"/>
    </row>
    <row r="7" hidden="1" customHeight="1" spans="1:23">
      <c r="A7" s="15">
        <v>5</v>
      </c>
      <c r="B7" s="35">
        <v>371</v>
      </c>
      <c r="C7" s="36" t="s">
        <v>553</v>
      </c>
      <c r="D7" s="36" t="s">
        <v>552</v>
      </c>
      <c r="E7" s="35" t="s">
        <v>546</v>
      </c>
      <c r="F7" s="7">
        <v>4</v>
      </c>
      <c r="G7" s="7">
        <v>4</v>
      </c>
      <c r="H7" s="7">
        <v>2</v>
      </c>
      <c r="I7" s="7">
        <f t="shared" si="0"/>
        <v>100</v>
      </c>
      <c r="J7" s="7">
        <f t="shared" si="1"/>
        <v>100</v>
      </c>
      <c r="K7" s="7"/>
      <c r="L7" s="7">
        <v>3</v>
      </c>
      <c r="M7" s="7">
        <v>3</v>
      </c>
      <c r="N7" s="7">
        <v>6</v>
      </c>
      <c r="O7" s="7">
        <f t="shared" si="2"/>
        <v>144</v>
      </c>
      <c r="P7" s="7"/>
      <c r="Q7" s="7">
        <f>O7-M7*24</f>
        <v>72</v>
      </c>
      <c r="R7" s="7">
        <f t="shared" si="3"/>
        <v>272</v>
      </c>
      <c r="S7" s="7">
        <f t="shared" si="4"/>
        <v>244</v>
      </c>
      <c r="T7" s="7">
        <f t="shared" si="5"/>
        <v>100</v>
      </c>
      <c r="U7" s="7">
        <f t="shared" si="6"/>
        <v>72</v>
      </c>
      <c r="V7" s="7"/>
      <c r="W7" s="14"/>
    </row>
    <row r="8" hidden="1" customHeight="1" spans="1:23">
      <c r="A8" s="15">
        <v>6</v>
      </c>
      <c r="B8" s="37">
        <v>311</v>
      </c>
      <c r="C8" s="7" t="s">
        <v>554</v>
      </c>
      <c r="D8" s="36" t="s">
        <v>555</v>
      </c>
      <c r="E8" s="37" t="s">
        <v>556</v>
      </c>
      <c r="F8" s="7">
        <v>9</v>
      </c>
      <c r="G8" s="37">
        <v>10</v>
      </c>
      <c r="H8" s="7">
        <v>10</v>
      </c>
      <c r="I8" s="7">
        <f t="shared" si="0"/>
        <v>500</v>
      </c>
      <c r="J8" s="7">
        <f t="shared" si="1"/>
        <v>0</v>
      </c>
      <c r="K8" s="7"/>
      <c r="L8" s="7">
        <v>3</v>
      </c>
      <c r="M8" s="7">
        <v>6</v>
      </c>
      <c r="N8" s="7">
        <v>16</v>
      </c>
      <c r="O8" s="7">
        <f t="shared" si="2"/>
        <v>384</v>
      </c>
      <c r="P8" s="7"/>
      <c r="Q8" s="7">
        <f>O8-M8*24</f>
        <v>240</v>
      </c>
      <c r="R8" s="7">
        <f t="shared" si="3"/>
        <v>644</v>
      </c>
      <c r="S8" s="7">
        <f t="shared" si="4"/>
        <v>884</v>
      </c>
      <c r="T8" s="7">
        <f t="shared" si="5"/>
        <v>0</v>
      </c>
      <c r="U8" s="7">
        <f t="shared" si="6"/>
        <v>240</v>
      </c>
      <c r="V8" s="7"/>
      <c r="W8" s="14"/>
    </row>
    <row r="9" hidden="1" customHeight="1" spans="1:23">
      <c r="A9" s="15">
        <v>7</v>
      </c>
      <c r="B9" s="37">
        <v>339</v>
      </c>
      <c r="C9" s="7" t="s">
        <v>557</v>
      </c>
      <c r="D9" s="36" t="s">
        <v>552</v>
      </c>
      <c r="E9" s="37" t="s">
        <v>556</v>
      </c>
      <c r="F9" s="7">
        <v>4</v>
      </c>
      <c r="G9" s="7">
        <v>4</v>
      </c>
      <c r="H9" s="7">
        <v>1</v>
      </c>
      <c r="I9" s="7">
        <f t="shared" si="0"/>
        <v>50</v>
      </c>
      <c r="J9" s="7">
        <f t="shared" si="1"/>
        <v>150</v>
      </c>
      <c r="K9" s="7"/>
      <c r="L9" s="7">
        <v>3</v>
      </c>
      <c r="M9" s="7">
        <v>3</v>
      </c>
      <c r="N9" s="7">
        <v>3</v>
      </c>
      <c r="O9" s="7">
        <f t="shared" si="2"/>
        <v>72</v>
      </c>
      <c r="P9" s="7">
        <f>M9*24-O9</f>
        <v>0</v>
      </c>
      <c r="Q9" s="7"/>
      <c r="R9" s="7">
        <f t="shared" si="3"/>
        <v>272</v>
      </c>
      <c r="S9" s="7">
        <f t="shared" si="4"/>
        <v>122</v>
      </c>
      <c r="T9" s="7">
        <f t="shared" si="5"/>
        <v>150</v>
      </c>
      <c r="U9" s="7">
        <f t="shared" si="6"/>
        <v>0</v>
      </c>
      <c r="V9" s="7"/>
      <c r="W9" s="14"/>
    </row>
    <row r="10" hidden="1" customHeight="1" spans="1:23">
      <c r="A10" s="15">
        <v>8</v>
      </c>
      <c r="B10" s="37">
        <v>343</v>
      </c>
      <c r="C10" s="7" t="s">
        <v>558</v>
      </c>
      <c r="D10" s="36" t="s">
        <v>545</v>
      </c>
      <c r="E10" s="37" t="s">
        <v>556</v>
      </c>
      <c r="F10" s="7">
        <v>20</v>
      </c>
      <c r="G10" s="7">
        <v>20</v>
      </c>
      <c r="H10" s="7">
        <v>17</v>
      </c>
      <c r="I10" s="7">
        <f t="shared" si="0"/>
        <v>850</v>
      </c>
      <c r="J10" s="7">
        <f t="shared" si="1"/>
        <v>150</v>
      </c>
      <c r="K10" s="7"/>
      <c r="L10" s="7">
        <v>6</v>
      </c>
      <c r="M10" s="7">
        <v>6</v>
      </c>
      <c r="N10" s="7">
        <v>13</v>
      </c>
      <c r="O10" s="7">
        <f t="shared" si="2"/>
        <v>312</v>
      </c>
      <c r="P10" s="7"/>
      <c r="Q10" s="7">
        <f>O10-M10*24</f>
        <v>168</v>
      </c>
      <c r="R10" s="7">
        <f t="shared" si="3"/>
        <v>1144</v>
      </c>
      <c r="S10" s="7">
        <f t="shared" si="4"/>
        <v>1162</v>
      </c>
      <c r="T10" s="7">
        <f t="shared" si="5"/>
        <v>150</v>
      </c>
      <c r="U10" s="7">
        <f t="shared" si="6"/>
        <v>168</v>
      </c>
      <c r="V10" s="7"/>
      <c r="W10" s="14"/>
    </row>
    <row r="11" hidden="1" customHeight="1" spans="1:23">
      <c r="A11" s="15">
        <v>9</v>
      </c>
      <c r="B11" s="37">
        <v>357</v>
      </c>
      <c r="C11" s="7" t="s">
        <v>559</v>
      </c>
      <c r="D11" s="36" t="s">
        <v>550</v>
      </c>
      <c r="E11" s="37" t="s">
        <v>556</v>
      </c>
      <c r="F11" s="7">
        <v>24</v>
      </c>
      <c r="G11" s="7">
        <v>24</v>
      </c>
      <c r="H11" s="7">
        <v>8</v>
      </c>
      <c r="I11" s="7">
        <f t="shared" si="0"/>
        <v>400</v>
      </c>
      <c r="J11" s="7">
        <f t="shared" si="1"/>
        <v>800</v>
      </c>
      <c r="K11" s="7"/>
      <c r="L11" s="7">
        <v>5</v>
      </c>
      <c r="M11" s="7">
        <v>5</v>
      </c>
      <c r="N11" s="7">
        <v>15</v>
      </c>
      <c r="O11" s="7">
        <f t="shared" si="2"/>
        <v>360</v>
      </c>
      <c r="P11" s="7"/>
      <c r="Q11" s="7">
        <f>O11-M11*24</f>
        <v>240</v>
      </c>
      <c r="R11" s="7">
        <f t="shared" si="3"/>
        <v>1320</v>
      </c>
      <c r="S11" s="7">
        <f t="shared" si="4"/>
        <v>760</v>
      </c>
      <c r="T11" s="7">
        <f t="shared" si="5"/>
        <v>800</v>
      </c>
      <c r="U11" s="7">
        <f t="shared" si="6"/>
        <v>240</v>
      </c>
      <c r="V11" s="7"/>
      <c r="W11" s="14"/>
    </row>
    <row r="12" hidden="1" customHeight="1" spans="1:23">
      <c r="A12" s="15">
        <v>10</v>
      </c>
      <c r="B12" s="37">
        <v>359</v>
      </c>
      <c r="C12" s="7" t="s">
        <v>560</v>
      </c>
      <c r="D12" s="36" t="s">
        <v>550</v>
      </c>
      <c r="E12" s="37" t="s">
        <v>556</v>
      </c>
      <c r="F12" s="7">
        <v>6</v>
      </c>
      <c r="G12" s="7">
        <v>6</v>
      </c>
      <c r="H12" s="7">
        <v>15</v>
      </c>
      <c r="I12" s="7">
        <f t="shared" si="0"/>
        <v>750</v>
      </c>
      <c r="J12" s="7"/>
      <c r="K12" s="7">
        <f>I12-G12*50</f>
        <v>450</v>
      </c>
      <c r="L12" s="7">
        <v>5</v>
      </c>
      <c r="M12" s="7">
        <v>5</v>
      </c>
      <c r="N12" s="7"/>
      <c r="O12" s="7">
        <f t="shared" si="2"/>
        <v>0</v>
      </c>
      <c r="P12" s="7">
        <f>M12*24-O12</f>
        <v>120</v>
      </c>
      <c r="Q12" s="7"/>
      <c r="R12" s="7">
        <f t="shared" si="3"/>
        <v>420</v>
      </c>
      <c r="S12" s="7">
        <f t="shared" si="4"/>
        <v>750</v>
      </c>
      <c r="T12" s="7">
        <f t="shared" si="5"/>
        <v>120</v>
      </c>
      <c r="U12" s="7">
        <f t="shared" si="6"/>
        <v>450</v>
      </c>
      <c r="V12" s="7"/>
      <c r="W12" s="14"/>
    </row>
    <row r="13" hidden="1" customHeight="1" spans="1:23">
      <c r="A13" s="15">
        <v>11</v>
      </c>
      <c r="B13" s="37">
        <v>365</v>
      </c>
      <c r="C13" s="7" t="s">
        <v>561</v>
      </c>
      <c r="D13" s="36" t="s">
        <v>545</v>
      </c>
      <c r="E13" s="37" t="s">
        <v>556</v>
      </c>
      <c r="F13" s="7">
        <v>10</v>
      </c>
      <c r="G13" s="7">
        <v>10</v>
      </c>
      <c r="H13" s="7">
        <v>13</v>
      </c>
      <c r="I13" s="7">
        <f t="shared" si="0"/>
        <v>650</v>
      </c>
      <c r="J13" s="7"/>
      <c r="K13" s="7">
        <f>I13-G13*50</f>
        <v>150</v>
      </c>
      <c r="L13" s="7">
        <v>6</v>
      </c>
      <c r="M13" s="7">
        <v>6</v>
      </c>
      <c r="N13" s="7">
        <v>21</v>
      </c>
      <c r="O13" s="7">
        <f t="shared" si="2"/>
        <v>504</v>
      </c>
      <c r="P13" s="7"/>
      <c r="Q13" s="7">
        <f>O13-M13*24</f>
        <v>360</v>
      </c>
      <c r="R13" s="7">
        <f t="shared" si="3"/>
        <v>644</v>
      </c>
      <c r="S13" s="7">
        <f t="shared" si="4"/>
        <v>1154</v>
      </c>
      <c r="T13" s="7">
        <f t="shared" si="5"/>
        <v>0</v>
      </c>
      <c r="U13" s="7">
        <f t="shared" si="6"/>
        <v>510</v>
      </c>
      <c r="V13" s="7"/>
      <c r="W13" s="14"/>
    </row>
    <row r="14" hidden="1" customHeight="1" spans="1:23">
      <c r="A14" s="15">
        <v>12</v>
      </c>
      <c r="B14" s="37">
        <v>379</v>
      </c>
      <c r="C14" s="7" t="s">
        <v>562</v>
      </c>
      <c r="D14" s="36" t="s">
        <v>550</v>
      </c>
      <c r="E14" s="37" t="s">
        <v>556</v>
      </c>
      <c r="F14" s="7">
        <v>20</v>
      </c>
      <c r="G14" s="7">
        <v>20</v>
      </c>
      <c r="H14" s="7">
        <v>8</v>
      </c>
      <c r="I14" s="7">
        <f t="shared" si="0"/>
        <v>400</v>
      </c>
      <c r="J14" s="7">
        <f t="shared" si="1"/>
        <v>600</v>
      </c>
      <c r="K14" s="7"/>
      <c r="L14" s="7">
        <v>5</v>
      </c>
      <c r="M14" s="7">
        <v>5</v>
      </c>
      <c r="N14" s="7">
        <v>9</v>
      </c>
      <c r="O14" s="7">
        <f t="shared" si="2"/>
        <v>216</v>
      </c>
      <c r="P14" s="7"/>
      <c r="Q14" s="7">
        <f>O14-M14*24</f>
        <v>96</v>
      </c>
      <c r="R14" s="7">
        <f t="shared" si="3"/>
        <v>1120</v>
      </c>
      <c r="S14" s="7">
        <f t="shared" si="4"/>
        <v>616</v>
      </c>
      <c r="T14" s="7">
        <f t="shared" si="5"/>
        <v>600</v>
      </c>
      <c r="U14" s="7">
        <f t="shared" si="6"/>
        <v>96</v>
      </c>
      <c r="V14" s="7"/>
      <c r="W14" s="14"/>
    </row>
    <row r="15" hidden="1" customHeight="1" spans="1:23">
      <c r="A15" s="15">
        <v>13</v>
      </c>
      <c r="B15" s="37">
        <v>391</v>
      </c>
      <c r="C15" s="7" t="s">
        <v>563</v>
      </c>
      <c r="D15" s="36" t="s">
        <v>555</v>
      </c>
      <c r="E15" s="37" t="s">
        <v>556</v>
      </c>
      <c r="F15" s="7">
        <v>6</v>
      </c>
      <c r="G15" s="7">
        <v>6</v>
      </c>
      <c r="H15" s="7">
        <v>4</v>
      </c>
      <c r="I15" s="7">
        <f t="shared" si="0"/>
        <v>200</v>
      </c>
      <c r="J15" s="7">
        <f t="shared" si="1"/>
        <v>100</v>
      </c>
      <c r="K15" s="7"/>
      <c r="L15" s="7">
        <v>5</v>
      </c>
      <c r="M15" s="7">
        <v>5</v>
      </c>
      <c r="N15" s="7">
        <v>9</v>
      </c>
      <c r="O15" s="7">
        <f t="shared" si="2"/>
        <v>216</v>
      </c>
      <c r="P15" s="7"/>
      <c r="Q15" s="7">
        <f>O15-M15*24</f>
        <v>96</v>
      </c>
      <c r="R15" s="7">
        <f t="shared" si="3"/>
        <v>420</v>
      </c>
      <c r="S15" s="7">
        <f t="shared" si="4"/>
        <v>416</v>
      </c>
      <c r="T15" s="7">
        <f t="shared" si="5"/>
        <v>100</v>
      </c>
      <c r="U15" s="7">
        <f t="shared" si="6"/>
        <v>96</v>
      </c>
      <c r="V15" s="7"/>
      <c r="W15" s="14"/>
    </row>
    <row r="16" hidden="1" customHeight="1" spans="1:23">
      <c r="A16" s="15">
        <v>14</v>
      </c>
      <c r="B16" s="37">
        <v>517</v>
      </c>
      <c r="C16" s="7" t="s">
        <v>564</v>
      </c>
      <c r="D16" s="36" t="s">
        <v>545</v>
      </c>
      <c r="E16" s="37" t="s">
        <v>556</v>
      </c>
      <c r="F16" s="7">
        <v>11</v>
      </c>
      <c r="G16" s="7">
        <v>11</v>
      </c>
      <c r="H16" s="7">
        <v>7</v>
      </c>
      <c r="I16" s="7">
        <f t="shared" si="0"/>
        <v>350</v>
      </c>
      <c r="J16" s="7">
        <f t="shared" si="1"/>
        <v>200</v>
      </c>
      <c r="K16" s="7"/>
      <c r="L16" s="7">
        <v>6</v>
      </c>
      <c r="M16" s="7">
        <v>6</v>
      </c>
      <c r="N16" s="7"/>
      <c r="O16" s="7">
        <f t="shared" si="2"/>
        <v>0</v>
      </c>
      <c r="P16" s="7">
        <f>M16*24-O16</f>
        <v>144</v>
      </c>
      <c r="Q16" s="7"/>
      <c r="R16" s="7">
        <f t="shared" si="3"/>
        <v>694</v>
      </c>
      <c r="S16" s="7">
        <f t="shared" si="4"/>
        <v>350</v>
      </c>
      <c r="T16" s="7">
        <f t="shared" si="5"/>
        <v>344</v>
      </c>
      <c r="U16" s="7">
        <f t="shared" si="6"/>
        <v>0</v>
      </c>
      <c r="V16" s="7"/>
      <c r="W16" s="14"/>
    </row>
    <row r="17" hidden="1" customHeight="1" spans="1:23">
      <c r="A17" s="15">
        <v>15</v>
      </c>
      <c r="B17" s="37">
        <v>578</v>
      </c>
      <c r="C17" s="7" t="s">
        <v>565</v>
      </c>
      <c r="D17" s="36" t="s">
        <v>550</v>
      </c>
      <c r="E17" s="37" t="s">
        <v>556</v>
      </c>
      <c r="F17" s="7">
        <v>6</v>
      </c>
      <c r="G17" s="7">
        <v>6</v>
      </c>
      <c r="H17" s="7">
        <v>10</v>
      </c>
      <c r="I17" s="7">
        <f t="shared" si="0"/>
        <v>500</v>
      </c>
      <c r="J17" s="7"/>
      <c r="K17" s="7">
        <f>I17-G17*50</f>
        <v>200</v>
      </c>
      <c r="L17" s="7">
        <v>5</v>
      </c>
      <c r="M17" s="7">
        <v>5</v>
      </c>
      <c r="N17" s="7">
        <v>4</v>
      </c>
      <c r="O17" s="7">
        <f t="shared" si="2"/>
        <v>96</v>
      </c>
      <c r="P17" s="7">
        <f>M17*24-O17</f>
        <v>24</v>
      </c>
      <c r="Q17" s="7"/>
      <c r="R17" s="7">
        <f t="shared" si="3"/>
        <v>420</v>
      </c>
      <c r="S17" s="7">
        <f t="shared" si="4"/>
        <v>596</v>
      </c>
      <c r="T17" s="7">
        <f t="shared" si="5"/>
        <v>24</v>
      </c>
      <c r="U17" s="7">
        <f t="shared" si="6"/>
        <v>200</v>
      </c>
      <c r="V17" s="7"/>
      <c r="W17" s="14"/>
    </row>
    <row r="18" hidden="1" customHeight="1" spans="1:23">
      <c r="A18" s="15">
        <v>16</v>
      </c>
      <c r="B18" s="37">
        <v>581</v>
      </c>
      <c r="C18" s="7" t="s">
        <v>566</v>
      </c>
      <c r="D18" s="36" t="s">
        <v>550</v>
      </c>
      <c r="E18" s="37" t="s">
        <v>556</v>
      </c>
      <c r="F18" s="7">
        <v>16</v>
      </c>
      <c r="G18" s="7">
        <v>16</v>
      </c>
      <c r="H18" s="7">
        <v>6</v>
      </c>
      <c r="I18" s="7">
        <f t="shared" si="0"/>
        <v>300</v>
      </c>
      <c r="J18" s="7">
        <f t="shared" si="1"/>
        <v>500</v>
      </c>
      <c r="K18" s="7"/>
      <c r="L18" s="7">
        <v>5</v>
      </c>
      <c r="M18" s="7">
        <v>5</v>
      </c>
      <c r="N18" s="7">
        <v>6</v>
      </c>
      <c r="O18" s="7">
        <f t="shared" si="2"/>
        <v>144</v>
      </c>
      <c r="P18" s="7"/>
      <c r="Q18" s="7">
        <f>O18-M18*24</f>
        <v>24</v>
      </c>
      <c r="R18" s="7">
        <f t="shared" si="3"/>
        <v>920</v>
      </c>
      <c r="S18" s="7">
        <f t="shared" si="4"/>
        <v>444</v>
      </c>
      <c r="T18" s="7">
        <f t="shared" si="5"/>
        <v>500</v>
      </c>
      <c r="U18" s="7">
        <f t="shared" si="6"/>
        <v>24</v>
      </c>
      <c r="V18" s="7"/>
      <c r="W18" s="14"/>
    </row>
    <row r="19" hidden="1" customHeight="1" spans="1:23">
      <c r="A19" s="15">
        <v>17</v>
      </c>
      <c r="B19" s="37">
        <v>582</v>
      </c>
      <c r="C19" s="7" t="s">
        <v>567</v>
      </c>
      <c r="D19" s="36" t="s">
        <v>545</v>
      </c>
      <c r="E19" s="37" t="s">
        <v>556</v>
      </c>
      <c r="F19" s="7">
        <v>8</v>
      </c>
      <c r="G19" s="7">
        <v>8</v>
      </c>
      <c r="H19" s="7">
        <v>7.02</v>
      </c>
      <c r="I19" s="7">
        <f t="shared" si="0"/>
        <v>351</v>
      </c>
      <c r="J19" s="7">
        <f t="shared" si="1"/>
        <v>49</v>
      </c>
      <c r="K19" s="7"/>
      <c r="L19" s="7">
        <v>6</v>
      </c>
      <c r="M19" s="7">
        <v>6</v>
      </c>
      <c r="N19" s="7">
        <v>10</v>
      </c>
      <c r="O19" s="7">
        <f t="shared" si="2"/>
        <v>240</v>
      </c>
      <c r="P19" s="7"/>
      <c r="Q19" s="7">
        <f>O19-M19*24</f>
        <v>96</v>
      </c>
      <c r="R19" s="7">
        <f t="shared" si="3"/>
        <v>544</v>
      </c>
      <c r="S19" s="7">
        <f t="shared" si="4"/>
        <v>591</v>
      </c>
      <c r="T19" s="7">
        <f t="shared" si="5"/>
        <v>49</v>
      </c>
      <c r="U19" s="7">
        <f t="shared" si="6"/>
        <v>96</v>
      </c>
      <c r="V19" s="7"/>
      <c r="W19" s="14"/>
    </row>
    <row r="20" hidden="1" customHeight="1" spans="1:23">
      <c r="A20" s="15">
        <v>18</v>
      </c>
      <c r="B20" s="37">
        <v>585</v>
      </c>
      <c r="C20" s="7" t="s">
        <v>568</v>
      </c>
      <c r="D20" s="36" t="s">
        <v>550</v>
      </c>
      <c r="E20" s="37" t="s">
        <v>556</v>
      </c>
      <c r="F20" s="7">
        <v>15</v>
      </c>
      <c r="G20" s="7">
        <v>15</v>
      </c>
      <c r="H20" s="7">
        <v>8</v>
      </c>
      <c r="I20" s="7">
        <f t="shared" si="0"/>
        <v>400</v>
      </c>
      <c r="J20" s="7">
        <f t="shared" si="1"/>
        <v>350</v>
      </c>
      <c r="K20" s="7"/>
      <c r="L20" s="7">
        <v>5</v>
      </c>
      <c r="M20" s="7">
        <v>5</v>
      </c>
      <c r="N20" s="7">
        <v>6</v>
      </c>
      <c r="O20" s="7">
        <f t="shared" si="2"/>
        <v>144</v>
      </c>
      <c r="P20" s="7"/>
      <c r="Q20" s="7">
        <f>O20-M20*24</f>
        <v>24</v>
      </c>
      <c r="R20" s="7">
        <f t="shared" si="3"/>
        <v>870</v>
      </c>
      <c r="S20" s="7">
        <f t="shared" si="4"/>
        <v>544</v>
      </c>
      <c r="T20" s="7">
        <f t="shared" si="5"/>
        <v>350</v>
      </c>
      <c r="U20" s="7">
        <f t="shared" si="6"/>
        <v>24</v>
      </c>
      <c r="V20" s="7"/>
      <c r="W20" s="14"/>
    </row>
    <row r="21" hidden="1" customHeight="1" spans="1:23">
      <c r="A21" s="15">
        <v>19</v>
      </c>
      <c r="B21" s="37">
        <v>726</v>
      </c>
      <c r="C21" s="7" t="s">
        <v>569</v>
      </c>
      <c r="D21" s="36" t="s">
        <v>550</v>
      </c>
      <c r="E21" s="37" t="s">
        <v>556</v>
      </c>
      <c r="F21" s="7">
        <v>15</v>
      </c>
      <c r="G21" s="7">
        <v>15</v>
      </c>
      <c r="H21" s="7">
        <v>3</v>
      </c>
      <c r="I21" s="7">
        <f t="shared" si="0"/>
        <v>150</v>
      </c>
      <c r="J21" s="7">
        <f t="shared" si="1"/>
        <v>600</v>
      </c>
      <c r="K21" s="7"/>
      <c r="L21" s="7">
        <v>5</v>
      </c>
      <c r="M21" s="7">
        <v>6</v>
      </c>
      <c r="N21" s="7"/>
      <c r="O21" s="7">
        <f t="shared" si="2"/>
        <v>0</v>
      </c>
      <c r="P21" s="7">
        <f>M21*24-O21</f>
        <v>144</v>
      </c>
      <c r="Q21" s="7"/>
      <c r="R21" s="7">
        <f t="shared" si="3"/>
        <v>894</v>
      </c>
      <c r="S21" s="7">
        <f t="shared" si="4"/>
        <v>150</v>
      </c>
      <c r="T21" s="7">
        <f t="shared" si="5"/>
        <v>744</v>
      </c>
      <c r="U21" s="7">
        <f t="shared" si="6"/>
        <v>0</v>
      </c>
      <c r="V21" s="7"/>
      <c r="W21" s="14"/>
    </row>
    <row r="22" hidden="1" customHeight="1" spans="1:23">
      <c r="A22" s="15">
        <v>20</v>
      </c>
      <c r="B22" s="37">
        <v>727</v>
      </c>
      <c r="C22" s="7" t="s">
        <v>570</v>
      </c>
      <c r="D22" s="36" t="s">
        <v>552</v>
      </c>
      <c r="E22" s="37" t="s">
        <v>556</v>
      </c>
      <c r="F22" s="7">
        <v>4</v>
      </c>
      <c r="G22" s="7">
        <v>4</v>
      </c>
      <c r="H22" s="7"/>
      <c r="I22" s="7">
        <f t="shared" si="0"/>
        <v>0</v>
      </c>
      <c r="J22" s="7">
        <f t="shared" si="1"/>
        <v>200</v>
      </c>
      <c r="K22" s="7"/>
      <c r="L22" s="7">
        <v>3</v>
      </c>
      <c r="M22" s="7">
        <v>3</v>
      </c>
      <c r="N22" s="7"/>
      <c r="O22" s="7">
        <f t="shared" si="2"/>
        <v>0</v>
      </c>
      <c r="P22" s="7">
        <f>M22*24-O22</f>
        <v>72</v>
      </c>
      <c r="Q22" s="7"/>
      <c r="R22" s="7">
        <f t="shared" si="3"/>
        <v>272</v>
      </c>
      <c r="S22" s="7">
        <f t="shared" si="4"/>
        <v>0</v>
      </c>
      <c r="T22" s="7">
        <f t="shared" si="5"/>
        <v>272</v>
      </c>
      <c r="U22" s="7">
        <f t="shared" si="6"/>
        <v>0</v>
      </c>
      <c r="V22" s="7"/>
      <c r="W22" s="14"/>
    </row>
    <row r="23" hidden="1" customHeight="1" spans="1:23">
      <c r="A23" s="15">
        <v>21</v>
      </c>
      <c r="B23" s="37">
        <v>745</v>
      </c>
      <c r="C23" s="7" t="s">
        <v>571</v>
      </c>
      <c r="D23" s="36" t="s">
        <v>572</v>
      </c>
      <c r="E23" s="37" t="s">
        <v>556</v>
      </c>
      <c r="F23" s="7">
        <v>4</v>
      </c>
      <c r="G23" s="7">
        <v>4</v>
      </c>
      <c r="H23" s="7">
        <v>3</v>
      </c>
      <c r="I23" s="7">
        <f t="shared" si="0"/>
        <v>150</v>
      </c>
      <c r="J23" s="7">
        <f t="shared" si="1"/>
        <v>50</v>
      </c>
      <c r="K23" s="7"/>
      <c r="L23" s="7">
        <v>3</v>
      </c>
      <c r="M23" s="7">
        <v>4</v>
      </c>
      <c r="N23" s="7">
        <v>7</v>
      </c>
      <c r="O23" s="7">
        <f t="shared" si="2"/>
        <v>168</v>
      </c>
      <c r="P23" s="7"/>
      <c r="Q23" s="7">
        <f>O23-M23*24</f>
        <v>72</v>
      </c>
      <c r="R23" s="7">
        <f t="shared" si="3"/>
        <v>296</v>
      </c>
      <c r="S23" s="7">
        <f t="shared" si="4"/>
        <v>318</v>
      </c>
      <c r="T23" s="7">
        <f t="shared" si="5"/>
        <v>50</v>
      </c>
      <c r="U23" s="7">
        <f t="shared" si="6"/>
        <v>72</v>
      </c>
      <c r="V23" s="7"/>
      <c r="W23" s="14"/>
    </row>
    <row r="24" hidden="1" customHeight="1" spans="1:23">
      <c r="A24" s="15">
        <v>22</v>
      </c>
      <c r="B24" s="37">
        <v>102565</v>
      </c>
      <c r="C24" s="7" t="s">
        <v>573</v>
      </c>
      <c r="D24" s="36" t="s">
        <v>572</v>
      </c>
      <c r="E24" s="37" t="s">
        <v>556</v>
      </c>
      <c r="F24" s="7">
        <v>4</v>
      </c>
      <c r="G24" s="7">
        <v>4</v>
      </c>
      <c r="H24" s="7">
        <v>3</v>
      </c>
      <c r="I24" s="7">
        <f t="shared" si="0"/>
        <v>150</v>
      </c>
      <c r="J24" s="7">
        <f t="shared" si="1"/>
        <v>50</v>
      </c>
      <c r="K24" s="7"/>
      <c r="L24" s="7">
        <v>3</v>
      </c>
      <c r="M24" s="7">
        <v>3</v>
      </c>
      <c r="N24" s="7">
        <v>13</v>
      </c>
      <c r="O24" s="7">
        <f t="shared" si="2"/>
        <v>312</v>
      </c>
      <c r="P24" s="7"/>
      <c r="Q24" s="7">
        <f>O24-M24*24</f>
        <v>240</v>
      </c>
      <c r="R24" s="7">
        <f t="shared" si="3"/>
        <v>272</v>
      </c>
      <c r="S24" s="7">
        <f t="shared" si="4"/>
        <v>462</v>
      </c>
      <c r="T24" s="7">
        <f t="shared" si="5"/>
        <v>50</v>
      </c>
      <c r="U24" s="7">
        <f t="shared" si="6"/>
        <v>240</v>
      </c>
      <c r="V24" s="7"/>
      <c r="W24" s="14"/>
    </row>
    <row r="25" hidden="1" customHeight="1" spans="1:23">
      <c r="A25" s="15">
        <v>23</v>
      </c>
      <c r="B25" s="37">
        <v>102934</v>
      </c>
      <c r="C25" s="7" t="s">
        <v>574</v>
      </c>
      <c r="D25" s="36" t="s">
        <v>555</v>
      </c>
      <c r="E25" s="37" t="s">
        <v>556</v>
      </c>
      <c r="F25" s="7">
        <v>10</v>
      </c>
      <c r="G25" s="7">
        <v>10</v>
      </c>
      <c r="H25" s="7">
        <v>1</v>
      </c>
      <c r="I25" s="7">
        <f t="shared" si="0"/>
        <v>50</v>
      </c>
      <c r="J25" s="7">
        <f t="shared" si="1"/>
        <v>450</v>
      </c>
      <c r="K25" s="7"/>
      <c r="L25" s="7">
        <v>5</v>
      </c>
      <c r="M25" s="7">
        <v>5</v>
      </c>
      <c r="N25" s="7">
        <v>1</v>
      </c>
      <c r="O25" s="7">
        <f t="shared" si="2"/>
        <v>24</v>
      </c>
      <c r="P25" s="7">
        <f>M25*24-O25</f>
        <v>96</v>
      </c>
      <c r="Q25" s="7"/>
      <c r="R25" s="7">
        <f t="shared" si="3"/>
        <v>620</v>
      </c>
      <c r="S25" s="7">
        <f t="shared" si="4"/>
        <v>74</v>
      </c>
      <c r="T25" s="7">
        <f t="shared" si="5"/>
        <v>546</v>
      </c>
      <c r="U25" s="7">
        <f t="shared" si="6"/>
        <v>0</v>
      </c>
      <c r="V25" s="7"/>
      <c r="W25" s="14"/>
    </row>
    <row r="26" hidden="1" customHeight="1" spans="1:23">
      <c r="A26" s="15">
        <v>24</v>
      </c>
      <c r="B26" s="37">
        <v>103198</v>
      </c>
      <c r="C26" s="7" t="s">
        <v>575</v>
      </c>
      <c r="D26" s="36" t="s">
        <v>550</v>
      </c>
      <c r="E26" s="37" t="s">
        <v>556</v>
      </c>
      <c r="F26" s="7">
        <v>6</v>
      </c>
      <c r="G26" s="7">
        <v>6</v>
      </c>
      <c r="H26" s="7">
        <v>4</v>
      </c>
      <c r="I26" s="7">
        <f t="shared" si="0"/>
        <v>200</v>
      </c>
      <c r="J26" s="7">
        <f t="shared" si="1"/>
        <v>100</v>
      </c>
      <c r="K26" s="7"/>
      <c r="L26" s="7">
        <v>5</v>
      </c>
      <c r="M26" s="7">
        <v>5</v>
      </c>
      <c r="N26" s="7">
        <v>5</v>
      </c>
      <c r="O26" s="7">
        <f t="shared" si="2"/>
        <v>120</v>
      </c>
      <c r="P26" s="7">
        <f>M26*24-O26</f>
        <v>0</v>
      </c>
      <c r="Q26" s="7"/>
      <c r="R26" s="7">
        <f t="shared" si="3"/>
        <v>420</v>
      </c>
      <c r="S26" s="7">
        <f t="shared" si="4"/>
        <v>320</v>
      </c>
      <c r="T26" s="7">
        <f t="shared" si="5"/>
        <v>100</v>
      </c>
      <c r="U26" s="7">
        <f t="shared" si="6"/>
        <v>0</v>
      </c>
      <c r="V26" s="7"/>
      <c r="W26" s="14"/>
    </row>
    <row r="27" hidden="1" customHeight="1" spans="1:23">
      <c r="A27" s="15">
        <v>25</v>
      </c>
      <c r="B27" s="37">
        <v>103199</v>
      </c>
      <c r="C27" s="7" t="s">
        <v>576</v>
      </c>
      <c r="D27" s="36" t="s">
        <v>572</v>
      </c>
      <c r="E27" s="37" t="s">
        <v>556</v>
      </c>
      <c r="F27" s="7">
        <v>10</v>
      </c>
      <c r="G27" s="7">
        <v>10</v>
      </c>
      <c r="H27" s="7">
        <v>2</v>
      </c>
      <c r="I27" s="7">
        <f t="shared" si="0"/>
        <v>100</v>
      </c>
      <c r="J27" s="7">
        <f t="shared" si="1"/>
        <v>400</v>
      </c>
      <c r="K27" s="7"/>
      <c r="L27" s="7">
        <v>3</v>
      </c>
      <c r="M27" s="7">
        <v>3</v>
      </c>
      <c r="N27" s="7">
        <v>0</v>
      </c>
      <c r="O27" s="7">
        <f t="shared" si="2"/>
        <v>0</v>
      </c>
      <c r="P27" s="7">
        <f>M27*24-O27</f>
        <v>72</v>
      </c>
      <c r="Q27" s="7"/>
      <c r="R27" s="7">
        <f t="shared" si="3"/>
        <v>572</v>
      </c>
      <c r="S27" s="7">
        <f t="shared" si="4"/>
        <v>100</v>
      </c>
      <c r="T27" s="7">
        <f t="shared" si="5"/>
        <v>472</v>
      </c>
      <c r="U27" s="7">
        <f t="shared" si="6"/>
        <v>0</v>
      </c>
      <c r="V27" s="7"/>
      <c r="W27" s="14"/>
    </row>
    <row r="28" hidden="1" customHeight="1" spans="1:23">
      <c r="A28" s="15">
        <v>26</v>
      </c>
      <c r="B28" s="37">
        <v>105267</v>
      </c>
      <c r="C28" s="7" t="s">
        <v>577</v>
      </c>
      <c r="D28" s="36" t="s">
        <v>550</v>
      </c>
      <c r="E28" s="37" t="s">
        <v>556</v>
      </c>
      <c r="F28" s="7">
        <v>18</v>
      </c>
      <c r="G28" s="7">
        <v>18</v>
      </c>
      <c r="H28" s="7">
        <v>16</v>
      </c>
      <c r="I28" s="7">
        <f t="shared" si="0"/>
        <v>800</v>
      </c>
      <c r="J28" s="7">
        <f t="shared" si="1"/>
        <v>100</v>
      </c>
      <c r="K28" s="7"/>
      <c r="L28" s="7">
        <v>5</v>
      </c>
      <c r="M28" s="7">
        <v>5</v>
      </c>
      <c r="N28" s="7">
        <v>0</v>
      </c>
      <c r="O28" s="7">
        <f t="shared" si="2"/>
        <v>0</v>
      </c>
      <c r="P28" s="7">
        <f>M28*24-O28</f>
        <v>120</v>
      </c>
      <c r="Q28" s="7"/>
      <c r="R28" s="7">
        <f t="shared" si="3"/>
        <v>1020</v>
      </c>
      <c r="S28" s="7">
        <f t="shared" si="4"/>
        <v>800</v>
      </c>
      <c r="T28" s="7">
        <f t="shared" si="5"/>
        <v>220</v>
      </c>
      <c r="U28" s="7">
        <f t="shared" si="6"/>
        <v>0</v>
      </c>
      <c r="V28" s="7"/>
      <c r="W28" s="14"/>
    </row>
    <row r="29" hidden="1" customHeight="1" spans="1:23">
      <c r="A29" s="15">
        <v>27</v>
      </c>
      <c r="B29" s="37">
        <v>108277</v>
      </c>
      <c r="C29" s="7" t="s">
        <v>578</v>
      </c>
      <c r="D29" s="36" t="s">
        <v>555</v>
      </c>
      <c r="E29" s="37" t="s">
        <v>556</v>
      </c>
      <c r="F29" s="7">
        <v>6</v>
      </c>
      <c r="G29" s="7">
        <v>6</v>
      </c>
      <c r="H29" s="7">
        <v>9</v>
      </c>
      <c r="I29" s="7">
        <f t="shared" si="0"/>
        <v>450</v>
      </c>
      <c r="J29" s="7"/>
      <c r="K29" s="7">
        <f>I29-G29*50</f>
        <v>150</v>
      </c>
      <c r="L29" s="7">
        <v>3</v>
      </c>
      <c r="M29" s="7">
        <v>3</v>
      </c>
      <c r="N29" s="7">
        <v>5</v>
      </c>
      <c r="O29" s="7">
        <f t="shared" si="2"/>
        <v>120</v>
      </c>
      <c r="P29" s="7"/>
      <c r="Q29" s="7">
        <f>O29-M29*24</f>
        <v>48</v>
      </c>
      <c r="R29" s="7">
        <f t="shared" si="3"/>
        <v>372</v>
      </c>
      <c r="S29" s="7">
        <f t="shared" si="4"/>
        <v>570</v>
      </c>
      <c r="T29" s="7">
        <f t="shared" si="5"/>
        <v>0</v>
      </c>
      <c r="U29" s="7">
        <f t="shared" si="6"/>
        <v>198</v>
      </c>
      <c r="V29" s="7"/>
      <c r="W29" s="14"/>
    </row>
    <row r="30" hidden="1" customHeight="1" spans="1:23">
      <c r="A30" s="15">
        <v>28</v>
      </c>
      <c r="B30" s="37">
        <v>111219</v>
      </c>
      <c r="C30" s="7" t="s">
        <v>579</v>
      </c>
      <c r="D30" s="36" t="s">
        <v>550</v>
      </c>
      <c r="E30" s="37" t="s">
        <v>556</v>
      </c>
      <c r="F30" s="7">
        <v>13</v>
      </c>
      <c r="G30" s="7">
        <v>13</v>
      </c>
      <c r="H30" s="7">
        <v>2</v>
      </c>
      <c r="I30" s="7">
        <f t="shared" si="0"/>
        <v>100</v>
      </c>
      <c r="J30" s="7">
        <f t="shared" si="1"/>
        <v>550</v>
      </c>
      <c r="K30" s="7"/>
      <c r="L30" s="7">
        <v>5</v>
      </c>
      <c r="M30" s="7">
        <v>5</v>
      </c>
      <c r="N30" s="7">
        <v>7</v>
      </c>
      <c r="O30" s="7">
        <f t="shared" si="2"/>
        <v>168</v>
      </c>
      <c r="P30" s="7"/>
      <c r="Q30" s="7">
        <f>O30-M30*24</f>
        <v>48</v>
      </c>
      <c r="R30" s="7">
        <f t="shared" si="3"/>
        <v>770</v>
      </c>
      <c r="S30" s="7">
        <f t="shared" si="4"/>
        <v>268</v>
      </c>
      <c r="T30" s="7">
        <f t="shared" si="5"/>
        <v>550</v>
      </c>
      <c r="U30" s="7">
        <f t="shared" si="6"/>
        <v>48</v>
      </c>
      <c r="V30" s="7"/>
      <c r="W30" s="14"/>
    </row>
    <row r="31" hidden="1" customHeight="1" spans="1:23">
      <c r="A31" s="15">
        <v>29</v>
      </c>
      <c r="B31" s="37">
        <v>112415</v>
      </c>
      <c r="C31" s="7" t="s">
        <v>580</v>
      </c>
      <c r="D31" s="36" t="s">
        <v>572</v>
      </c>
      <c r="E31" s="37" t="s">
        <v>556</v>
      </c>
      <c r="F31" s="7">
        <v>4</v>
      </c>
      <c r="G31" s="7">
        <v>4</v>
      </c>
      <c r="H31" s="7">
        <v>2</v>
      </c>
      <c r="I31" s="7">
        <f t="shared" si="0"/>
        <v>100</v>
      </c>
      <c r="J31" s="7">
        <f t="shared" si="1"/>
        <v>100</v>
      </c>
      <c r="K31" s="7"/>
      <c r="L31" s="7">
        <v>3</v>
      </c>
      <c r="M31" s="7">
        <v>3</v>
      </c>
      <c r="N31" s="7">
        <v>4</v>
      </c>
      <c r="O31" s="7">
        <f t="shared" si="2"/>
        <v>96</v>
      </c>
      <c r="P31" s="7"/>
      <c r="Q31" s="7">
        <f>O31-M31*24</f>
        <v>24</v>
      </c>
      <c r="R31" s="7">
        <f t="shared" si="3"/>
        <v>272</v>
      </c>
      <c r="S31" s="7">
        <f t="shared" si="4"/>
        <v>196</v>
      </c>
      <c r="T31" s="7">
        <f t="shared" si="5"/>
        <v>100</v>
      </c>
      <c r="U31" s="7">
        <f t="shared" si="6"/>
        <v>24</v>
      </c>
      <c r="V31" s="7"/>
      <c r="W31" s="14"/>
    </row>
    <row r="32" hidden="1" customHeight="1" spans="1:23">
      <c r="A32" s="15">
        <v>30</v>
      </c>
      <c r="B32" s="37">
        <v>114622</v>
      </c>
      <c r="C32" s="7" t="s">
        <v>581</v>
      </c>
      <c r="D32" s="36" t="s">
        <v>550</v>
      </c>
      <c r="E32" s="37" t="s">
        <v>556</v>
      </c>
      <c r="F32" s="7">
        <v>6</v>
      </c>
      <c r="G32" s="7">
        <v>6</v>
      </c>
      <c r="H32" s="7">
        <v>4</v>
      </c>
      <c r="I32" s="7">
        <f t="shared" si="0"/>
        <v>200</v>
      </c>
      <c r="J32" s="7">
        <f t="shared" si="1"/>
        <v>100</v>
      </c>
      <c r="K32" s="7"/>
      <c r="L32" s="7">
        <v>5</v>
      </c>
      <c r="M32" s="7">
        <v>5</v>
      </c>
      <c r="N32" s="7"/>
      <c r="O32" s="7">
        <f t="shared" si="2"/>
        <v>0</v>
      </c>
      <c r="P32" s="7">
        <f>M32*24-O32</f>
        <v>120</v>
      </c>
      <c r="Q32" s="7"/>
      <c r="R32" s="7">
        <f t="shared" si="3"/>
        <v>420</v>
      </c>
      <c r="S32" s="7">
        <f t="shared" si="4"/>
        <v>200</v>
      </c>
      <c r="T32" s="7">
        <f t="shared" si="5"/>
        <v>220</v>
      </c>
      <c r="U32" s="7">
        <f t="shared" si="6"/>
        <v>0</v>
      </c>
      <c r="V32" s="7"/>
      <c r="W32" s="14"/>
    </row>
    <row r="33" hidden="1" customHeight="1" spans="1:23">
      <c r="A33" s="15">
        <v>31</v>
      </c>
      <c r="B33" s="37">
        <v>114844</v>
      </c>
      <c r="C33" s="7" t="s">
        <v>582</v>
      </c>
      <c r="D33" s="36" t="s">
        <v>550</v>
      </c>
      <c r="E33" s="37" t="s">
        <v>556</v>
      </c>
      <c r="F33" s="7">
        <v>10</v>
      </c>
      <c r="G33" s="7">
        <v>10</v>
      </c>
      <c r="H33" s="7">
        <v>3</v>
      </c>
      <c r="I33" s="7">
        <f t="shared" si="0"/>
        <v>150</v>
      </c>
      <c r="J33" s="7">
        <f t="shared" si="1"/>
        <v>350</v>
      </c>
      <c r="K33" s="7"/>
      <c r="L33" s="7">
        <v>5</v>
      </c>
      <c r="M33" s="7">
        <v>5</v>
      </c>
      <c r="N33" s="7">
        <v>9</v>
      </c>
      <c r="O33" s="7">
        <f t="shared" si="2"/>
        <v>216</v>
      </c>
      <c r="P33" s="7"/>
      <c r="Q33" s="7">
        <f>O33-M33*24</f>
        <v>96</v>
      </c>
      <c r="R33" s="7">
        <f t="shared" si="3"/>
        <v>620</v>
      </c>
      <c r="S33" s="7">
        <f t="shared" si="4"/>
        <v>366</v>
      </c>
      <c r="T33" s="7">
        <f t="shared" si="5"/>
        <v>350</v>
      </c>
      <c r="U33" s="7">
        <f t="shared" si="6"/>
        <v>96</v>
      </c>
      <c r="V33" s="7"/>
      <c r="W33" s="14"/>
    </row>
    <row r="34" hidden="1" customHeight="1" spans="1:23">
      <c r="A34" s="15">
        <v>32</v>
      </c>
      <c r="B34" s="37">
        <v>117310</v>
      </c>
      <c r="C34" s="7" t="s">
        <v>583</v>
      </c>
      <c r="D34" s="36" t="s">
        <v>572</v>
      </c>
      <c r="E34" s="37" t="s">
        <v>556</v>
      </c>
      <c r="F34" s="7">
        <v>4</v>
      </c>
      <c r="G34" s="7">
        <v>4</v>
      </c>
      <c r="H34" s="7">
        <v>3</v>
      </c>
      <c r="I34" s="7">
        <f t="shared" si="0"/>
        <v>150</v>
      </c>
      <c r="J34" s="7">
        <f t="shared" si="1"/>
        <v>50</v>
      </c>
      <c r="K34" s="7"/>
      <c r="L34" s="7">
        <v>3</v>
      </c>
      <c r="M34" s="7">
        <v>3</v>
      </c>
      <c r="N34" s="7">
        <v>3</v>
      </c>
      <c r="O34" s="7">
        <f t="shared" si="2"/>
        <v>72</v>
      </c>
      <c r="P34" s="7">
        <f>M34*24-O34</f>
        <v>0</v>
      </c>
      <c r="Q34" s="7"/>
      <c r="R34" s="7">
        <f t="shared" si="3"/>
        <v>272</v>
      </c>
      <c r="S34" s="7">
        <f t="shared" si="4"/>
        <v>222</v>
      </c>
      <c r="T34" s="7">
        <f t="shared" si="5"/>
        <v>50</v>
      </c>
      <c r="U34" s="7">
        <f t="shared" si="6"/>
        <v>0</v>
      </c>
      <c r="V34" s="7"/>
      <c r="W34" s="14"/>
    </row>
    <row r="35" hidden="1" customHeight="1" spans="1:23">
      <c r="A35" s="15">
        <v>33</v>
      </c>
      <c r="B35" s="37">
        <v>117491</v>
      </c>
      <c r="C35" s="7" t="s">
        <v>584</v>
      </c>
      <c r="D35" s="36" t="s">
        <v>545</v>
      </c>
      <c r="E35" s="37" t="s">
        <v>556</v>
      </c>
      <c r="F35" s="7">
        <v>6</v>
      </c>
      <c r="G35" s="7">
        <v>6</v>
      </c>
      <c r="H35" s="7"/>
      <c r="I35" s="7">
        <f t="shared" si="0"/>
        <v>0</v>
      </c>
      <c r="J35" s="7">
        <f t="shared" si="1"/>
        <v>300</v>
      </c>
      <c r="K35" s="7"/>
      <c r="L35" s="7">
        <v>6</v>
      </c>
      <c r="M35" s="7">
        <v>6</v>
      </c>
      <c r="N35" s="7"/>
      <c r="O35" s="7">
        <f t="shared" si="2"/>
        <v>0</v>
      </c>
      <c r="P35" s="7">
        <f>M35*24-O35</f>
        <v>144</v>
      </c>
      <c r="Q35" s="7"/>
      <c r="R35" s="7">
        <f t="shared" si="3"/>
        <v>444</v>
      </c>
      <c r="S35" s="7">
        <f t="shared" si="4"/>
        <v>0</v>
      </c>
      <c r="T35" s="7">
        <f t="shared" si="5"/>
        <v>444</v>
      </c>
      <c r="U35" s="7">
        <f t="shared" si="6"/>
        <v>0</v>
      </c>
      <c r="V35" s="7"/>
      <c r="W35" s="14"/>
    </row>
    <row r="36" hidden="1" customHeight="1" spans="1:23">
      <c r="A36" s="15">
        <v>34</v>
      </c>
      <c r="B36" s="37">
        <v>118151</v>
      </c>
      <c r="C36" s="7" t="s">
        <v>585</v>
      </c>
      <c r="D36" s="36" t="s">
        <v>572</v>
      </c>
      <c r="E36" s="37" t="s">
        <v>556</v>
      </c>
      <c r="F36" s="7">
        <v>4</v>
      </c>
      <c r="G36" s="7">
        <v>4</v>
      </c>
      <c r="H36" s="7">
        <v>1</v>
      </c>
      <c r="I36" s="7">
        <f t="shared" ref="I36:I67" si="7">H36*50</f>
        <v>50</v>
      </c>
      <c r="J36" s="7">
        <f t="shared" ref="J36:J67" si="8">G36*50-I36</f>
        <v>150</v>
      </c>
      <c r="K36" s="7"/>
      <c r="L36" s="7">
        <v>3</v>
      </c>
      <c r="M36" s="7">
        <v>3</v>
      </c>
      <c r="N36" s="7">
        <v>2</v>
      </c>
      <c r="O36" s="7">
        <f t="shared" ref="O36:O67" si="9">N36*24</f>
        <v>48</v>
      </c>
      <c r="P36" s="7">
        <f t="shared" ref="P36:P67" si="10">M36*24-O36</f>
        <v>24</v>
      </c>
      <c r="Q36" s="7"/>
      <c r="R36" s="7">
        <f t="shared" ref="R36:R67" si="11">(G36*50+M36*24)</f>
        <v>272</v>
      </c>
      <c r="S36" s="7">
        <f t="shared" ref="S36:S67" si="12">I36+O36</f>
        <v>98</v>
      </c>
      <c r="T36" s="7">
        <f t="shared" ref="T36:T67" si="13">J36+P36</f>
        <v>174</v>
      </c>
      <c r="U36" s="7">
        <f t="shared" ref="U36:U67" si="14">K36+Q36</f>
        <v>0</v>
      </c>
      <c r="V36" s="7"/>
      <c r="W36" s="14"/>
    </row>
    <row r="37" hidden="1" customHeight="1" spans="1:23">
      <c r="A37" s="15">
        <v>35</v>
      </c>
      <c r="B37" s="37">
        <v>119262</v>
      </c>
      <c r="C37" s="7" t="s">
        <v>586</v>
      </c>
      <c r="D37" s="36" t="s">
        <v>552</v>
      </c>
      <c r="E37" s="37" t="s">
        <v>556</v>
      </c>
      <c r="F37" s="7">
        <v>4</v>
      </c>
      <c r="G37" s="7">
        <v>4</v>
      </c>
      <c r="H37" s="7">
        <v>2</v>
      </c>
      <c r="I37" s="7">
        <f t="shared" si="7"/>
        <v>100</v>
      </c>
      <c r="J37" s="7">
        <f t="shared" si="8"/>
        <v>100</v>
      </c>
      <c r="K37" s="7"/>
      <c r="L37" s="7">
        <v>3</v>
      </c>
      <c r="M37" s="7">
        <v>3</v>
      </c>
      <c r="N37" s="7">
        <v>1</v>
      </c>
      <c r="O37" s="7">
        <f t="shared" si="9"/>
        <v>24</v>
      </c>
      <c r="P37" s="7">
        <f t="shared" si="10"/>
        <v>48</v>
      </c>
      <c r="Q37" s="7"/>
      <c r="R37" s="7">
        <f t="shared" si="11"/>
        <v>272</v>
      </c>
      <c r="S37" s="7">
        <f t="shared" si="12"/>
        <v>124</v>
      </c>
      <c r="T37" s="7">
        <f t="shared" si="13"/>
        <v>148</v>
      </c>
      <c r="U37" s="7">
        <f t="shared" si="14"/>
        <v>0</v>
      </c>
      <c r="V37" s="7"/>
      <c r="W37" s="14"/>
    </row>
    <row r="38" customHeight="1" spans="1:23">
      <c r="A38" s="15">
        <v>36</v>
      </c>
      <c r="B38" s="37">
        <v>730</v>
      </c>
      <c r="C38" s="7" t="s">
        <v>587</v>
      </c>
      <c r="D38" s="36" t="s">
        <v>548</v>
      </c>
      <c r="E38" s="37" t="s">
        <v>588</v>
      </c>
      <c r="F38" s="7">
        <v>10</v>
      </c>
      <c r="G38" s="7">
        <v>10</v>
      </c>
      <c r="H38" s="7">
        <v>21</v>
      </c>
      <c r="I38" s="7">
        <f t="shared" si="7"/>
        <v>1050</v>
      </c>
      <c r="J38" s="7"/>
      <c r="K38" s="7">
        <f>I38-G38*50</f>
        <v>550</v>
      </c>
      <c r="L38" s="7">
        <v>6</v>
      </c>
      <c r="M38" s="7">
        <v>6</v>
      </c>
      <c r="N38" s="7">
        <v>20</v>
      </c>
      <c r="O38" s="7">
        <f t="shared" si="9"/>
        <v>480</v>
      </c>
      <c r="P38" s="7"/>
      <c r="Q38" s="7">
        <f>O38-M38*24</f>
        <v>336</v>
      </c>
      <c r="R38" s="7">
        <f t="shared" si="11"/>
        <v>644</v>
      </c>
      <c r="S38" s="7">
        <f t="shared" si="12"/>
        <v>1530</v>
      </c>
      <c r="T38" s="7">
        <f t="shared" si="13"/>
        <v>0</v>
      </c>
      <c r="U38" s="7">
        <f t="shared" si="14"/>
        <v>886</v>
      </c>
      <c r="V38" s="7"/>
      <c r="W38" s="14"/>
    </row>
    <row r="39" hidden="1" customHeight="1" spans="1:23">
      <c r="A39" s="15">
        <v>37</v>
      </c>
      <c r="B39" s="37">
        <v>107658</v>
      </c>
      <c r="C39" s="7" t="s">
        <v>589</v>
      </c>
      <c r="D39" s="36" t="s">
        <v>548</v>
      </c>
      <c r="E39" s="37" t="s">
        <v>588</v>
      </c>
      <c r="F39" s="7">
        <v>9</v>
      </c>
      <c r="G39" s="7">
        <v>9</v>
      </c>
      <c r="H39" s="7">
        <v>3</v>
      </c>
      <c r="I39" s="7">
        <f t="shared" si="7"/>
        <v>150</v>
      </c>
      <c r="J39" s="7">
        <f t="shared" si="8"/>
        <v>300</v>
      </c>
      <c r="K39" s="7"/>
      <c r="L39" s="7">
        <v>5</v>
      </c>
      <c r="M39" s="7">
        <v>5</v>
      </c>
      <c r="N39" s="7"/>
      <c r="O39" s="7">
        <f t="shared" si="9"/>
        <v>0</v>
      </c>
      <c r="P39" s="7">
        <f t="shared" si="10"/>
        <v>120</v>
      </c>
      <c r="Q39" s="7"/>
      <c r="R39" s="7">
        <f t="shared" si="11"/>
        <v>570</v>
      </c>
      <c r="S39" s="7">
        <f t="shared" si="12"/>
        <v>150</v>
      </c>
      <c r="T39" s="7">
        <f t="shared" si="13"/>
        <v>420</v>
      </c>
      <c r="U39" s="7">
        <f t="shared" si="14"/>
        <v>0</v>
      </c>
      <c r="V39" s="7"/>
      <c r="W39" s="14"/>
    </row>
    <row r="40" hidden="1" customHeight="1" spans="1:23">
      <c r="A40" s="15">
        <v>38</v>
      </c>
      <c r="B40" s="37">
        <v>120844</v>
      </c>
      <c r="C40" s="7" t="s">
        <v>590</v>
      </c>
      <c r="D40" s="36" t="s">
        <v>550</v>
      </c>
      <c r="E40" s="37" t="s">
        <v>588</v>
      </c>
      <c r="F40" s="7">
        <v>6</v>
      </c>
      <c r="G40" s="7">
        <v>6</v>
      </c>
      <c r="H40" s="7"/>
      <c r="I40" s="7">
        <f t="shared" si="7"/>
        <v>0</v>
      </c>
      <c r="J40" s="7">
        <f t="shared" si="8"/>
        <v>300</v>
      </c>
      <c r="K40" s="7"/>
      <c r="L40" s="7">
        <v>5</v>
      </c>
      <c r="M40" s="7">
        <v>5</v>
      </c>
      <c r="N40" s="7">
        <v>1</v>
      </c>
      <c r="O40" s="7">
        <f t="shared" si="9"/>
        <v>24</v>
      </c>
      <c r="P40" s="7">
        <f t="shared" si="10"/>
        <v>96</v>
      </c>
      <c r="Q40" s="7"/>
      <c r="R40" s="7">
        <f t="shared" si="11"/>
        <v>420</v>
      </c>
      <c r="S40" s="7">
        <f t="shared" si="12"/>
        <v>24</v>
      </c>
      <c r="T40" s="7">
        <f t="shared" si="13"/>
        <v>396</v>
      </c>
      <c r="U40" s="7">
        <f t="shared" si="14"/>
        <v>0</v>
      </c>
      <c r="V40" s="7"/>
      <c r="W40" s="14"/>
    </row>
    <row r="41" customHeight="1" spans="1:23">
      <c r="A41" s="15">
        <v>39</v>
      </c>
      <c r="B41" s="37">
        <v>106399</v>
      </c>
      <c r="C41" s="7" t="s">
        <v>591</v>
      </c>
      <c r="D41" s="36" t="s">
        <v>550</v>
      </c>
      <c r="E41" s="37" t="s">
        <v>588</v>
      </c>
      <c r="F41" s="7">
        <v>7</v>
      </c>
      <c r="G41" s="7">
        <v>7</v>
      </c>
      <c r="H41" s="7">
        <v>9</v>
      </c>
      <c r="I41" s="7">
        <f t="shared" si="7"/>
        <v>450</v>
      </c>
      <c r="J41" s="7"/>
      <c r="K41" s="7">
        <f>I41-G41*50</f>
        <v>100</v>
      </c>
      <c r="L41" s="7">
        <v>5</v>
      </c>
      <c r="M41" s="7">
        <v>5</v>
      </c>
      <c r="N41" s="7">
        <v>6</v>
      </c>
      <c r="O41" s="7">
        <f t="shared" si="9"/>
        <v>144</v>
      </c>
      <c r="P41" s="7"/>
      <c r="Q41" s="7">
        <f>O41-M41*24</f>
        <v>24</v>
      </c>
      <c r="R41" s="7">
        <f t="shared" si="11"/>
        <v>470</v>
      </c>
      <c r="S41" s="7">
        <f t="shared" si="12"/>
        <v>594</v>
      </c>
      <c r="T41" s="7">
        <f t="shared" si="13"/>
        <v>0</v>
      </c>
      <c r="U41" s="7">
        <f t="shared" si="14"/>
        <v>124</v>
      </c>
      <c r="V41" s="7"/>
      <c r="W41" s="14"/>
    </row>
    <row r="42" customHeight="1" spans="1:23">
      <c r="A42" s="15">
        <v>40</v>
      </c>
      <c r="B42" s="37">
        <v>709</v>
      </c>
      <c r="C42" s="7" t="s">
        <v>592</v>
      </c>
      <c r="D42" s="36" t="s">
        <v>550</v>
      </c>
      <c r="E42" s="37" t="s">
        <v>588</v>
      </c>
      <c r="F42" s="7">
        <v>6</v>
      </c>
      <c r="G42" s="7">
        <v>6</v>
      </c>
      <c r="H42" s="7">
        <v>24</v>
      </c>
      <c r="I42" s="7">
        <f t="shared" si="7"/>
        <v>1200</v>
      </c>
      <c r="J42" s="7"/>
      <c r="K42" s="7">
        <f>I42-G42*50</f>
        <v>900</v>
      </c>
      <c r="L42" s="7">
        <v>5</v>
      </c>
      <c r="M42" s="7">
        <v>5</v>
      </c>
      <c r="N42" s="7">
        <v>3</v>
      </c>
      <c r="O42" s="7">
        <f t="shared" si="9"/>
        <v>72</v>
      </c>
      <c r="P42" s="7">
        <f t="shared" si="10"/>
        <v>48</v>
      </c>
      <c r="Q42" s="7"/>
      <c r="R42" s="7">
        <f t="shared" si="11"/>
        <v>420</v>
      </c>
      <c r="S42" s="7">
        <f t="shared" si="12"/>
        <v>1272</v>
      </c>
      <c r="T42" s="7">
        <f t="shared" si="13"/>
        <v>48</v>
      </c>
      <c r="U42" s="7">
        <f t="shared" si="14"/>
        <v>900</v>
      </c>
      <c r="V42" s="7"/>
      <c r="W42" s="14"/>
    </row>
    <row r="43" hidden="1" customHeight="1" spans="1:23">
      <c r="A43" s="15">
        <v>41</v>
      </c>
      <c r="B43" s="37">
        <v>513</v>
      </c>
      <c r="C43" s="7" t="s">
        <v>593</v>
      </c>
      <c r="D43" s="36" t="s">
        <v>555</v>
      </c>
      <c r="E43" s="37" t="s">
        <v>588</v>
      </c>
      <c r="F43" s="7">
        <v>18</v>
      </c>
      <c r="G43" s="7">
        <v>18</v>
      </c>
      <c r="H43" s="7">
        <v>6</v>
      </c>
      <c r="I43" s="7">
        <f t="shared" si="7"/>
        <v>300</v>
      </c>
      <c r="J43" s="7">
        <f t="shared" si="8"/>
        <v>600</v>
      </c>
      <c r="K43" s="7"/>
      <c r="L43" s="7">
        <v>5</v>
      </c>
      <c r="M43" s="7">
        <v>5</v>
      </c>
      <c r="N43" s="7">
        <v>3</v>
      </c>
      <c r="O43" s="7">
        <f t="shared" si="9"/>
        <v>72</v>
      </c>
      <c r="P43" s="7">
        <f t="shared" si="10"/>
        <v>48</v>
      </c>
      <c r="Q43" s="7"/>
      <c r="R43" s="7">
        <f t="shared" si="11"/>
        <v>1020</v>
      </c>
      <c r="S43" s="7">
        <f t="shared" si="12"/>
        <v>372</v>
      </c>
      <c r="T43" s="7">
        <f t="shared" si="13"/>
        <v>648</v>
      </c>
      <c r="U43" s="7">
        <f t="shared" si="14"/>
        <v>0</v>
      </c>
      <c r="V43" s="7"/>
      <c r="W43" s="14"/>
    </row>
    <row r="44" hidden="1" customHeight="1" spans="1:23">
      <c r="A44" s="15">
        <v>42</v>
      </c>
      <c r="B44" s="37">
        <v>114286</v>
      </c>
      <c r="C44" s="7" t="s">
        <v>594</v>
      </c>
      <c r="D44" s="36" t="s">
        <v>550</v>
      </c>
      <c r="E44" s="37" t="s">
        <v>588</v>
      </c>
      <c r="F44" s="7">
        <v>6</v>
      </c>
      <c r="G44" s="7">
        <v>6</v>
      </c>
      <c r="H44" s="7">
        <v>6</v>
      </c>
      <c r="I44" s="7">
        <f t="shared" si="7"/>
        <v>300</v>
      </c>
      <c r="J44" s="7">
        <f t="shared" si="8"/>
        <v>0</v>
      </c>
      <c r="K44" s="7"/>
      <c r="L44" s="7">
        <v>5</v>
      </c>
      <c r="M44" s="7">
        <v>5</v>
      </c>
      <c r="N44" s="7"/>
      <c r="O44" s="7">
        <f t="shared" si="9"/>
        <v>0</v>
      </c>
      <c r="P44" s="7">
        <f t="shared" si="10"/>
        <v>120</v>
      </c>
      <c r="Q44" s="7"/>
      <c r="R44" s="7">
        <f t="shared" si="11"/>
        <v>420</v>
      </c>
      <c r="S44" s="7">
        <f t="shared" si="12"/>
        <v>300</v>
      </c>
      <c r="T44" s="7">
        <f t="shared" si="13"/>
        <v>120</v>
      </c>
      <c r="U44" s="7">
        <f t="shared" si="14"/>
        <v>0</v>
      </c>
      <c r="V44" s="7"/>
      <c r="W44" s="14"/>
    </row>
    <row r="45" customHeight="1" spans="1:23">
      <c r="A45" s="15">
        <v>43</v>
      </c>
      <c r="B45" s="37">
        <v>106569</v>
      </c>
      <c r="C45" s="7" t="s">
        <v>595</v>
      </c>
      <c r="D45" s="36" t="s">
        <v>555</v>
      </c>
      <c r="E45" s="37" t="s">
        <v>588</v>
      </c>
      <c r="F45" s="7">
        <v>11</v>
      </c>
      <c r="G45" s="7">
        <v>11</v>
      </c>
      <c r="H45" s="7">
        <v>20</v>
      </c>
      <c r="I45" s="7">
        <f t="shared" si="7"/>
        <v>1000</v>
      </c>
      <c r="J45" s="7"/>
      <c r="K45" s="7">
        <f>I45-G45*50</f>
        <v>450</v>
      </c>
      <c r="L45" s="7">
        <v>5</v>
      </c>
      <c r="M45" s="7">
        <v>5</v>
      </c>
      <c r="N45" s="7">
        <v>3</v>
      </c>
      <c r="O45" s="7">
        <f t="shared" si="9"/>
        <v>72</v>
      </c>
      <c r="P45" s="7">
        <f t="shared" si="10"/>
        <v>48</v>
      </c>
      <c r="Q45" s="7"/>
      <c r="R45" s="7">
        <f t="shared" si="11"/>
        <v>670</v>
      </c>
      <c r="S45" s="7">
        <f t="shared" si="12"/>
        <v>1072</v>
      </c>
      <c r="T45" s="7">
        <f t="shared" si="13"/>
        <v>48</v>
      </c>
      <c r="U45" s="7">
        <f t="shared" si="14"/>
        <v>450</v>
      </c>
      <c r="V45" s="7"/>
      <c r="W45" s="14"/>
    </row>
    <row r="46" hidden="1" customHeight="1" spans="1:23">
      <c r="A46" s="15">
        <v>44</v>
      </c>
      <c r="B46" s="37">
        <v>747</v>
      </c>
      <c r="C46" s="7" t="s">
        <v>596</v>
      </c>
      <c r="D46" s="36" t="s">
        <v>555</v>
      </c>
      <c r="E46" s="37" t="s">
        <v>588</v>
      </c>
      <c r="F46" s="7">
        <v>4</v>
      </c>
      <c r="G46" s="7">
        <v>4</v>
      </c>
      <c r="H46" s="7">
        <v>4</v>
      </c>
      <c r="I46" s="7">
        <f t="shared" si="7"/>
        <v>200</v>
      </c>
      <c r="J46" s="7">
        <f t="shared" si="8"/>
        <v>0</v>
      </c>
      <c r="K46" s="7"/>
      <c r="L46" s="7">
        <v>3</v>
      </c>
      <c r="M46" s="7">
        <v>3</v>
      </c>
      <c r="N46" s="7">
        <v>3</v>
      </c>
      <c r="O46" s="7">
        <f t="shared" si="9"/>
        <v>72</v>
      </c>
      <c r="P46" s="7">
        <f t="shared" si="10"/>
        <v>0</v>
      </c>
      <c r="Q46" s="7"/>
      <c r="R46" s="7">
        <f t="shared" si="11"/>
        <v>272</v>
      </c>
      <c r="S46" s="7">
        <f t="shared" si="12"/>
        <v>272</v>
      </c>
      <c r="T46" s="7">
        <f t="shared" si="13"/>
        <v>0</v>
      </c>
      <c r="U46" s="7">
        <f t="shared" si="14"/>
        <v>0</v>
      </c>
      <c r="V46" s="7"/>
      <c r="W46" s="14"/>
    </row>
    <row r="47" hidden="1" customHeight="1" spans="1:23">
      <c r="A47" s="15">
        <v>45</v>
      </c>
      <c r="B47" s="37">
        <v>113008</v>
      </c>
      <c r="C47" s="7" t="s">
        <v>597</v>
      </c>
      <c r="D47" s="36" t="s">
        <v>555</v>
      </c>
      <c r="E47" s="37" t="s">
        <v>588</v>
      </c>
      <c r="F47" s="7">
        <v>4</v>
      </c>
      <c r="G47" s="7">
        <v>4</v>
      </c>
      <c r="H47" s="7">
        <v>1</v>
      </c>
      <c r="I47" s="7">
        <f t="shared" si="7"/>
        <v>50</v>
      </c>
      <c r="J47" s="7">
        <f t="shared" si="8"/>
        <v>150</v>
      </c>
      <c r="K47" s="7"/>
      <c r="L47" s="7">
        <v>3</v>
      </c>
      <c r="M47" s="7">
        <v>3</v>
      </c>
      <c r="N47" s="7"/>
      <c r="O47" s="7">
        <f t="shared" si="9"/>
        <v>0</v>
      </c>
      <c r="P47" s="7">
        <f t="shared" si="10"/>
        <v>72</v>
      </c>
      <c r="Q47" s="7"/>
      <c r="R47" s="7">
        <f t="shared" si="11"/>
        <v>272</v>
      </c>
      <c r="S47" s="7">
        <f t="shared" si="12"/>
        <v>50</v>
      </c>
      <c r="T47" s="7">
        <f t="shared" si="13"/>
        <v>222</v>
      </c>
      <c r="U47" s="7">
        <f t="shared" si="14"/>
        <v>0</v>
      </c>
      <c r="V47" s="7"/>
      <c r="W47" s="14"/>
    </row>
    <row r="48" hidden="1" customHeight="1" spans="1:23">
      <c r="A48" s="15">
        <v>46</v>
      </c>
      <c r="B48" s="37">
        <v>101453</v>
      </c>
      <c r="C48" s="7" t="s">
        <v>598</v>
      </c>
      <c r="D48" s="36" t="s">
        <v>555</v>
      </c>
      <c r="E48" s="37" t="s">
        <v>588</v>
      </c>
      <c r="F48" s="7">
        <v>30</v>
      </c>
      <c r="G48" s="7">
        <v>30</v>
      </c>
      <c r="H48" s="7">
        <v>20</v>
      </c>
      <c r="I48" s="7">
        <f t="shared" si="7"/>
        <v>1000</v>
      </c>
      <c r="J48" s="7">
        <f t="shared" si="8"/>
        <v>500</v>
      </c>
      <c r="K48" s="7"/>
      <c r="L48" s="7">
        <v>3</v>
      </c>
      <c r="M48" s="7">
        <v>3</v>
      </c>
      <c r="N48" s="7"/>
      <c r="O48" s="7">
        <f t="shared" si="9"/>
        <v>0</v>
      </c>
      <c r="P48" s="7">
        <f t="shared" si="10"/>
        <v>72</v>
      </c>
      <c r="Q48" s="7"/>
      <c r="R48" s="7">
        <f t="shared" si="11"/>
        <v>1572</v>
      </c>
      <c r="S48" s="7">
        <f t="shared" si="12"/>
        <v>1000</v>
      </c>
      <c r="T48" s="7">
        <f t="shared" si="13"/>
        <v>572</v>
      </c>
      <c r="U48" s="7">
        <f t="shared" si="14"/>
        <v>0</v>
      </c>
      <c r="V48" s="7"/>
      <c r="W48" s="14"/>
    </row>
    <row r="49" hidden="1" customHeight="1" spans="1:23">
      <c r="A49" s="15">
        <v>47</v>
      </c>
      <c r="B49" s="37">
        <v>572</v>
      </c>
      <c r="C49" s="7" t="s">
        <v>599</v>
      </c>
      <c r="D49" s="36" t="s">
        <v>572</v>
      </c>
      <c r="E49" s="37" t="s">
        <v>588</v>
      </c>
      <c r="F49" s="7">
        <v>10</v>
      </c>
      <c r="G49" s="7">
        <v>10</v>
      </c>
      <c r="H49" s="7">
        <v>1</v>
      </c>
      <c r="I49" s="7">
        <f t="shared" si="7"/>
        <v>50</v>
      </c>
      <c r="J49" s="7">
        <f t="shared" si="8"/>
        <v>450</v>
      </c>
      <c r="K49" s="7"/>
      <c r="L49" s="7">
        <v>3</v>
      </c>
      <c r="M49" s="7">
        <v>3</v>
      </c>
      <c r="N49" s="7">
        <v>3</v>
      </c>
      <c r="O49" s="7">
        <f t="shared" si="9"/>
        <v>72</v>
      </c>
      <c r="P49" s="7">
        <f t="shared" si="10"/>
        <v>0</v>
      </c>
      <c r="Q49" s="7"/>
      <c r="R49" s="7">
        <f t="shared" si="11"/>
        <v>572</v>
      </c>
      <c r="S49" s="7">
        <f t="shared" si="12"/>
        <v>122</v>
      </c>
      <c r="T49" s="7">
        <f t="shared" si="13"/>
        <v>450</v>
      </c>
      <c r="U49" s="7">
        <f t="shared" si="14"/>
        <v>0</v>
      </c>
      <c r="V49" s="7"/>
      <c r="W49" s="14"/>
    </row>
    <row r="50" hidden="1" customHeight="1" spans="1:23">
      <c r="A50" s="15">
        <v>48</v>
      </c>
      <c r="B50" s="37">
        <v>113833</v>
      </c>
      <c r="C50" s="7" t="s">
        <v>600</v>
      </c>
      <c r="D50" s="36" t="s">
        <v>555</v>
      </c>
      <c r="E50" s="37" t="s">
        <v>588</v>
      </c>
      <c r="F50" s="7">
        <v>10</v>
      </c>
      <c r="G50" s="7">
        <v>10</v>
      </c>
      <c r="H50" s="7">
        <v>5</v>
      </c>
      <c r="I50" s="7">
        <f t="shared" si="7"/>
        <v>250</v>
      </c>
      <c r="J50" s="7">
        <f t="shared" si="8"/>
        <v>250</v>
      </c>
      <c r="K50" s="7"/>
      <c r="L50" s="7">
        <v>3</v>
      </c>
      <c r="M50" s="7">
        <v>3</v>
      </c>
      <c r="N50" s="7">
        <v>3</v>
      </c>
      <c r="O50" s="7">
        <f t="shared" si="9"/>
        <v>72</v>
      </c>
      <c r="P50" s="7">
        <f t="shared" si="10"/>
        <v>0</v>
      </c>
      <c r="Q50" s="7"/>
      <c r="R50" s="7">
        <f t="shared" si="11"/>
        <v>572</v>
      </c>
      <c r="S50" s="7">
        <f t="shared" si="12"/>
        <v>322</v>
      </c>
      <c r="T50" s="7">
        <f t="shared" si="13"/>
        <v>250</v>
      </c>
      <c r="U50" s="7">
        <f t="shared" si="14"/>
        <v>0</v>
      </c>
      <c r="V50" s="7"/>
      <c r="W50" s="14"/>
    </row>
    <row r="51" customHeight="1" spans="1:23">
      <c r="A51" s="15">
        <v>49</v>
      </c>
      <c r="B51" s="37">
        <v>329</v>
      </c>
      <c r="C51" s="7" t="s">
        <v>601</v>
      </c>
      <c r="D51" s="36" t="s">
        <v>555</v>
      </c>
      <c r="E51" s="37" t="s">
        <v>588</v>
      </c>
      <c r="F51" s="7">
        <v>24</v>
      </c>
      <c r="G51" s="7">
        <v>24</v>
      </c>
      <c r="H51" s="7">
        <v>13</v>
      </c>
      <c r="I51" s="7">
        <f t="shared" si="7"/>
        <v>650</v>
      </c>
      <c r="J51" s="7">
        <f t="shared" si="8"/>
        <v>550</v>
      </c>
      <c r="K51" s="7"/>
      <c r="L51" s="7">
        <v>3</v>
      </c>
      <c r="M51" s="7">
        <v>3</v>
      </c>
      <c r="N51" s="7">
        <v>6</v>
      </c>
      <c r="O51" s="7">
        <f t="shared" si="9"/>
        <v>144</v>
      </c>
      <c r="P51" s="7"/>
      <c r="Q51" s="7">
        <f>O51-M51*24</f>
        <v>72</v>
      </c>
      <c r="R51" s="7">
        <f t="shared" si="11"/>
        <v>1272</v>
      </c>
      <c r="S51" s="7">
        <f t="shared" si="12"/>
        <v>794</v>
      </c>
      <c r="T51" s="7">
        <f t="shared" si="13"/>
        <v>550</v>
      </c>
      <c r="U51" s="7">
        <f t="shared" si="14"/>
        <v>72</v>
      </c>
      <c r="V51" s="7"/>
      <c r="W51" s="14"/>
    </row>
    <row r="52" hidden="1" customHeight="1" spans="1:23">
      <c r="A52" s="15">
        <v>50</v>
      </c>
      <c r="B52" s="37">
        <v>119263</v>
      </c>
      <c r="C52" s="7" t="s">
        <v>602</v>
      </c>
      <c r="D52" s="36" t="s">
        <v>572</v>
      </c>
      <c r="E52" s="37" t="s">
        <v>588</v>
      </c>
      <c r="F52" s="7">
        <v>10</v>
      </c>
      <c r="G52" s="7">
        <v>10</v>
      </c>
      <c r="H52" s="7">
        <v>4</v>
      </c>
      <c r="I52" s="7">
        <f t="shared" si="7"/>
        <v>200</v>
      </c>
      <c r="J52" s="7">
        <f t="shared" si="8"/>
        <v>300</v>
      </c>
      <c r="K52" s="7"/>
      <c r="L52" s="7">
        <v>3</v>
      </c>
      <c r="M52" s="7">
        <v>3</v>
      </c>
      <c r="N52" s="7"/>
      <c r="O52" s="7">
        <f t="shared" si="9"/>
        <v>0</v>
      </c>
      <c r="P52" s="7">
        <f t="shared" si="10"/>
        <v>72</v>
      </c>
      <c r="Q52" s="7"/>
      <c r="R52" s="7">
        <f t="shared" si="11"/>
        <v>572</v>
      </c>
      <c r="S52" s="7">
        <f t="shared" si="12"/>
        <v>200</v>
      </c>
      <c r="T52" s="7">
        <f t="shared" si="13"/>
        <v>372</v>
      </c>
      <c r="U52" s="7">
        <f t="shared" si="14"/>
        <v>0</v>
      </c>
      <c r="V52" s="7"/>
      <c r="W52" s="14"/>
    </row>
    <row r="53" customHeight="1" spans="1:23">
      <c r="A53" s="15">
        <v>51</v>
      </c>
      <c r="B53" s="37">
        <v>122906</v>
      </c>
      <c r="C53" s="7" t="s">
        <v>603</v>
      </c>
      <c r="D53" s="36" t="s">
        <v>572</v>
      </c>
      <c r="E53" s="37" t="s">
        <v>588</v>
      </c>
      <c r="F53" s="7">
        <v>7</v>
      </c>
      <c r="G53" s="7">
        <v>7</v>
      </c>
      <c r="H53" s="7"/>
      <c r="I53" s="7">
        <f t="shared" si="7"/>
        <v>0</v>
      </c>
      <c r="J53" s="7">
        <f t="shared" si="8"/>
        <v>350</v>
      </c>
      <c r="K53" s="7"/>
      <c r="L53" s="7">
        <v>3</v>
      </c>
      <c r="M53" s="7">
        <v>3</v>
      </c>
      <c r="N53" s="7">
        <v>12</v>
      </c>
      <c r="O53" s="7">
        <f t="shared" si="9"/>
        <v>288</v>
      </c>
      <c r="P53" s="7"/>
      <c r="Q53" s="7">
        <f>O53-M53*24</f>
        <v>216</v>
      </c>
      <c r="R53" s="7">
        <f t="shared" si="11"/>
        <v>422</v>
      </c>
      <c r="S53" s="7">
        <f t="shared" si="12"/>
        <v>288</v>
      </c>
      <c r="T53" s="7">
        <f t="shared" si="13"/>
        <v>350</v>
      </c>
      <c r="U53" s="7">
        <f t="shared" si="14"/>
        <v>216</v>
      </c>
      <c r="V53" s="7"/>
      <c r="W53" s="14"/>
    </row>
    <row r="54" hidden="1" customHeight="1" spans="1:23">
      <c r="A54" s="15">
        <v>52</v>
      </c>
      <c r="B54" s="37">
        <v>570</v>
      </c>
      <c r="C54" s="7" t="s">
        <v>604</v>
      </c>
      <c r="D54" s="36" t="s">
        <v>572</v>
      </c>
      <c r="E54" s="37" t="s">
        <v>588</v>
      </c>
      <c r="F54" s="7">
        <v>4</v>
      </c>
      <c r="G54" s="7">
        <v>4</v>
      </c>
      <c r="H54" s="7">
        <v>4</v>
      </c>
      <c r="I54" s="7">
        <f t="shared" si="7"/>
        <v>200</v>
      </c>
      <c r="J54" s="7">
        <f t="shared" si="8"/>
        <v>0</v>
      </c>
      <c r="K54" s="7"/>
      <c r="L54" s="7">
        <v>3</v>
      </c>
      <c r="M54" s="7">
        <v>3</v>
      </c>
      <c r="N54" s="7"/>
      <c r="O54" s="7">
        <f t="shared" si="9"/>
        <v>0</v>
      </c>
      <c r="P54" s="7">
        <f t="shared" si="10"/>
        <v>72</v>
      </c>
      <c r="Q54" s="7"/>
      <c r="R54" s="7">
        <f t="shared" si="11"/>
        <v>272</v>
      </c>
      <c r="S54" s="7">
        <f t="shared" si="12"/>
        <v>200</v>
      </c>
      <c r="T54" s="7">
        <f t="shared" si="13"/>
        <v>72</v>
      </c>
      <c r="U54" s="7">
        <f t="shared" si="14"/>
        <v>0</v>
      </c>
      <c r="V54" s="7"/>
      <c r="W54" s="14"/>
    </row>
    <row r="55" customHeight="1" spans="1:23">
      <c r="A55" s="15">
        <v>53</v>
      </c>
      <c r="B55" s="37">
        <v>113025</v>
      </c>
      <c r="C55" s="7" t="s">
        <v>605</v>
      </c>
      <c r="D55" s="36" t="s">
        <v>572</v>
      </c>
      <c r="E55" s="37" t="s">
        <v>588</v>
      </c>
      <c r="F55" s="7">
        <v>9</v>
      </c>
      <c r="G55" s="7">
        <v>9</v>
      </c>
      <c r="H55" s="7">
        <v>4</v>
      </c>
      <c r="I55" s="7">
        <f t="shared" si="7"/>
        <v>200</v>
      </c>
      <c r="J55" s="7">
        <f t="shared" si="8"/>
        <v>250</v>
      </c>
      <c r="K55" s="7"/>
      <c r="L55" s="7">
        <v>3</v>
      </c>
      <c r="M55" s="7">
        <v>3</v>
      </c>
      <c r="N55" s="7">
        <v>4</v>
      </c>
      <c r="O55" s="7">
        <f t="shared" si="9"/>
        <v>96</v>
      </c>
      <c r="P55" s="7"/>
      <c r="Q55" s="7">
        <f>O55-M55*24</f>
        <v>24</v>
      </c>
      <c r="R55" s="7">
        <f t="shared" si="11"/>
        <v>522</v>
      </c>
      <c r="S55" s="7">
        <f t="shared" si="12"/>
        <v>296</v>
      </c>
      <c r="T55" s="7">
        <f t="shared" si="13"/>
        <v>250</v>
      </c>
      <c r="U55" s="7">
        <f t="shared" si="14"/>
        <v>24</v>
      </c>
      <c r="V55" s="7"/>
      <c r="W55" s="14"/>
    </row>
    <row r="56" customHeight="1" spans="1:23">
      <c r="A56" s="15">
        <v>54</v>
      </c>
      <c r="B56" s="37">
        <v>116773</v>
      </c>
      <c r="C56" s="7" t="s">
        <v>606</v>
      </c>
      <c r="D56" s="36" t="s">
        <v>572</v>
      </c>
      <c r="E56" s="37" t="s">
        <v>588</v>
      </c>
      <c r="F56" s="7">
        <v>8</v>
      </c>
      <c r="G56" s="7">
        <v>8</v>
      </c>
      <c r="H56" s="7"/>
      <c r="I56" s="7">
        <f t="shared" si="7"/>
        <v>0</v>
      </c>
      <c r="J56" s="7">
        <f t="shared" si="8"/>
        <v>400</v>
      </c>
      <c r="K56" s="7"/>
      <c r="L56" s="7">
        <v>3</v>
      </c>
      <c r="M56" s="7">
        <v>3</v>
      </c>
      <c r="N56" s="7">
        <v>4</v>
      </c>
      <c r="O56" s="7">
        <f t="shared" si="9"/>
        <v>96</v>
      </c>
      <c r="P56" s="7"/>
      <c r="Q56" s="7">
        <f>O56-M56*24</f>
        <v>24</v>
      </c>
      <c r="R56" s="7">
        <f t="shared" si="11"/>
        <v>472</v>
      </c>
      <c r="S56" s="7">
        <f t="shared" si="12"/>
        <v>96</v>
      </c>
      <c r="T56" s="7">
        <f t="shared" si="13"/>
        <v>400</v>
      </c>
      <c r="U56" s="7">
        <f t="shared" si="14"/>
        <v>24</v>
      </c>
      <c r="V56" s="7"/>
      <c r="W56" s="14"/>
    </row>
    <row r="57" hidden="1" customHeight="1" spans="1:23">
      <c r="A57" s="15">
        <v>55</v>
      </c>
      <c r="B57" s="37">
        <v>118951</v>
      </c>
      <c r="C57" s="7" t="s">
        <v>607</v>
      </c>
      <c r="D57" s="36" t="s">
        <v>572</v>
      </c>
      <c r="E57" s="37" t="s">
        <v>588</v>
      </c>
      <c r="F57" s="7">
        <v>4</v>
      </c>
      <c r="G57" s="7">
        <v>4</v>
      </c>
      <c r="H57" s="7">
        <v>2</v>
      </c>
      <c r="I57" s="7">
        <f t="shared" si="7"/>
        <v>100</v>
      </c>
      <c r="J57" s="7">
        <f t="shared" si="8"/>
        <v>100</v>
      </c>
      <c r="K57" s="7"/>
      <c r="L57" s="7">
        <v>3</v>
      </c>
      <c r="M57" s="7">
        <v>3</v>
      </c>
      <c r="N57" s="7">
        <v>3</v>
      </c>
      <c r="O57" s="7">
        <f t="shared" si="9"/>
        <v>72</v>
      </c>
      <c r="P57" s="7">
        <f t="shared" si="10"/>
        <v>0</v>
      </c>
      <c r="Q57" s="7"/>
      <c r="R57" s="7">
        <f t="shared" si="11"/>
        <v>272</v>
      </c>
      <c r="S57" s="7">
        <f t="shared" si="12"/>
        <v>172</v>
      </c>
      <c r="T57" s="7">
        <f t="shared" si="13"/>
        <v>100</v>
      </c>
      <c r="U57" s="7">
        <f t="shared" si="14"/>
        <v>0</v>
      </c>
      <c r="V57" s="7"/>
      <c r="W57" s="14"/>
    </row>
    <row r="58" customHeight="1" spans="1:23">
      <c r="A58" s="15">
        <v>56</v>
      </c>
      <c r="B58" s="37">
        <v>112888</v>
      </c>
      <c r="C58" s="7" t="s">
        <v>608</v>
      </c>
      <c r="D58" s="36" t="s">
        <v>572</v>
      </c>
      <c r="E58" s="37" t="s">
        <v>588</v>
      </c>
      <c r="F58" s="7">
        <v>5</v>
      </c>
      <c r="G58" s="7">
        <v>5</v>
      </c>
      <c r="H58" s="7">
        <v>4</v>
      </c>
      <c r="I58" s="7">
        <f t="shared" si="7"/>
        <v>200</v>
      </c>
      <c r="J58" s="7">
        <f t="shared" si="8"/>
        <v>50</v>
      </c>
      <c r="K58" s="7"/>
      <c r="L58" s="7">
        <v>3</v>
      </c>
      <c r="M58" s="7">
        <v>3</v>
      </c>
      <c r="N58" s="7">
        <v>6</v>
      </c>
      <c r="O58" s="7">
        <f t="shared" si="9"/>
        <v>144</v>
      </c>
      <c r="P58" s="7"/>
      <c r="Q58" s="7">
        <f>O58-M58*24</f>
        <v>72</v>
      </c>
      <c r="R58" s="7">
        <f t="shared" si="11"/>
        <v>322</v>
      </c>
      <c r="S58" s="7">
        <f t="shared" si="12"/>
        <v>344</v>
      </c>
      <c r="T58" s="7">
        <f t="shared" si="13"/>
        <v>50</v>
      </c>
      <c r="U58" s="7">
        <f t="shared" si="14"/>
        <v>72</v>
      </c>
      <c r="V58" s="7"/>
      <c r="W58" s="14"/>
    </row>
    <row r="59" customHeight="1" spans="1:23">
      <c r="A59" s="15">
        <v>57</v>
      </c>
      <c r="B59" s="37">
        <v>104429</v>
      </c>
      <c r="C59" s="7" t="s">
        <v>609</v>
      </c>
      <c r="D59" s="36" t="s">
        <v>572</v>
      </c>
      <c r="E59" s="37" t="s">
        <v>588</v>
      </c>
      <c r="F59" s="7">
        <v>4</v>
      </c>
      <c r="G59" s="7">
        <v>4</v>
      </c>
      <c r="H59" s="7">
        <v>5</v>
      </c>
      <c r="I59" s="7">
        <f t="shared" si="7"/>
        <v>250</v>
      </c>
      <c r="J59" s="7"/>
      <c r="K59" s="7">
        <f>I59-G59*50</f>
        <v>50</v>
      </c>
      <c r="L59" s="7">
        <v>3</v>
      </c>
      <c r="M59" s="7">
        <v>3</v>
      </c>
      <c r="N59" s="7">
        <v>1</v>
      </c>
      <c r="O59" s="7">
        <f t="shared" si="9"/>
        <v>24</v>
      </c>
      <c r="P59" s="7">
        <f t="shared" si="10"/>
        <v>48</v>
      </c>
      <c r="Q59" s="7"/>
      <c r="R59" s="7">
        <f t="shared" si="11"/>
        <v>272</v>
      </c>
      <c r="S59" s="7">
        <f t="shared" si="12"/>
        <v>274</v>
      </c>
      <c r="T59" s="7">
        <f t="shared" si="13"/>
        <v>48</v>
      </c>
      <c r="U59" s="7">
        <f t="shared" si="14"/>
        <v>50</v>
      </c>
      <c r="V59" s="7"/>
      <c r="W59" s="14"/>
    </row>
    <row r="60" customHeight="1" spans="1:23">
      <c r="A60" s="15">
        <v>58</v>
      </c>
      <c r="B60" s="37">
        <v>138202</v>
      </c>
      <c r="C60" s="7" t="s">
        <v>610</v>
      </c>
      <c r="D60" s="36" t="s">
        <v>550</v>
      </c>
      <c r="E60" s="37" t="s">
        <v>588</v>
      </c>
      <c r="F60" s="7">
        <v>4</v>
      </c>
      <c r="G60" s="7">
        <v>4</v>
      </c>
      <c r="H60" s="7">
        <v>6</v>
      </c>
      <c r="I60" s="7">
        <f t="shared" si="7"/>
        <v>300</v>
      </c>
      <c r="J60" s="7"/>
      <c r="K60" s="7">
        <f>I60-G60*50</f>
        <v>100</v>
      </c>
      <c r="L60" s="7">
        <v>3</v>
      </c>
      <c r="M60" s="7">
        <v>3</v>
      </c>
      <c r="N60" s="7"/>
      <c r="O60" s="7">
        <f t="shared" si="9"/>
        <v>0</v>
      </c>
      <c r="P60" s="7">
        <f t="shared" si="10"/>
        <v>72</v>
      </c>
      <c r="Q60" s="7"/>
      <c r="R60" s="7">
        <f t="shared" si="11"/>
        <v>272</v>
      </c>
      <c r="S60" s="7">
        <f t="shared" si="12"/>
        <v>300</v>
      </c>
      <c r="T60" s="7">
        <f t="shared" si="13"/>
        <v>72</v>
      </c>
      <c r="U60" s="7">
        <f t="shared" si="14"/>
        <v>100</v>
      </c>
      <c r="V60" s="7"/>
      <c r="W60" s="14"/>
    </row>
    <row r="61" customHeight="1" spans="1:23">
      <c r="A61" s="15">
        <v>59</v>
      </c>
      <c r="B61" s="37">
        <v>752</v>
      </c>
      <c r="C61" s="7" t="s">
        <v>611</v>
      </c>
      <c r="D61" s="36" t="s">
        <v>552</v>
      </c>
      <c r="E61" s="37" t="s">
        <v>588</v>
      </c>
      <c r="F61" s="7">
        <v>4</v>
      </c>
      <c r="G61" s="7">
        <v>4</v>
      </c>
      <c r="H61" s="7">
        <v>7</v>
      </c>
      <c r="I61" s="7">
        <f t="shared" si="7"/>
        <v>350</v>
      </c>
      <c r="J61" s="7"/>
      <c r="K61" s="7">
        <f>I61-G61*50</f>
        <v>150</v>
      </c>
      <c r="L61" s="7">
        <v>3</v>
      </c>
      <c r="M61" s="7">
        <v>3</v>
      </c>
      <c r="N61" s="7">
        <v>3</v>
      </c>
      <c r="O61" s="7">
        <f t="shared" si="9"/>
        <v>72</v>
      </c>
      <c r="P61" s="7">
        <f t="shared" si="10"/>
        <v>0</v>
      </c>
      <c r="Q61" s="7"/>
      <c r="R61" s="7">
        <f t="shared" si="11"/>
        <v>272</v>
      </c>
      <c r="S61" s="7">
        <f t="shared" si="12"/>
        <v>422</v>
      </c>
      <c r="T61" s="7">
        <f t="shared" si="13"/>
        <v>0</v>
      </c>
      <c r="U61" s="7">
        <f t="shared" si="14"/>
        <v>150</v>
      </c>
      <c r="V61" s="7"/>
      <c r="W61" s="14"/>
    </row>
    <row r="62" hidden="1" customHeight="1" spans="1:23">
      <c r="A62" s="15">
        <v>60</v>
      </c>
      <c r="B62" s="37">
        <v>113298</v>
      </c>
      <c r="C62" s="7" t="s">
        <v>612</v>
      </c>
      <c r="D62" s="36" t="s">
        <v>552</v>
      </c>
      <c r="E62" s="37" t="s">
        <v>588</v>
      </c>
      <c r="F62" s="7">
        <v>6</v>
      </c>
      <c r="G62" s="7">
        <v>6</v>
      </c>
      <c r="H62" s="7">
        <v>5</v>
      </c>
      <c r="I62" s="7">
        <f t="shared" si="7"/>
        <v>250</v>
      </c>
      <c r="J62" s="7">
        <f t="shared" si="8"/>
        <v>50</v>
      </c>
      <c r="K62" s="7"/>
      <c r="L62" s="7">
        <v>3</v>
      </c>
      <c r="M62" s="7">
        <v>3</v>
      </c>
      <c r="N62" s="7"/>
      <c r="O62" s="7">
        <f t="shared" si="9"/>
        <v>0</v>
      </c>
      <c r="P62" s="7">
        <f t="shared" si="10"/>
        <v>72</v>
      </c>
      <c r="Q62" s="7"/>
      <c r="R62" s="7">
        <f t="shared" si="11"/>
        <v>372</v>
      </c>
      <c r="S62" s="7">
        <f t="shared" si="12"/>
        <v>250</v>
      </c>
      <c r="T62" s="7">
        <f t="shared" si="13"/>
        <v>122</v>
      </c>
      <c r="U62" s="7">
        <f t="shared" si="14"/>
        <v>0</v>
      </c>
      <c r="V62" s="7"/>
      <c r="W62" s="14"/>
    </row>
    <row r="63" hidden="1" customHeight="1" spans="1:23">
      <c r="A63" s="15">
        <v>61</v>
      </c>
      <c r="B63" s="37">
        <v>128640</v>
      </c>
      <c r="C63" s="7" t="s">
        <v>613</v>
      </c>
      <c r="D63" s="36" t="s">
        <v>552</v>
      </c>
      <c r="E63" s="37" t="s">
        <v>588</v>
      </c>
      <c r="F63" s="7">
        <v>4</v>
      </c>
      <c r="G63" s="7">
        <v>4</v>
      </c>
      <c r="H63" s="7">
        <v>1</v>
      </c>
      <c r="I63" s="7">
        <f t="shared" si="7"/>
        <v>50</v>
      </c>
      <c r="J63" s="7">
        <f t="shared" si="8"/>
        <v>150</v>
      </c>
      <c r="K63" s="7"/>
      <c r="L63" s="7">
        <v>3</v>
      </c>
      <c r="M63" s="7">
        <v>3</v>
      </c>
      <c r="N63" s="7">
        <v>1</v>
      </c>
      <c r="O63" s="7">
        <f t="shared" si="9"/>
        <v>24</v>
      </c>
      <c r="P63" s="7">
        <f t="shared" si="10"/>
        <v>48</v>
      </c>
      <c r="Q63" s="7"/>
      <c r="R63" s="7">
        <f t="shared" si="11"/>
        <v>272</v>
      </c>
      <c r="S63" s="7">
        <f t="shared" si="12"/>
        <v>74</v>
      </c>
      <c r="T63" s="7">
        <f t="shared" si="13"/>
        <v>198</v>
      </c>
      <c r="U63" s="7">
        <f t="shared" si="14"/>
        <v>0</v>
      </c>
      <c r="V63" s="7"/>
      <c r="W63" s="14"/>
    </row>
    <row r="64" hidden="1" customHeight="1" spans="1:23">
      <c r="A64" s="15">
        <v>62</v>
      </c>
      <c r="B64" s="37">
        <v>307</v>
      </c>
      <c r="C64" s="7" t="s">
        <v>614</v>
      </c>
      <c r="D64" s="36" t="s">
        <v>615</v>
      </c>
      <c r="E64" s="37" t="s">
        <v>616</v>
      </c>
      <c r="F64" s="7">
        <v>60</v>
      </c>
      <c r="G64" s="7">
        <v>75</v>
      </c>
      <c r="H64" s="38">
        <v>80</v>
      </c>
      <c r="I64" s="7">
        <f t="shared" si="7"/>
        <v>4000</v>
      </c>
      <c r="J64" s="7"/>
      <c r="K64" s="7">
        <f>I64-G64*50</f>
        <v>250</v>
      </c>
      <c r="L64" s="7">
        <v>10</v>
      </c>
      <c r="M64" s="7">
        <v>20</v>
      </c>
      <c r="N64" s="7">
        <v>24</v>
      </c>
      <c r="O64" s="7">
        <f t="shared" si="9"/>
        <v>576</v>
      </c>
      <c r="P64" s="7"/>
      <c r="Q64" s="7">
        <f>O64-M64*24</f>
        <v>96</v>
      </c>
      <c r="R64" s="7">
        <f t="shared" si="11"/>
        <v>4230</v>
      </c>
      <c r="S64" s="7">
        <f t="shared" si="12"/>
        <v>4576</v>
      </c>
      <c r="T64" s="7">
        <f t="shared" si="13"/>
        <v>0</v>
      </c>
      <c r="U64" s="7">
        <f t="shared" si="14"/>
        <v>346</v>
      </c>
      <c r="V64" s="7"/>
      <c r="W64" s="14"/>
    </row>
    <row r="65" hidden="1" customHeight="1" spans="1:23">
      <c r="A65" s="15">
        <v>63</v>
      </c>
      <c r="B65" s="37">
        <v>114685</v>
      </c>
      <c r="C65" s="7" t="s">
        <v>617</v>
      </c>
      <c r="D65" s="36" t="s">
        <v>615</v>
      </c>
      <c r="E65" s="37" t="s">
        <v>616</v>
      </c>
      <c r="F65" s="7">
        <v>12</v>
      </c>
      <c r="G65" s="7">
        <v>12</v>
      </c>
      <c r="H65" s="7">
        <v>8</v>
      </c>
      <c r="I65" s="7">
        <f t="shared" si="7"/>
        <v>400</v>
      </c>
      <c r="J65" s="7">
        <f t="shared" si="8"/>
        <v>200</v>
      </c>
      <c r="K65" s="7"/>
      <c r="L65" s="7">
        <v>6</v>
      </c>
      <c r="M65" s="7">
        <v>12</v>
      </c>
      <c r="N65" s="7">
        <v>10</v>
      </c>
      <c r="O65" s="7">
        <f t="shared" si="9"/>
        <v>240</v>
      </c>
      <c r="P65" s="7">
        <f t="shared" si="10"/>
        <v>48</v>
      </c>
      <c r="Q65" s="7"/>
      <c r="R65" s="7">
        <f t="shared" si="11"/>
        <v>888</v>
      </c>
      <c r="S65" s="7">
        <f t="shared" si="12"/>
        <v>640</v>
      </c>
      <c r="T65" s="7">
        <f t="shared" si="13"/>
        <v>248</v>
      </c>
      <c r="U65" s="7">
        <f t="shared" si="14"/>
        <v>0</v>
      </c>
      <c r="V65" s="7"/>
      <c r="W65" s="14"/>
    </row>
    <row r="66" hidden="1" customHeight="1" spans="1:23">
      <c r="A66" s="15">
        <v>64</v>
      </c>
      <c r="B66" s="37">
        <v>399</v>
      </c>
      <c r="C66" s="7" t="s">
        <v>618</v>
      </c>
      <c r="D66" s="36" t="s">
        <v>615</v>
      </c>
      <c r="E66" s="37" t="s">
        <v>616</v>
      </c>
      <c r="F66" s="7">
        <v>20</v>
      </c>
      <c r="G66" s="7">
        <v>20</v>
      </c>
      <c r="H66" s="7">
        <v>3</v>
      </c>
      <c r="I66" s="7">
        <f t="shared" si="7"/>
        <v>150</v>
      </c>
      <c r="J66" s="7">
        <f t="shared" si="8"/>
        <v>850</v>
      </c>
      <c r="K66" s="7"/>
      <c r="L66" s="7">
        <v>6</v>
      </c>
      <c r="M66" s="7">
        <v>7</v>
      </c>
      <c r="N66" s="7">
        <v>2</v>
      </c>
      <c r="O66" s="7">
        <f t="shared" si="9"/>
        <v>48</v>
      </c>
      <c r="P66" s="7">
        <f t="shared" si="10"/>
        <v>120</v>
      </c>
      <c r="Q66" s="7"/>
      <c r="R66" s="7">
        <f t="shared" si="11"/>
        <v>1168</v>
      </c>
      <c r="S66" s="7">
        <f t="shared" si="12"/>
        <v>198</v>
      </c>
      <c r="T66" s="7">
        <f t="shared" si="13"/>
        <v>970</v>
      </c>
      <c r="U66" s="7">
        <f t="shared" si="14"/>
        <v>0</v>
      </c>
      <c r="V66" s="7"/>
      <c r="W66" s="14"/>
    </row>
    <row r="67" hidden="1" customHeight="1" spans="1:23">
      <c r="A67" s="15">
        <v>65</v>
      </c>
      <c r="B67" s="37">
        <v>337</v>
      </c>
      <c r="C67" s="7" t="s">
        <v>619</v>
      </c>
      <c r="D67" s="36" t="s">
        <v>545</v>
      </c>
      <c r="E67" s="37" t="s">
        <v>616</v>
      </c>
      <c r="F67" s="7">
        <v>20</v>
      </c>
      <c r="G67" s="7">
        <v>20</v>
      </c>
      <c r="H67" s="38">
        <v>11</v>
      </c>
      <c r="I67" s="7">
        <f t="shared" si="7"/>
        <v>550</v>
      </c>
      <c r="J67" s="7">
        <f t="shared" si="8"/>
        <v>450</v>
      </c>
      <c r="K67" s="7"/>
      <c r="L67" s="7">
        <v>6</v>
      </c>
      <c r="M67" s="7">
        <v>6</v>
      </c>
      <c r="N67" s="7">
        <v>10</v>
      </c>
      <c r="O67" s="7">
        <f t="shared" si="9"/>
        <v>240</v>
      </c>
      <c r="P67" s="7"/>
      <c r="Q67" s="7">
        <f>O67-M67*24</f>
        <v>96</v>
      </c>
      <c r="R67" s="7">
        <f t="shared" si="11"/>
        <v>1144</v>
      </c>
      <c r="S67" s="7">
        <f t="shared" si="12"/>
        <v>790</v>
      </c>
      <c r="T67" s="7">
        <f t="shared" si="13"/>
        <v>450</v>
      </c>
      <c r="U67" s="7">
        <f t="shared" si="14"/>
        <v>96</v>
      </c>
      <c r="V67" s="7"/>
      <c r="W67" s="14"/>
    </row>
    <row r="68" hidden="1" customHeight="1" spans="1:23">
      <c r="A68" s="15">
        <v>66</v>
      </c>
      <c r="B68" s="37">
        <v>742</v>
      </c>
      <c r="C68" s="7" t="s">
        <v>620</v>
      </c>
      <c r="D68" s="36" t="s">
        <v>545</v>
      </c>
      <c r="E68" s="37" t="s">
        <v>616</v>
      </c>
      <c r="F68" s="7">
        <v>14</v>
      </c>
      <c r="G68" s="7">
        <v>14</v>
      </c>
      <c r="H68" s="7">
        <v>3</v>
      </c>
      <c r="I68" s="7">
        <f t="shared" ref="I68:I99" si="15">H68*50</f>
        <v>150</v>
      </c>
      <c r="J68" s="7">
        <f t="shared" ref="J68:J99" si="16">G68*50-I68</f>
        <v>550</v>
      </c>
      <c r="K68" s="7"/>
      <c r="L68" s="7">
        <v>6</v>
      </c>
      <c r="M68" s="7">
        <v>6</v>
      </c>
      <c r="N68" s="7"/>
      <c r="O68" s="7">
        <f t="shared" ref="O68:O99" si="17">N68*24</f>
        <v>0</v>
      </c>
      <c r="P68" s="7">
        <f t="shared" ref="P68:P99" si="18">M68*24-O68</f>
        <v>144</v>
      </c>
      <c r="Q68" s="7"/>
      <c r="R68" s="7">
        <f t="shared" ref="R68:R99" si="19">(G68*50+M68*24)</f>
        <v>844</v>
      </c>
      <c r="S68" s="7">
        <f t="shared" ref="S68:S99" si="20">I68+O68</f>
        <v>150</v>
      </c>
      <c r="T68" s="7">
        <f t="shared" ref="T68:T99" si="21">J68+P68</f>
        <v>694</v>
      </c>
      <c r="U68" s="7">
        <f t="shared" ref="U68:U99" si="22">K68+Q68</f>
        <v>0</v>
      </c>
      <c r="V68" s="7"/>
      <c r="W68" s="14"/>
    </row>
    <row r="69" hidden="1" customHeight="1" spans="1:23">
      <c r="A69" s="15">
        <v>67</v>
      </c>
      <c r="B69" s="37">
        <v>106066</v>
      </c>
      <c r="C69" s="7" t="s">
        <v>621</v>
      </c>
      <c r="D69" s="36" t="s">
        <v>548</v>
      </c>
      <c r="E69" s="37" t="s">
        <v>616</v>
      </c>
      <c r="F69" s="7">
        <v>6</v>
      </c>
      <c r="G69" s="7">
        <v>6</v>
      </c>
      <c r="H69" s="7">
        <v>7</v>
      </c>
      <c r="I69" s="7">
        <f t="shared" si="15"/>
        <v>350</v>
      </c>
      <c r="J69" s="7"/>
      <c r="K69" s="7">
        <f>I69-G69*50</f>
        <v>50</v>
      </c>
      <c r="L69" s="7">
        <v>5</v>
      </c>
      <c r="M69" s="7">
        <v>5</v>
      </c>
      <c r="N69" s="7">
        <v>6</v>
      </c>
      <c r="O69" s="7">
        <f t="shared" si="17"/>
        <v>144</v>
      </c>
      <c r="P69" s="7"/>
      <c r="Q69" s="7">
        <f>O69-M69*24</f>
        <v>24</v>
      </c>
      <c r="R69" s="7">
        <f t="shared" si="19"/>
        <v>420</v>
      </c>
      <c r="S69" s="7">
        <f t="shared" si="20"/>
        <v>494</v>
      </c>
      <c r="T69" s="7">
        <f t="shared" si="21"/>
        <v>0</v>
      </c>
      <c r="U69" s="7">
        <f t="shared" si="22"/>
        <v>74</v>
      </c>
      <c r="V69" s="7"/>
      <c r="W69" s="14"/>
    </row>
    <row r="70" hidden="1" customHeight="1" spans="1:23">
      <c r="A70" s="15">
        <v>68</v>
      </c>
      <c r="B70" s="37">
        <v>744</v>
      </c>
      <c r="C70" s="7" t="s">
        <v>622</v>
      </c>
      <c r="D70" s="36" t="s">
        <v>548</v>
      </c>
      <c r="E70" s="37" t="s">
        <v>616</v>
      </c>
      <c r="F70" s="7">
        <v>6</v>
      </c>
      <c r="G70" s="7">
        <v>6</v>
      </c>
      <c r="H70" s="7">
        <v>1</v>
      </c>
      <c r="I70" s="7">
        <f t="shared" si="15"/>
        <v>50</v>
      </c>
      <c r="J70" s="7">
        <f t="shared" si="16"/>
        <v>250</v>
      </c>
      <c r="K70" s="7"/>
      <c r="L70" s="7">
        <v>5</v>
      </c>
      <c r="M70" s="7">
        <v>6</v>
      </c>
      <c r="N70" s="7">
        <v>1</v>
      </c>
      <c r="O70" s="7">
        <f t="shared" si="17"/>
        <v>24</v>
      </c>
      <c r="P70" s="7">
        <f t="shared" si="18"/>
        <v>120</v>
      </c>
      <c r="Q70" s="7"/>
      <c r="R70" s="7">
        <f t="shared" si="19"/>
        <v>444</v>
      </c>
      <c r="S70" s="7">
        <f t="shared" si="20"/>
        <v>74</v>
      </c>
      <c r="T70" s="7">
        <f t="shared" si="21"/>
        <v>370</v>
      </c>
      <c r="U70" s="7">
        <f t="shared" si="22"/>
        <v>0</v>
      </c>
      <c r="V70" s="7"/>
      <c r="W70" s="14"/>
    </row>
    <row r="71" hidden="1" customHeight="1" spans="1:23">
      <c r="A71" s="15">
        <v>69</v>
      </c>
      <c r="B71" s="37">
        <v>105910</v>
      </c>
      <c r="C71" s="7" t="s">
        <v>623</v>
      </c>
      <c r="D71" s="36" t="s">
        <v>550</v>
      </c>
      <c r="E71" s="37" t="s">
        <v>616</v>
      </c>
      <c r="F71" s="7">
        <v>7</v>
      </c>
      <c r="G71" s="7">
        <v>7</v>
      </c>
      <c r="H71" s="7">
        <v>2</v>
      </c>
      <c r="I71" s="7">
        <f t="shared" si="15"/>
        <v>100</v>
      </c>
      <c r="J71" s="7">
        <f t="shared" si="16"/>
        <v>250</v>
      </c>
      <c r="K71" s="7"/>
      <c r="L71" s="7">
        <v>5</v>
      </c>
      <c r="M71" s="7">
        <v>5</v>
      </c>
      <c r="N71" s="7">
        <v>4</v>
      </c>
      <c r="O71" s="7">
        <f t="shared" si="17"/>
        <v>96</v>
      </c>
      <c r="P71" s="7">
        <f t="shared" si="18"/>
        <v>24</v>
      </c>
      <c r="Q71" s="7"/>
      <c r="R71" s="7">
        <f t="shared" si="19"/>
        <v>470</v>
      </c>
      <c r="S71" s="7">
        <f t="shared" si="20"/>
        <v>196</v>
      </c>
      <c r="T71" s="7">
        <f t="shared" si="21"/>
        <v>274</v>
      </c>
      <c r="U71" s="7">
        <f t="shared" si="22"/>
        <v>0</v>
      </c>
      <c r="V71" s="7"/>
      <c r="W71" s="14"/>
    </row>
    <row r="72" hidden="1" customHeight="1" spans="1:23">
      <c r="A72" s="15">
        <v>70</v>
      </c>
      <c r="B72" s="37">
        <v>116919</v>
      </c>
      <c r="C72" s="7" t="s">
        <v>624</v>
      </c>
      <c r="D72" s="36" t="s">
        <v>555</v>
      </c>
      <c r="E72" s="37" t="s">
        <v>616</v>
      </c>
      <c r="F72" s="7">
        <v>5</v>
      </c>
      <c r="G72" s="7">
        <v>5</v>
      </c>
      <c r="H72" s="7">
        <v>8</v>
      </c>
      <c r="I72" s="7">
        <f t="shared" si="15"/>
        <v>400</v>
      </c>
      <c r="J72" s="7"/>
      <c r="K72" s="7">
        <f>I72-G72*50</f>
        <v>150</v>
      </c>
      <c r="L72" s="7">
        <v>3</v>
      </c>
      <c r="M72" s="7">
        <v>3</v>
      </c>
      <c r="N72" s="7"/>
      <c r="O72" s="7">
        <f t="shared" si="17"/>
        <v>0</v>
      </c>
      <c r="P72" s="7">
        <f t="shared" si="18"/>
        <v>72</v>
      </c>
      <c r="Q72" s="7"/>
      <c r="R72" s="7">
        <f t="shared" si="19"/>
        <v>322</v>
      </c>
      <c r="S72" s="7">
        <f t="shared" si="20"/>
        <v>400</v>
      </c>
      <c r="T72" s="7">
        <f t="shared" si="21"/>
        <v>72</v>
      </c>
      <c r="U72" s="7">
        <f t="shared" si="22"/>
        <v>150</v>
      </c>
      <c r="V72" s="7"/>
      <c r="W72" s="14"/>
    </row>
    <row r="73" hidden="1" customHeight="1" spans="1:23">
      <c r="A73" s="15">
        <v>71</v>
      </c>
      <c r="B73" s="37">
        <v>113299</v>
      </c>
      <c r="C73" s="7" t="s">
        <v>625</v>
      </c>
      <c r="D73" s="36" t="s">
        <v>572</v>
      </c>
      <c r="E73" s="37" t="s">
        <v>616</v>
      </c>
      <c r="F73" s="7">
        <v>7</v>
      </c>
      <c r="G73" s="7">
        <v>7</v>
      </c>
      <c r="H73" s="7">
        <v>1</v>
      </c>
      <c r="I73" s="7">
        <f t="shared" si="15"/>
        <v>50</v>
      </c>
      <c r="J73" s="7">
        <f t="shared" si="16"/>
        <v>300</v>
      </c>
      <c r="K73" s="7"/>
      <c r="L73" s="7">
        <v>3</v>
      </c>
      <c r="M73" s="7">
        <v>3</v>
      </c>
      <c r="N73" s="7"/>
      <c r="O73" s="7">
        <f t="shared" si="17"/>
        <v>0</v>
      </c>
      <c r="P73" s="7">
        <f t="shared" si="18"/>
        <v>72</v>
      </c>
      <c r="Q73" s="7"/>
      <c r="R73" s="7">
        <f t="shared" si="19"/>
        <v>422</v>
      </c>
      <c r="S73" s="7">
        <f t="shared" si="20"/>
        <v>50</v>
      </c>
      <c r="T73" s="7">
        <f t="shared" si="21"/>
        <v>372</v>
      </c>
      <c r="U73" s="7">
        <f t="shared" si="22"/>
        <v>0</v>
      </c>
      <c r="V73" s="7"/>
      <c r="W73" s="14"/>
    </row>
    <row r="74" hidden="1" customHeight="1" spans="1:23">
      <c r="A74" s="15">
        <v>72</v>
      </c>
      <c r="B74" s="37">
        <v>116482</v>
      </c>
      <c r="C74" s="7" t="s">
        <v>626</v>
      </c>
      <c r="D74" s="36" t="s">
        <v>555</v>
      </c>
      <c r="E74" s="37" t="s">
        <v>616</v>
      </c>
      <c r="F74" s="7">
        <v>4</v>
      </c>
      <c r="G74" s="7">
        <v>4</v>
      </c>
      <c r="H74" s="7">
        <v>2</v>
      </c>
      <c r="I74" s="7">
        <f t="shared" si="15"/>
        <v>100</v>
      </c>
      <c r="J74" s="7">
        <f t="shared" si="16"/>
        <v>100</v>
      </c>
      <c r="K74" s="7"/>
      <c r="L74" s="7">
        <v>3</v>
      </c>
      <c r="M74" s="7">
        <v>4</v>
      </c>
      <c r="N74" s="7">
        <v>4</v>
      </c>
      <c r="O74" s="7">
        <f t="shared" si="17"/>
        <v>96</v>
      </c>
      <c r="P74" s="7">
        <f t="shared" si="18"/>
        <v>0</v>
      </c>
      <c r="Q74" s="7"/>
      <c r="R74" s="7">
        <f t="shared" si="19"/>
        <v>296</v>
      </c>
      <c r="S74" s="7">
        <f t="shared" si="20"/>
        <v>196</v>
      </c>
      <c r="T74" s="7">
        <f t="shared" si="21"/>
        <v>100</v>
      </c>
      <c r="U74" s="7">
        <f t="shared" si="22"/>
        <v>0</v>
      </c>
      <c r="V74" s="7"/>
      <c r="W74" s="14"/>
    </row>
    <row r="75" hidden="1" customHeight="1" spans="1:23">
      <c r="A75" s="15">
        <v>73</v>
      </c>
      <c r="B75" s="37">
        <v>106865</v>
      </c>
      <c r="C75" s="7" t="s">
        <v>627</v>
      </c>
      <c r="D75" s="36" t="s">
        <v>572</v>
      </c>
      <c r="E75" s="37" t="s">
        <v>616</v>
      </c>
      <c r="F75" s="7">
        <v>4</v>
      </c>
      <c r="G75" s="7">
        <v>4</v>
      </c>
      <c r="H75" s="7">
        <v>4</v>
      </c>
      <c r="I75" s="7">
        <f t="shared" si="15"/>
        <v>200</v>
      </c>
      <c r="J75" s="7">
        <f t="shared" si="16"/>
        <v>0</v>
      </c>
      <c r="K75" s="7"/>
      <c r="L75" s="7">
        <v>3</v>
      </c>
      <c r="M75" s="7">
        <v>3</v>
      </c>
      <c r="N75" s="7"/>
      <c r="O75" s="7">
        <f t="shared" si="17"/>
        <v>0</v>
      </c>
      <c r="P75" s="7">
        <f t="shared" si="18"/>
        <v>72</v>
      </c>
      <c r="Q75" s="7"/>
      <c r="R75" s="7">
        <f t="shared" si="19"/>
        <v>272</v>
      </c>
      <c r="S75" s="7">
        <f t="shared" si="20"/>
        <v>200</v>
      </c>
      <c r="T75" s="7">
        <f t="shared" si="21"/>
        <v>72</v>
      </c>
      <c r="U75" s="7">
        <f t="shared" si="22"/>
        <v>0</v>
      </c>
      <c r="V75" s="7"/>
      <c r="W75" s="14"/>
    </row>
    <row r="76" hidden="1" customHeight="1" spans="1:23">
      <c r="A76" s="15">
        <v>74</v>
      </c>
      <c r="B76" s="37">
        <v>308</v>
      </c>
      <c r="C76" s="7" t="s">
        <v>628</v>
      </c>
      <c r="D76" s="36" t="s">
        <v>555</v>
      </c>
      <c r="E76" s="37" t="s">
        <v>616</v>
      </c>
      <c r="F76" s="7">
        <v>5</v>
      </c>
      <c r="G76" s="7">
        <v>5</v>
      </c>
      <c r="H76" s="7">
        <v>4</v>
      </c>
      <c r="I76" s="7">
        <f t="shared" si="15"/>
        <v>200</v>
      </c>
      <c r="J76" s="7">
        <f t="shared" si="16"/>
        <v>50</v>
      </c>
      <c r="K76" s="7"/>
      <c r="L76" s="7">
        <v>3</v>
      </c>
      <c r="M76" s="7">
        <v>3</v>
      </c>
      <c r="N76" s="7">
        <v>7</v>
      </c>
      <c r="O76" s="7">
        <f t="shared" si="17"/>
        <v>168</v>
      </c>
      <c r="P76" s="7"/>
      <c r="Q76" s="7">
        <f>O76-M76*24</f>
        <v>96</v>
      </c>
      <c r="R76" s="7">
        <f t="shared" si="19"/>
        <v>322</v>
      </c>
      <c r="S76" s="7">
        <f t="shared" si="20"/>
        <v>368</v>
      </c>
      <c r="T76" s="7">
        <f t="shared" si="21"/>
        <v>50</v>
      </c>
      <c r="U76" s="7">
        <f t="shared" si="22"/>
        <v>96</v>
      </c>
      <c r="V76" s="7"/>
      <c r="W76" s="14"/>
    </row>
    <row r="77" hidden="1" customHeight="1" spans="1:23">
      <c r="A77" s="15">
        <v>75</v>
      </c>
      <c r="B77" s="37">
        <v>102935</v>
      </c>
      <c r="C77" s="7" t="s">
        <v>629</v>
      </c>
      <c r="D77" s="36" t="s">
        <v>572</v>
      </c>
      <c r="E77" s="37" t="s">
        <v>616</v>
      </c>
      <c r="F77" s="7">
        <v>10</v>
      </c>
      <c r="G77" s="7">
        <v>10</v>
      </c>
      <c r="H77" s="7">
        <v>3</v>
      </c>
      <c r="I77" s="7">
        <f t="shared" si="15"/>
        <v>150</v>
      </c>
      <c r="J77" s="7">
        <f t="shared" si="16"/>
        <v>350</v>
      </c>
      <c r="K77" s="7"/>
      <c r="L77" s="7">
        <v>3</v>
      </c>
      <c r="M77" s="7">
        <v>3</v>
      </c>
      <c r="N77" s="7">
        <v>3</v>
      </c>
      <c r="O77" s="7">
        <f t="shared" si="17"/>
        <v>72</v>
      </c>
      <c r="P77" s="7">
        <f t="shared" si="18"/>
        <v>0</v>
      </c>
      <c r="Q77" s="7"/>
      <c r="R77" s="7">
        <f t="shared" si="19"/>
        <v>572</v>
      </c>
      <c r="S77" s="7">
        <f t="shared" si="20"/>
        <v>222</v>
      </c>
      <c r="T77" s="7">
        <f t="shared" si="21"/>
        <v>350</v>
      </c>
      <c r="U77" s="7">
        <f t="shared" si="22"/>
        <v>0</v>
      </c>
      <c r="V77" s="7"/>
      <c r="W77" s="14"/>
    </row>
    <row r="78" hidden="1" customHeight="1" spans="1:23">
      <c r="A78" s="15">
        <v>76</v>
      </c>
      <c r="B78" s="37">
        <v>106485</v>
      </c>
      <c r="C78" s="7" t="s">
        <v>630</v>
      </c>
      <c r="D78" s="36" t="s">
        <v>572</v>
      </c>
      <c r="E78" s="37" t="s">
        <v>616</v>
      </c>
      <c r="F78" s="7">
        <v>7</v>
      </c>
      <c r="G78" s="7">
        <v>7</v>
      </c>
      <c r="H78" s="7">
        <v>1</v>
      </c>
      <c r="I78" s="7">
        <f t="shared" si="15"/>
        <v>50</v>
      </c>
      <c r="J78" s="7">
        <f t="shared" si="16"/>
        <v>300</v>
      </c>
      <c r="K78" s="7"/>
      <c r="L78" s="7">
        <v>3</v>
      </c>
      <c r="M78" s="7">
        <v>3</v>
      </c>
      <c r="N78" s="7">
        <v>9</v>
      </c>
      <c r="O78" s="7">
        <f t="shared" si="17"/>
        <v>216</v>
      </c>
      <c r="P78" s="7"/>
      <c r="Q78" s="7">
        <f>O78-M78*24</f>
        <v>144</v>
      </c>
      <c r="R78" s="7">
        <f t="shared" si="19"/>
        <v>422</v>
      </c>
      <c r="S78" s="7">
        <f t="shared" si="20"/>
        <v>266</v>
      </c>
      <c r="T78" s="7">
        <f t="shared" si="21"/>
        <v>300</v>
      </c>
      <c r="U78" s="7">
        <f t="shared" si="22"/>
        <v>144</v>
      </c>
      <c r="V78" s="7"/>
      <c r="W78" s="14"/>
    </row>
    <row r="79" hidden="1" customHeight="1" spans="1:23">
      <c r="A79" s="15">
        <v>77</v>
      </c>
      <c r="B79" s="37">
        <v>119622</v>
      </c>
      <c r="C79" s="7" t="s">
        <v>631</v>
      </c>
      <c r="D79" s="36" t="s">
        <v>572</v>
      </c>
      <c r="E79" s="37" t="s">
        <v>616</v>
      </c>
      <c r="F79" s="7">
        <v>4</v>
      </c>
      <c r="G79" s="7">
        <v>4</v>
      </c>
      <c r="H79" s="7">
        <v>6</v>
      </c>
      <c r="I79" s="7">
        <f t="shared" si="15"/>
        <v>300</v>
      </c>
      <c r="J79" s="7"/>
      <c r="K79" s="7">
        <f>I79-G79*50</f>
        <v>100</v>
      </c>
      <c r="L79" s="7">
        <v>3</v>
      </c>
      <c r="M79" s="7">
        <v>3</v>
      </c>
      <c r="N79" s="7"/>
      <c r="O79" s="7">
        <f t="shared" si="17"/>
        <v>0</v>
      </c>
      <c r="P79" s="7">
        <f t="shared" si="18"/>
        <v>72</v>
      </c>
      <c r="Q79" s="7"/>
      <c r="R79" s="7">
        <f t="shared" si="19"/>
        <v>272</v>
      </c>
      <c r="S79" s="7">
        <f t="shared" si="20"/>
        <v>300</v>
      </c>
      <c r="T79" s="7">
        <f t="shared" si="21"/>
        <v>72</v>
      </c>
      <c r="U79" s="7">
        <f t="shared" si="22"/>
        <v>100</v>
      </c>
      <c r="V79" s="7"/>
      <c r="W79" s="14"/>
    </row>
    <row r="80" hidden="1" customHeight="1" spans="1:23">
      <c r="A80" s="15">
        <v>78</v>
      </c>
      <c r="B80" s="35">
        <v>571</v>
      </c>
      <c r="C80" s="36" t="s">
        <v>205</v>
      </c>
      <c r="D80" s="36" t="s">
        <v>545</v>
      </c>
      <c r="E80" s="35" t="s">
        <v>171</v>
      </c>
      <c r="F80" s="18">
        <v>10</v>
      </c>
      <c r="G80" s="18">
        <v>10</v>
      </c>
      <c r="H80" s="7">
        <v>10</v>
      </c>
      <c r="I80" s="7">
        <f t="shared" si="15"/>
        <v>500</v>
      </c>
      <c r="J80" s="7">
        <f t="shared" si="16"/>
        <v>0</v>
      </c>
      <c r="K80" s="7"/>
      <c r="L80" s="18">
        <v>6</v>
      </c>
      <c r="M80" s="18">
        <v>6</v>
      </c>
      <c r="N80" s="7">
        <v>10</v>
      </c>
      <c r="O80" s="7">
        <f t="shared" si="17"/>
        <v>240</v>
      </c>
      <c r="P80" s="7"/>
      <c r="Q80" s="7">
        <f>O80-M80*24</f>
        <v>96</v>
      </c>
      <c r="R80" s="7">
        <f t="shared" si="19"/>
        <v>644</v>
      </c>
      <c r="S80" s="7">
        <f t="shared" si="20"/>
        <v>740</v>
      </c>
      <c r="T80" s="7">
        <f t="shared" si="21"/>
        <v>0</v>
      </c>
      <c r="U80" s="7">
        <f t="shared" si="22"/>
        <v>96</v>
      </c>
      <c r="V80" s="7"/>
      <c r="W80" s="14"/>
    </row>
    <row r="81" hidden="1" customHeight="1" spans="1:23">
      <c r="A81" s="15">
        <v>79</v>
      </c>
      <c r="B81" s="35">
        <v>707</v>
      </c>
      <c r="C81" s="36" t="s">
        <v>192</v>
      </c>
      <c r="D81" s="36" t="s">
        <v>545</v>
      </c>
      <c r="E81" s="35" t="s">
        <v>171</v>
      </c>
      <c r="F81" s="18">
        <v>14</v>
      </c>
      <c r="G81" s="18">
        <v>14</v>
      </c>
      <c r="H81" s="7">
        <v>8</v>
      </c>
      <c r="I81" s="7">
        <f t="shared" si="15"/>
        <v>400</v>
      </c>
      <c r="J81" s="7">
        <f t="shared" si="16"/>
        <v>300</v>
      </c>
      <c r="K81" s="7"/>
      <c r="L81" s="18">
        <v>6</v>
      </c>
      <c r="M81" s="18">
        <v>6</v>
      </c>
      <c r="N81" s="7"/>
      <c r="O81" s="7">
        <f t="shared" si="17"/>
        <v>0</v>
      </c>
      <c r="P81" s="7">
        <f t="shared" si="18"/>
        <v>144</v>
      </c>
      <c r="Q81" s="7"/>
      <c r="R81" s="7">
        <f t="shared" si="19"/>
        <v>844</v>
      </c>
      <c r="S81" s="7">
        <f t="shared" si="20"/>
        <v>400</v>
      </c>
      <c r="T81" s="7">
        <f t="shared" si="21"/>
        <v>444</v>
      </c>
      <c r="U81" s="7">
        <f t="shared" si="22"/>
        <v>0</v>
      </c>
      <c r="V81" s="7"/>
      <c r="W81" s="14"/>
    </row>
    <row r="82" hidden="1" customHeight="1" spans="1:23">
      <c r="A82" s="15">
        <v>80</v>
      </c>
      <c r="B82" s="35">
        <v>546</v>
      </c>
      <c r="C82" s="36" t="s">
        <v>239</v>
      </c>
      <c r="D82" s="36" t="s">
        <v>548</v>
      </c>
      <c r="E82" s="35" t="s">
        <v>171</v>
      </c>
      <c r="F82" s="18">
        <v>20</v>
      </c>
      <c r="G82" s="18">
        <v>20</v>
      </c>
      <c r="H82" s="7">
        <v>6</v>
      </c>
      <c r="I82" s="7">
        <f t="shared" si="15"/>
        <v>300</v>
      </c>
      <c r="J82" s="7">
        <f t="shared" si="16"/>
        <v>700</v>
      </c>
      <c r="K82" s="7"/>
      <c r="L82" s="18">
        <v>6</v>
      </c>
      <c r="M82" s="18">
        <v>6</v>
      </c>
      <c r="N82" s="7">
        <v>5</v>
      </c>
      <c r="O82" s="7">
        <f t="shared" si="17"/>
        <v>120</v>
      </c>
      <c r="P82" s="7">
        <f t="shared" si="18"/>
        <v>24</v>
      </c>
      <c r="Q82" s="7"/>
      <c r="R82" s="7">
        <f t="shared" si="19"/>
        <v>1144</v>
      </c>
      <c r="S82" s="7">
        <f t="shared" si="20"/>
        <v>420</v>
      </c>
      <c r="T82" s="7">
        <f t="shared" si="21"/>
        <v>724</v>
      </c>
      <c r="U82" s="7">
        <f t="shared" si="22"/>
        <v>0</v>
      </c>
      <c r="V82" s="7"/>
      <c r="W82" s="14"/>
    </row>
    <row r="83" hidden="1" customHeight="1" spans="1:23">
      <c r="A83" s="15">
        <v>81</v>
      </c>
      <c r="B83" s="35">
        <v>377</v>
      </c>
      <c r="C83" s="36" t="s">
        <v>261</v>
      </c>
      <c r="D83" s="36" t="s">
        <v>548</v>
      </c>
      <c r="E83" s="35" t="s">
        <v>171</v>
      </c>
      <c r="F83" s="18">
        <v>6</v>
      </c>
      <c r="G83" s="18">
        <v>6</v>
      </c>
      <c r="H83" s="7">
        <v>2</v>
      </c>
      <c r="I83" s="7">
        <f t="shared" si="15"/>
        <v>100</v>
      </c>
      <c r="J83" s="7">
        <f t="shared" si="16"/>
        <v>200</v>
      </c>
      <c r="K83" s="7"/>
      <c r="L83" s="18">
        <v>5</v>
      </c>
      <c r="M83" s="18">
        <v>5</v>
      </c>
      <c r="N83" s="7">
        <v>6</v>
      </c>
      <c r="O83" s="7">
        <f t="shared" si="17"/>
        <v>144</v>
      </c>
      <c r="P83" s="7"/>
      <c r="Q83" s="7">
        <f>O83-M83*24</f>
        <v>24</v>
      </c>
      <c r="R83" s="7">
        <f t="shared" si="19"/>
        <v>420</v>
      </c>
      <c r="S83" s="7">
        <f t="shared" si="20"/>
        <v>244</v>
      </c>
      <c r="T83" s="7">
        <f t="shared" si="21"/>
        <v>200</v>
      </c>
      <c r="U83" s="7">
        <f t="shared" si="22"/>
        <v>24</v>
      </c>
      <c r="V83" s="7"/>
      <c r="W83" s="14"/>
    </row>
    <row r="84" hidden="1" customHeight="1" spans="1:23">
      <c r="A84" s="15">
        <v>82</v>
      </c>
      <c r="B84" s="35">
        <v>373</v>
      </c>
      <c r="C84" s="36" t="s">
        <v>254</v>
      </c>
      <c r="D84" s="36" t="s">
        <v>548</v>
      </c>
      <c r="E84" s="35" t="s">
        <v>171</v>
      </c>
      <c r="F84" s="18">
        <v>15</v>
      </c>
      <c r="G84" s="18">
        <v>15</v>
      </c>
      <c r="H84" s="7">
        <v>3</v>
      </c>
      <c r="I84" s="7">
        <f t="shared" si="15"/>
        <v>150</v>
      </c>
      <c r="J84" s="7">
        <f t="shared" si="16"/>
        <v>600</v>
      </c>
      <c r="K84" s="7"/>
      <c r="L84" s="18">
        <v>5</v>
      </c>
      <c r="M84" s="18">
        <v>5</v>
      </c>
      <c r="N84" s="7">
        <v>4</v>
      </c>
      <c r="O84" s="7">
        <f t="shared" si="17"/>
        <v>96</v>
      </c>
      <c r="P84" s="7">
        <f t="shared" si="18"/>
        <v>24</v>
      </c>
      <c r="Q84" s="7"/>
      <c r="R84" s="7">
        <f t="shared" si="19"/>
        <v>870</v>
      </c>
      <c r="S84" s="7">
        <f t="shared" si="20"/>
        <v>246</v>
      </c>
      <c r="T84" s="7">
        <f t="shared" si="21"/>
        <v>624</v>
      </c>
      <c r="U84" s="7">
        <f t="shared" si="22"/>
        <v>0</v>
      </c>
      <c r="V84" s="7"/>
      <c r="W84" s="14"/>
    </row>
    <row r="85" hidden="1" customHeight="1" spans="1:23">
      <c r="A85" s="15">
        <v>83</v>
      </c>
      <c r="B85" s="35">
        <v>118074</v>
      </c>
      <c r="C85" s="36" t="s">
        <v>211</v>
      </c>
      <c r="D85" s="36" t="s">
        <v>548</v>
      </c>
      <c r="E85" s="35" t="s">
        <v>171</v>
      </c>
      <c r="F85" s="18">
        <v>6</v>
      </c>
      <c r="G85" s="18">
        <v>6</v>
      </c>
      <c r="H85" s="7"/>
      <c r="I85" s="7">
        <f t="shared" si="15"/>
        <v>0</v>
      </c>
      <c r="J85" s="7">
        <f t="shared" si="16"/>
        <v>300</v>
      </c>
      <c r="K85" s="7"/>
      <c r="L85" s="18">
        <v>5</v>
      </c>
      <c r="M85" s="18">
        <v>5</v>
      </c>
      <c r="N85" s="7">
        <v>1</v>
      </c>
      <c r="O85" s="7">
        <f t="shared" si="17"/>
        <v>24</v>
      </c>
      <c r="P85" s="7">
        <f t="shared" si="18"/>
        <v>96</v>
      </c>
      <c r="Q85" s="7"/>
      <c r="R85" s="7">
        <f t="shared" si="19"/>
        <v>420</v>
      </c>
      <c r="S85" s="7">
        <f t="shared" si="20"/>
        <v>24</v>
      </c>
      <c r="T85" s="7">
        <f t="shared" si="21"/>
        <v>396</v>
      </c>
      <c r="U85" s="7">
        <f t="shared" si="22"/>
        <v>0</v>
      </c>
      <c r="V85" s="7"/>
      <c r="W85" s="14"/>
    </row>
    <row r="86" hidden="1" customHeight="1" spans="1:23">
      <c r="A86" s="15">
        <v>84</v>
      </c>
      <c r="B86" s="35">
        <v>724</v>
      </c>
      <c r="C86" s="36" t="s">
        <v>226</v>
      </c>
      <c r="D86" s="36" t="s">
        <v>550</v>
      </c>
      <c r="E86" s="35" t="s">
        <v>171</v>
      </c>
      <c r="F86" s="18">
        <v>6</v>
      </c>
      <c r="G86" s="18">
        <v>6</v>
      </c>
      <c r="H86" s="7">
        <v>1</v>
      </c>
      <c r="I86" s="7">
        <f t="shared" si="15"/>
        <v>50</v>
      </c>
      <c r="J86" s="7">
        <f t="shared" si="16"/>
        <v>250</v>
      </c>
      <c r="K86" s="7"/>
      <c r="L86" s="18">
        <v>5</v>
      </c>
      <c r="M86" s="18">
        <v>5</v>
      </c>
      <c r="N86" s="7">
        <v>6</v>
      </c>
      <c r="O86" s="7">
        <f t="shared" si="17"/>
        <v>144</v>
      </c>
      <c r="P86" s="7"/>
      <c r="Q86" s="7">
        <f>O86-M86*24</f>
        <v>24</v>
      </c>
      <c r="R86" s="7">
        <f t="shared" si="19"/>
        <v>420</v>
      </c>
      <c r="S86" s="7">
        <f t="shared" si="20"/>
        <v>194</v>
      </c>
      <c r="T86" s="7">
        <f t="shared" si="21"/>
        <v>250</v>
      </c>
      <c r="U86" s="7">
        <f t="shared" si="22"/>
        <v>24</v>
      </c>
      <c r="V86" s="7"/>
      <c r="W86" s="14"/>
    </row>
    <row r="87" hidden="1" customHeight="1" spans="1:23">
      <c r="A87" s="15">
        <v>85</v>
      </c>
      <c r="B87" s="35">
        <v>511</v>
      </c>
      <c r="C87" s="36" t="s">
        <v>199</v>
      </c>
      <c r="D87" s="36" t="s">
        <v>550</v>
      </c>
      <c r="E87" s="35" t="s">
        <v>171</v>
      </c>
      <c r="F87" s="18">
        <v>10</v>
      </c>
      <c r="G87" s="18">
        <v>10</v>
      </c>
      <c r="H87" s="7">
        <v>8</v>
      </c>
      <c r="I87" s="7">
        <f t="shared" si="15"/>
        <v>400</v>
      </c>
      <c r="J87" s="7">
        <f t="shared" si="16"/>
        <v>100</v>
      </c>
      <c r="K87" s="7"/>
      <c r="L87" s="18">
        <v>5</v>
      </c>
      <c r="M87" s="18">
        <v>5</v>
      </c>
      <c r="N87" s="7">
        <v>4</v>
      </c>
      <c r="O87" s="7">
        <f t="shared" si="17"/>
        <v>96</v>
      </c>
      <c r="P87" s="7">
        <f t="shared" si="18"/>
        <v>24</v>
      </c>
      <c r="Q87" s="7"/>
      <c r="R87" s="7">
        <f t="shared" si="19"/>
        <v>620</v>
      </c>
      <c r="S87" s="7">
        <f t="shared" si="20"/>
        <v>496</v>
      </c>
      <c r="T87" s="7">
        <f t="shared" si="21"/>
        <v>124</v>
      </c>
      <c r="U87" s="7">
        <f t="shared" si="22"/>
        <v>0</v>
      </c>
      <c r="V87" s="7"/>
      <c r="W87" s="14"/>
    </row>
    <row r="88" hidden="1" customHeight="1" spans="1:23">
      <c r="A88" s="15">
        <v>86</v>
      </c>
      <c r="B88" s="35">
        <v>712</v>
      </c>
      <c r="C88" s="36" t="s">
        <v>184</v>
      </c>
      <c r="D88" s="36" t="s">
        <v>548</v>
      </c>
      <c r="E88" s="35" t="s">
        <v>171</v>
      </c>
      <c r="F88" s="18">
        <v>10</v>
      </c>
      <c r="G88" s="18">
        <v>10</v>
      </c>
      <c r="H88" s="7">
        <v>3</v>
      </c>
      <c r="I88" s="7">
        <f t="shared" si="15"/>
        <v>150</v>
      </c>
      <c r="J88" s="7">
        <f t="shared" si="16"/>
        <v>350</v>
      </c>
      <c r="K88" s="7"/>
      <c r="L88" s="18">
        <v>5</v>
      </c>
      <c r="M88" s="18">
        <v>5</v>
      </c>
      <c r="N88" s="7">
        <v>10</v>
      </c>
      <c r="O88" s="7">
        <f t="shared" si="17"/>
        <v>240</v>
      </c>
      <c r="P88" s="7"/>
      <c r="Q88" s="7">
        <f>O88-M88*24</f>
        <v>120</v>
      </c>
      <c r="R88" s="7">
        <f t="shared" si="19"/>
        <v>620</v>
      </c>
      <c r="S88" s="7">
        <f t="shared" si="20"/>
        <v>390</v>
      </c>
      <c r="T88" s="7">
        <f t="shared" si="21"/>
        <v>350</v>
      </c>
      <c r="U88" s="7">
        <f t="shared" si="22"/>
        <v>120</v>
      </c>
      <c r="V88" s="7"/>
      <c r="W88" s="14"/>
    </row>
    <row r="89" hidden="1" customHeight="1" spans="1:23">
      <c r="A89" s="15">
        <v>87</v>
      </c>
      <c r="B89" s="35">
        <v>387</v>
      </c>
      <c r="C89" s="36" t="s">
        <v>258</v>
      </c>
      <c r="D89" s="36" t="s">
        <v>550</v>
      </c>
      <c r="E89" s="35" t="s">
        <v>171</v>
      </c>
      <c r="F89" s="18">
        <v>9</v>
      </c>
      <c r="G89" s="18">
        <v>9</v>
      </c>
      <c r="H89" s="7">
        <v>11</v>
      </c>
      <c r="I89" s="7">
        <f t="shared" si="15"/>
        <v>550</v>
      </c>
      <c r="J89" s="7"/>
      <c r="K89" s="7">
        <f>I89-G89*50</f>
        <v>100</v>
      </c>
      <c r="L89" s="18">
        <v>5</v>
      </c>
      <c r="M89" s="18">
        <v>5</v>
      </c>
      <c r="N89" s="7">
        <v>1</v>
      </c>
      <c r="O89" s="7">
        <f t="shared" si="17"/>
        <v>24</v>
      </c>
      <c r="P89" s="7">
        <f t="shared" si="18"/>
        <v>96</v>
      </c>
      <c r="Q89" s="7"/>
      <c r="R89" s="7">
        <f t="shared" si="19"/>
        <v>570</v>
      </c>
      <c r="S89" s="7">
        <f t="shared" si="20"/>
        <v>574</v>
      </c>
      <c r="T89" s="7">
        <f t="shared" si="21"/>
        <v>96</v>
      </c>
      <c r="U89" s="7">
        <f t="shared" si="22"/>
        <v>100</v>
      </c>
      <c r="V89" s="7"/>
      <c r="W89" s="14"/>
    </row>
    <row r="90" hidden="1" customHeight="1" spans="1:23">
      <c r="A90" s="15">
        <v>88</v>
      </c>
      <c r="B90" s="35">
        <v>737</v>
      </c>
      <c r="C90" s="36" t="s">
        <v>202</v>
      </c>
      <c r="D90" s="36" t="s">
        <v>550</v>
      </c>
      <c r="E90" s="35" t="s">
        <v>171</v>
      </c>
      <c r="F90" s="18">
        <v>18</v>
      </c>
      <c r="G90" s="18">
        <v>18</v>
      </c>
      <c r="H90" s="7">
        <v>7</v>
      </c>
      <c r="I90" s="7">
        <f t="shared" si="15"/>
        <v>350</v>
      </c>
      <c r="J90" s="7">
        <f t="shared" si="16"/>
        <v>550</v>
      </c>
      <c r="K90" s="7"/>
      <c r="L90" s="18">
        <v>5</v>
      </c>
      <c r="M90" s="18">
        <v>5</v>
      </c>
      <c r="N90" s="7">
        <v>1</v>
      </c>
      <c r="O90" s="7">
        <f t="shared" si="17"/>
        <v>24</v>
      </c>
      <c r="P90" s="7">
        <f t="shared" si="18"/>
        <v>96</v>
      </c>
      <c r="Q90" s="7"/>
      <c r="R90" s="7">
        <f t="shared" si="19"/>
        <v>1020</v>
      </c>
      <c r="S90" s="7">
        <f t="shared" si="20"/>
        <v>374</v>
      </c>
      <c r="T90" s="7">
        <f t="shared" si="21"/>
        <v>646</v>
      </c>
      <c r="U90" s="7">
        <f t="shared" si="22"/>
        <v>0</v>
      </c>
      <c r="V90" s="7"/>
      <c r="W90" s="14"/>
    </row>
    <row r="91" hidden="1" customHeight="1" spans="1:23">
      <c r="A91" s="15">
        <v>89</v>
      </c>
      <c r="B91" s="35">
        <v>117184</v>
      </c>
      <c r="C91" s="36" t="s">
        <v>233</v>
      </c>
      <c r="D91" s="36" t="s">
        <v>555</v>
      </c>
      <c r="E91" s="35" t="s">
        <v>171</v>
      </c>
      <c r="F91" s="18">
        <v>12</v>
      </c>
      <c r="G91" s="18">
        <v>12</v>
      </c>
      <c r="H91" s="7"/>
      <c r="I91" s="7">
        <f t="shared" si="15"/>
        <v>0</v>
      </c>
      <c r="J91" s="7">
        <f t="shared" si="16"/>
        <v>600</v>
      </c>
      <c r="K91" s="7"/>
      <c r="L91" s="18">
        <v>3</v>
      </c>
      <c r="M91" s="18">
        <v>3</v>
      </c>
      <c r="N91" s="7"/>
      <c r="O91" s="7">
        <f t="shared" si="17"/>
        <v>0</v>
      </c>
      <c r="P91" s="7">
        <f t="shared" si="18"/>
        <v>72</v>
      </c>
      <c r="Q91" s="7"/>
      <c r="R91" s="7">
        <f t="shared" si="19"/>
        <v>672</v>
      </c>
      <c r="S91" s="7">
        <f t="shared" si="20"/>
        <v>0</v>
      </c>
      <c r="T91" s="7">
        <f t="shared" si="21"/>
        <v>672</v>
      </c>
      <c r="U91" s="7">
        <f t="shared" si="22"/>
        <v>0</v>
      </c>
      <c r="V91" s="7"/>
      <c r="W91" s="14"/>
    </row>
    <row r="92" hidden="1" customHeight="1" spans="1:23">
      <c r="A92" s="15">
        <v>90</v>
      </c>
      <c r="B92" s="35">
        <v>103639</v>
      </c>
      <c r="C92" s="36" t="s">
        <v>187</v>
      </c>
      <c r="D92" s="36" t="s">
        <v>555</v>
      </c>
      <c r="E92" s="35" t="s">
        <v>171</v>
      </c>
      <c r="F92" s="18">
        <v>8</v>
      </c>
      <c r="G92" s="18">
        <v>8</v>
      </c>
      <c r="H92" s="38">
        <v>6</v>
      </c>
      <c r="I92" s="38">
        <f t="shared" si="15"/>
        <v>300</v>
      </c>
      <c r="J92" s="7">
        <f t="shared" si="16"/>
        <v>100</v>
      </c>
      <c r="K92" s="7"/>
      <c r="L92" s="18">
        <v>3</v>
      </c>
      <c r="M92" s="18">
        <v>3</v>
      </c>
      <c r="N92" s="7">
        <v>11</v>
      </c>
      <c r="O92" s="7">
        <f t="shared" si="17"/>
        <v>264</v>
      </c>
      <c r="P92" s="7"/>
      <c r="Q92" s="7">
        <f>O92-M92*24</f>
        <v>192</v>
      </c>
      <c r="R92" s="7">
        <f t="shared" si="19"/>
        <v>472</v>
      </c>
      <c r="S92" s="7">
        <f t="shared" si="20"/>
        <v>564</v>
      </c>
      <c r="T92" s="7">
        <f t="shared" si="21"/>
        <v>100</v>
      </c>
      <c r="U92" s="7">
        <f t="shared" si="22"/>
        <v>192</v>
      </c>
      <c r="V92" s="7"/>
      <c r="W92" s="14"/>
    </row>
    <row r="93" hidden="1" customHeight="1" spans="1:23">
      <c r="A93" s="15">
        <v>91</v>
      </c>
      <c r="B93" s="35">
        <v>598</v>
      </c>
      <c r="C93" s="36" t="s">
        <v>242</v>
      </c>
      <c r="D93" s="36" t="s">
        <v>555</v>
      </c>
      <c r="E93" s="35" t="s">
        <v>171</v>
      </c>
      <c r="F93" s="18">
        <v>9</v>
      </c>
      <c r="G93" s="18">
        <v>9</v>
      </c>
      <c r="H93" s="7">
        <v>3</v>
      </c>
      <c r="I93" s="7">
        <f t="shared" si="15"/>
        <v>150</v>
      </c>
      <c r="J93" s="7">
        <f t="shared" si="16"/>
        <v>300</v>
      </c>
      <c r="K93" s="7"/>
      <c r="L93" s="18">
        <v>3</v>
      </c>
      <c r="M93" s="18">
        <v>3</v>
      </c>
      <c r="N93" s="7">
        <v>4</v>
      </c>
      <c r="O93" s="7">
        <f t="shared" si="17"/>
        <v>96</v>
      </c>
      <c r="P93" s="7"/>
      <c r="Q93" s="7">
        <f>O93-M93*24</f>
        <v>24</v>
      </c>
      <c r="R93" s="7">
        <f t="shared" si="19"/>
        <v>522</v>
      </c>
      <c r="S93" s="7">
        <f t="shared" si="20"/>
        <v>246</v>
      </c>
      <c r="T93" s="7">
        <f t="shared" si="21"/>
        <v>300</v>
      </c>
      <c r="U93" s="7">
        <f t="shared" si="22"/>
        <v>24</v>
      </c>
      <c r="V93" s="7"/>
      <c r="W93" s="14"/>
    </row>
    <row r="94" hidden="1" customHeight="1" spans="1:23">
      <c r="A94" s="15">
        <v>92</v>
      </c>
      <c r="B94" s="35">
        <v>515</v>
      </c>
      <c r="C94" s="36" t="s">
        <v>175</v>
      </c>
      <c r="D94" s="36" t="s">
        <v>555</v>
      </c>
      <c r="E94" s="35" t="s">
        <v>171</v>
      </c>
      <c r="F94" s="18">
        <v>6</v>
      </c>
      <c r="G94" s="18">
        <v>6</v>
      </c>
      <c r="H94" s="7">
        <v>3</v>
      </c>
      <c r="I94" s="7">
        <f t="shared" si="15"/>
        <v>150</v>
      </c>
      <c r="J94" s="7">
        <f t="shared" si="16"/>
        <v>150</v>
      </c>
      <c r="K94" s="7"/>
      <c r="L94" s="18">
        <v>3</v>
      </c>
      <c r="M94" s="18">
        <v>3</v>
      </c>
      <c r="N94" s="7">
        <v>4</v>
      </c>
      <c r="O94" s="7">
        <f t="shared" si="17"/>
        <v>96</v>
      </c>
      <c r="P94" s="7"/>
      <c r="Q94" s="7">
        <f>O94-M94*24</f>
        <v>24</v>
      </c>
      <c r="R94" s="7">
        <f t="shared" si="19"/>
        <v>372</v>
      </c>
      <c r="S94" s="7">
        <f t="shared" si="20"/>
        <v>246</v>
      </c>
      <c r="T94" s="7">
        <f t="shared" si="21"/>
        <v>150</v>
      </c>
      <c r="U94" s="7">
        <f t="shared" si="22"/>
        <v>24</v>
      </c>
      <c r="V94" s="7"/>
      <c r="W94" s="14"/>
    </row>
    <row r="95" hidden="1" customHeight="1" spans="1:23">
      <c r="A95" s="15">
        <v>93</v>
      </c>
      <c r="B95" s="35">
        <v>105751</v>
      </c>
      <c r="C95" s="36" t="s">
        <v>217</v>
      </c>
      <c r="D95" s="36" t="s">
        <v>555</v>
      </c>
      <c r="E95" s="35" t="s">
        <v>171</v>
      </c>
      <c r="F95" s="18">
        <v>10</v>
      </c>
      <c r="G95" s="18">
        <v>10</v>
      </c>
      <c r="H95" s="7">
        <v>3</v>
      </c>
      <c r="I95" s="7">
        <f t="shared" si="15"/>
        <v>150</v>
      </c>
      <c r="J95" s="7">
        <f t="shared" si="16"/>
        <v>350</v>
      </c>
      <c r="K95" s="7"/>
      <c r="L95" s="18">
        <v>3</v>
      </c>
      <c r="M95" s="18">
        <v>3</v>
      </c>
      <c r="N95" s="7">
        <v>3</v>
      </c>
      <c r="O95" s="7">
        <f t="shared" si="17"/>
        <v>72</v>
      </c>
      <c r="P95" s="7">
        <f t="shared" si="18"/>
        <v>0</v>
      </c>
      <c r="Q95" s="7"/>
      <c r="R95" s="7">
        <f t="shared" si="19"/>
        <v>572</v>
      </c>
      <c r="S95" s="7">
        <f t="shared" si="20"/>
        <v>222</v>
      </c>
      <c r="T95" s="7">
        <f t="shared" si="21"/>
        <v>350</v>
      </c>
      <c r="U95" s="7">
        <f t="shared" si="22"/>
        <v>0</v>
      </c>
      <c r="V95" s="7"/>
      <c r="W95" s="14"/>
    </row>
    <row r="96" hidden="1" customHeight="1" spans="1:23">
      <c r="A96" s="15">
        <v>94</v>
      </c>
      <c r="B96" s="35">
        <v>115971</v>
      </c>
      <c r="C96" s="36" t="s">
        <v>214</v>
      </c>
      <c r="D96" s="36" t="s">
        <v>572</v>
      </c>
      <c r="E96" s="35" t="s">
        <v>171</v>
      </c>
      <c r="F96" s="18">
        <v>5</v>
      </c>
      <c r="G96" s="18">
        <v>5</v>
      </c>
      <c r="H96" s="7">
        <v>7</v>
      </c>
      <c r="I96" s="7">
        <f t="shared" si="15"/>
        <v>350</v>
      </c>
      <c r="J96" s="7"/>
      <c r="K96" s="7">
        <f>I96-G96*50</f>
        <v>100</v>
      </c>
      <c r="L96" s="18">
        <v>3</v>
      </c>
      <c r="M96" s="18">
        <v>3</v>
      </c>
      <c r="N96" s="7">
        <v>6</v>
      </c>
      <c r="O96" s="7">
        <f t="shared" si="17"/>
        <v>144</v>
      </c>
      <c r="P96" s="7"/>
      <c r="Q96" s="7">
        <f>O96-M96*24</f>
        <v>72</v>
      </c>
      <c r="R96" s="7">
        <f t="shared" si="19"/>
        <v>322</v>
      </c>
      <c r="S96" s="7">
        <f t="shared" si="20"/>
        <v>494</v>
      </c>
      <c r="T96" s="7">
        <f t="shared" si="21"/>
        <v>0</v>
      </c>
      <c r="U96" s="7">
        <f t="shared" si="22"/>
        <v>172</v>
      </c>
      <c r="V96" s="7"/>
      <c r="W96" s="14"/>
    </row>
    <row r="97" hidden="1" customHeight="1" spans="1:23">
      <c r="A97" s="15">
        <v>95</v>
      </c>
      <c r="B97" s="35">
        <v>102479</v>
      </c>
      <c r="C97" s="36" t="s">
        <v>230</v>
      </c>
      <c r="D97" s="36" t="s">
        <v>572</v>
      </c>
      <c r="E97" s="35" t="s">
        <v>171</v>
      </c>
      <c r="F97" s="18">
        <v>8</v>
      </c>
      <c r="G97" s="18">
        <v>8</v>
      </c>
      <c r="H97" s="7"/>
      <c r="I97" s="7">
        <f t="shared" si="15"/>
        <v>0</v>
      </c>
      <c r="J97" s="7">
        <f t="shared" si="16"/>
        <v>400</v>
      </c>
      <c r="K97" s="7"/>
      <c r="L97" s="18">
        <v>3</v>
      </c>
      <c r="M97" s="18">
        <v>3</v>
      </c>
      <c r="N97" s="7"/>
      <c r="O97" s="7">
        <f t="shared" si="17"/>
        <v>0</v>
      </c>
      <c r="P97" s="7">
        <f t="shared" si="18"/>
        <v>72</v>
      </c>
      <c r="Q97" s="7"/>
      <c r="R97" s="7">
        <f t="shared" si="19"/>
        <v>472</v>
      </c>
      <c r="S97" s="7">
        <f t="shared" si="20"/>
        <v>0</v>
      </c>
      <c r="T97" s="7">
        <f t="shared" si="21"/>
        <v>472</v>
      </c>
      <c r="U97" s="7">
        <f t="shared" si="22"/>
        <v>0</v>
      </c>
      <c r="V97" s="7"/>
      <c r="W97" s="14"/>
    </row>
    <row r="98" hidden="1" customHeight="1" spans="1:23">
      <c r="A98" s="15">
        <v>96</v>
      </c>
      <c r="B98" s="35">
        <v>723</v>
      </c>
      <c r="C98" s="36" t="s">
        <v>236</v>
      </c>
      <c r="D98" s="36" t="s">
        <v>572</v>
      </c>
      <c r="E98" s="35" t="s">
        <v>171</v>
      </c>
      <c r="F98" s="18">
        <v>4</v>
      </c>
      <c r="G98" s="18">
        <v>4</v>
      </c>
      <c r="H98" s="7">
        <v>0</v>
      </c>
      <c r="I98" s="7">
        <f t="shared" si="15"/>
        <v>0</v>
      </c>
      <c r="J98" s="7">
        <f t="shared" si="16"/>
        <v>200</v>
      </c>
      <c r="K98" s="7"/>
      <c r="L98" s="18">
        <v>3</v>
      </c>
      <c r="M98" s="18">
        <v>3</v>
      </c>
      <c r="N98" s="7"/>
      <c r="O98" s="7">
        <f t="shared" si="17"/>
        <v>0</v>
      </c>
      <c r="P98" s="7">
        <f t="shared" si="18"/>
        <v>72</v>
      </c>
      <c r="Q98" s="7"/>
      <c r="R98" s="7">
        <f t="shared" si="19"/>
        <v>272</v>
      </c>
      <c r="S98" s="7">
        <f t="shared" si="20"/>
        <v>0</v>
      </c>
      <c r="T98" s="7">
        <f t="shared" si="21"/>
        <v>272</v>
      </c>
      <c r="U98" s="7">
        <f t="shared" si="22"/>
        <v>0</v>
      </c>
      <c r="V98" s="7"/>
      <c r="W98" s="14"/>
    </row>
    <row r="99" hidden="1" customHeight="1" spans="1:23">
      <c r="A99" s="15">
        <v>97</v>
      </c>
      <c r="B99" s="35">
        <v>743</v>
      </c>
      <c r="C99" s="36" t="s">
        <v>196</v>
      </c>
      <c r="D99" s="36" t="s">
        <v>572</v>
      </c>
      <c r="E99" s="35" t="s">
        <v>171</v>
      </c>
      <c r="F99" s="18">
        <v>10</v>
      </c>
      <c r="G99" s="18">
        <v>10</v>
      </c>
      <c r="H99" s="7">
        <v>1</v>
      </c>
      <c r="I99" s="7">
        <f t="shared" si="15"/>
        <v>50</v>
      </c>
      <c r="J99" s="7">
        <f t="shared" si="16"/>
        <v>450</v>
      </c>
      <c r="K99" s="7"/>
      <c r="L99" s="18">
        <v>3</v>
      </c>
      <c r="M99" s="18">
        <v>3</v>
      </c>
      <c r="N99" s="7"/>
      <c r="O99" s="7">
        <f t="shared" si="17"/>
        <v>0</v>
      </c>
      <c r="P99" s="7">
        <f t="shared" si="18"/>
        <v>72</v>
      </c>
      <c r="Q99" s="7"/>
      <c r="R99" s="7">
        <f t="shared" si="19"/>
        <v>572</v>
      </c>
      <c r="S99" s="7">
        <f t="shared" si="20"/>
        <v>50</v>
      </c>
      <c r="T99" s="7">
        <f t="shared" si="21"/>
        <v>522</v>
      </c>
      <c r="U99" s="7">
        <f t="shared" si="22"/>
        <v>0</v>
      </c>
      <c r="V99" s="7"/>
      <c r="W99" s="14"/>
    </row>
    <row r="100" hidden="1" customHeight="1" spans="1:23">
      <c r="A100" s="15">
        <v>98</v>
      </c>
      <c r="B100" s="35">
        <v>740</v>
      </c>
      <c r="C100" s="36" t="s">
        <v>178</v>
      </c>
      <c r="D100" s="36" t="s">
        <v>572</v>
      </c>
      <c r="E100" s="35" t="s">
        <v>171</v>
      </c>
      <c r="F100" s="18">
        <v>10</v>
      </c>
      <c r="G100" s="18">
        <v>10</v>
      </c>
      <c r="H100" s="7">
        <v>10</v>
      </c>
      <c r="I100" s="7">
        <f t="shared" ref="I100:I145" si="23">H100*50</f>
        <v>500</v>
      </c>
      <c r="J100" s="7">
        <f t="shared" ref="J100:J135" si="24">G100*50-I100</f>
        <v>0</v>
      </c>
      <c r="K100" s="7"/>
      <c r="L100" s="18">
        <v>3</v>
      </c>
      <c r="M100" s="18">
        <v>3</v>
      </c>
      <c r="N100" s="7">
        <v>4</v>
      </c>
      <c r="O100" s="7">
        <f t="shared" ref="O100:O145" si="25">N100*24</f>
        <v>96</v>
      </c>
      <c r="P100" s="7"/>
      <c r="Q100" s="7">
        <f>O100-M100*24</f>
        <v>24</v>
      </c>
      <c r="R100" s="7">
        <f t="shared" ref="R100:R131" si="26">(G100*50+M100*24)</f>
        <v>572</v>
      </c>
      <c r="S100" s="7">
        <f t="shared" ref="S100:S145" si="27">I100+O100</f>
        <v>596</v>
      </c>
      <c r="T100" s="7">
        <f t="shared" ref="T100:T145" si="28">J100+P100</f>
        <v>0</v>
      </c>
      <c r="U100" s="7">
        <f t="shared" ref="U100:U145" si="29">K100+Q100</f>
        <v>24</v>
      </c>
      <c r="V100" s="7"/>
      <c r="W100" s="14"/>
    </row>
    <row r="101" hidden="1" customHeight="1" spans="1:23">
      <c r="A101" s="15">
        <v>99</v>
      </c>
      <c r="B101" s="35">
        <v>122198</v>
      </c>
      <c r="C101" s="36" t="s">
        <v>181</v>
      </c>
      <c r="D101" s="36" t="s">
        <v>572</v>
      </c>
      <c r="E101" s="35" t="s">
        <v>171</v>
      </c>
      <c r="F101" s="18">
        <v>7</v>
      </c>
      <c r="G101" s="18">
        <v>7</v>
      </c>
      <c r="H101" s="7">
        <v>5</v>
      </c>
      <c r="I101" s="7">
        <f t="shared" si="23"/>
        <v>250</v>
      </c>
      <c r="J101" s="7">
        <f t="shared" si="24"/>
        <v>100</v>
      </c>
      <c r="K101" s="7"/>
      <c r="L101" s="18">
        <v>3</v>
      </c>
      <c r="M101" s="18">
        <v>3</v>
      </c>
      <c r="N101" s="7"/>
      <c r="O101" s="7">
        <f t="shared" si="25"/>
        <v>0</v>
      </c>
      <c r="P101" s="7">
        <f t="shared" ref="P100:P131" si="30">M101*24-O101</f>
        <v>72</v>
      </c>
      <c r="Q101" s="7"/>
      <c r="R101" s="7">
        <f t="shared" si="26"/>
        <v>422</v>
      </c>
      <c r="S101" s="7">
        <f t="shared" si="27"/>
        <v>250</v>
      </c>
      <c r="T101" s="7">
        <f t="shared" si="28"/>
        <v>172</v>
      </c>
      <c r="U101" s="7">
        <f t="shared" si="29"/>
        <v>0</v>
      </c>
      <c r="V101" s="7"/>
      <c r="W101" s="14"/>
    </row>
    <row r="102" hidden="1" customHeight="1" spans="1:23">
      <c r="A102" s="15">
        <v>100</v>
      </c>
      <c r="B102" s="35">
        <v>355</v>
      </c>
      <c r="C102" s="36" t="s">
        <v>245</v>
      </c>
      <c r="D102" s="36" t="s">
        <v>572</v>
      </c>
      <c r="E102" s="35" t="s">
        <v>171</v>
      </c>
      <c r="F102" s="18">
        <v>10</v>
      </c>
      <c r="G102" s="18">
        <v>10</v>
      </c>
      <c r="H102" s="7"/>
      <c r="I102" s="7">
        <f t="shared" si="23"/>
        <v>0</v>
      </c>
      <c r="J102" s="7">
        <f t="shared" si="24"/>
        <v>500</v>
      </c>
      <c r="K102" s="7"/>
      <c r="L102" s="18">
        <v>3</v>
      </c>
      <c r="M102" s="18">
        <v>3</v>
      </c>
      <c r="N102" s="7">
        <v>4</v>
      </c>
      <c r="O102" s="7">
        <f t="shared" si="25"/>
        <v>96</v>
      </c>
      <c r="P102" s="7"/>
      <c r="Q102" s="7">
        <f>O102-M102*24</f>
        <v>24</v>
      </c>
      <c r="R102" s="7">
        <f t="shared" si="26"/>
        <v>572</v>
      </c>
      <c r="S102" s="7">
        <f t="shared" si="27"/>
        <v>96</v>
      </c>
      <c r="T102" s="7">
        <f t="shared" si="28"/>
        <v>500</v>
      </c>
      <c r="U102" s="7">
        <f t="shared" si="29"/>
        <v>24</v>
      </c>
      <c r="V102" s="7"/>
      <c r="W102" s="14"/>
    </row>
    <row r="103" hidden="1" customHeight="1" spans="1:23">
      <c r="A103" s="15">
        <v>101</v>
      </c>
      <c r="B103" s="35">
        <v>573</v>
      </c>
      <c r="C103" s="36" t="s">
        <v>251</v>
      </c>
      <c r="D103" s="36" t="s">
        <v>572</v>
      </c>
      <c r="E103" s="35" t="s">
        <v>171</v>
      </c>
      <c r="F103" s="18">
        <v>10</v>
      </c>
      <c r="G103" s="18">
        <v>10</v>
      </c>
      <c r="H103" s="7">
        <v>2</v>
      </c>
      <c r="I103" s="7">
        <f t="shared" si="23"/>
        <v>100</v>
      </c>
      <c r="J103" s="7">
        <f t="shared" si="24"/>
        <v>400</v>
      </c>
      <c r="K103" s="7"/>
      <c r="L103" s="18">
        <v>3</v>
      </c>
      <c r="M103" s="18">
        <v>3</v>
      </c>
      <c r="N103" s="7">
        <v>7</v>
      </c>
      <c r="O103" s="7">
        <f t="shared" si="25"/>
        <v>168</v>
      </c>
      <c r="P103" s="7"/>
      <c r="Q103" s="7">
        <f>O103-M103*24</f>
        <v>96</v>
      </c>
      <c r="R103" s="7">
        <f t="shared" si="26"/>
        <v>572</v>
      </c>
      <c r="S103" s="7">
        <f t="shared" si="27"/>
        <v>268</v>
      </c>
      <c r="T103" s="7">
        <f t="shared" si="28"/>
        <v>400</v>
      </c>
      <c r="U103" s="7">
        <f t="shared" si="29"/>
        <v>96</v>
      </c>
      <c r="V103" s="7"/>
      <c r="W103" s="14"/>
    </row>
    <row r="104" hidden="1" customHeight="1" spans="1:23">
      <c r="A104" s="15">
        <v>102</v>
      </c>
      <c r="B104" s="35">
        <v>733</v>
      </c>
      <c r="C104" s="36" t="s">
        <v>248</v>
      </c>
      <c r="D104" s="36" t="s">
        <v>572</v>
      </c>
      <c r="E104" s="35" t="s">
        <v>171</v>
      </c>
      <c r="F104" s="18">
        <v>5</v>
      </c>
      <c r="G104" s="18">
        <v>5</v>
      </c>
      <c r="H104" s="7">
        <v>5</v>
      </c>
      <c r="I104" s="7">
        <f t="shared" si="23"/>
        <v>250</v>
      </c>
      <c r="J104" s="7">
        <f t="shared" si="24"/>
        <v>0</v>
      </c>
      <c r="K104" s="7"/>
      <c r="L104" s="18">
        <v>3</v>
      </c>
      <c r="M104" s="18">
        <v>3</v>
      </c>
      <c r="N104" s="7"/>
      <c r="O104" s="7">
        <f t="shared" si="25"/>
        <v>0</v>
      </c>
      <c r="P104" s="7">
        <f t="shared" si="30"/>
        <v>72</v>
      </c>
      <c r="Q104" s="7"/>
      <c r="R104" s="7">
        <f t="shared" si="26"/>
        <v>322</v>
      </c>
      <c r="S104" s="7">
        <f t="shared" si="27"/>
        <v>250</v>
      </c>
      <c r="T104" s="7">
        <f t="shared" si="28"/>
        <v>72</v>
      </c>
      <c r="U104" s="7">
        <f t="shared" si="29"/>
        <v>0</v>
      </c>
      <c r="V104" s="7"/>
      <c r="W104" s="14"/>
    </row>
    <row r="105" hidden="1" customHeight="1" spans="1:23">
      <c r="A105" s="15">
        <v>103</v>
      </c>
      <c r="B105" s="35">
        <v>106568</v>
      </c>
      <c r="C105" s="36" t="s">
        <v>224</v>
      </c>
      <c r="D105" s="36" t="s">
        <v>552</v>
      </c>
      <c r="E105" s="35" t="s">
        <v>171</v>
      </c>
      <c r="F105" s="18">
        <v>6</v>
      </c>
      <c r="G105" s="18">
        <v>6</v>
      </c>
      <c r="H105" s="7"/>
      <c r="I105" s="7">
        <f t="shared" si="23"/>
        <v>0</v>
      </c>
      <c r="J105" s="7">
        <f t="shared" si="24"/>
        <v>300</v>
      </c>
      <c r="K105" s="7"/>
      <c r="L105" s="18">
        <v>3</v>
      </c>
      <c r="M105" s="18">
        <v>3</v>
      </c>
      <c r="N105" s="7">
        <v>1</v>
      </c>
      <c r="O105" s="7">
        <f t="shared" si="25"/>
        <v>24</v>
      </c>
      <c r="P105" s="7">
        <f t="shared" si="30"/>
        <v>48</v>
      </c>
      <c r="Q105" s="7"/>
      <c r="R105" s="7">
        <f t="shared" si="26"/>
        <v>372</v>
      </c>
      <c r="S105" s="7">
        <f t="shared" si="27"/>
        <v>24</v>
      </c>
      <c r="T105" s="7">
        <f t="shared" si="28"/>
        <v>348</v>
      </c>
      <c r="U105" s="7">
        <f t="shared" si="29"/>
        <v>0</v>
      </c>
      <c r="V105" s="7"/>
      <c r="W105" s="14"/>
    </row>
    <row r="106" hidden="1" customHeight="1" spans="1:23">
      <c r="A106" s="15">
        <v>104</v>
      </c>
      <c r="B106" s="35">
        <v>104430</v>
      </c>
      <c r="C106" s="36" t="s">
        <v>221</v>
      </c>
      <c r="D106" s="36" t="s">
        <v>552</v>
      </c>
      <c r="E106" s="35" t="s">
        <v>171</v>
      </c>
      <c r="F106" s="18">
        <v>4</v>
      </c>
      <c r="G106" s="18">
        <v>4</v>
      </c>
      <c r="H106" s="7">
        <v>1</v>
      </c>
      <c r="I106" s="7">
        <f t="shared" si="23"/>
        <v>50</v>
      </c>
      <c r="J106" s="7">
        <f t="shared" si="24"/>
        <v>150</v>
      </c>
      <c r="K106" s="7"/>
      <c r="L106" s="18">
        <v>3</v>
      </c>
      <c r="M106" s="18">
        <v>3</v>
      </c>
      <c r="N106" s="7"/>
      <c r="O106" s="7">
        <f t="shared" si="25"/>
        <v>0</v>
      </c>
      <c r="P106" s="7">
        <f t="shared" si="30"/>
        <v>72</v>
      </c>
      <c r="Q106" s="7"/>
      <c r="R106" s="7">
        <f t="shared" si="26"/>
        <v>272</v>
      </c>
      <c r="S106" s="7">
        <f t="shared" si="27"/>
        <v>50</v>
      </c>
      <c r="T106" s="7">
        <f t="shared" si="28"/>
        <v>222</v>
      </c>
      <c r="U106" s="7">
        <f t="shared" si="29"/>
        <v>0</v>
      </c>
      <c r="V106" s="7"/>
      <c r="W106" s="14"/>
    </row>
    <row r="107" hidden="1" customHeight="1" spans="1:23">
      <c r="A107" s="15">
        <v>105</v>
      </c>
      <c r="B107" s="35">
        <v>114848</v>
      </c>
      <c r="C107" s="36" t="s">
        <v>632</v>
      </c>
      <c r="D107" s="36" t="s">
        <v>552</v>
      </c>
      <c r="E107" s="35" t="s">
        <v>171</v>
      </c>
      <c r="F107" s="18">
        <v>4</v>
      </c>
      <c r="G107" s="18">
        <v>4</v>
      </c>
      <c r="H107" s="7">
        <v>2</v>
      </c>
      <c r="I107" s="7">
        <f t="shared" si="23"/>
        <v>100</v>
      </c>
      <c r="J107" s="7">
        <f t="shared" si="24"/>
        <v>100</v>
      </c>
      <c r="K107" s="7"/>
      <c r="L107" s="18">
        <v>3</v>
      </c>
      <c r="M107" s="18">
        <v>3</v>
      </c>
      <c r="N107" s="7"/>
      <c r="O107" s="7">
        <f t="shared" si="25"/>
        <v>0</v>
      </c>
      <c r="P107" s="7">
        <f t="shared" si="30"/>
        <v>72</v>
      </c>
      <c r="Q107" s="7"/>
      <c r="R107" s="7">
        <f t="shared" si="26"/>
        <v>272</v>
      </c>
      <c r="S107" s="7">
        <f t="shared" si="27"/>
        <v>100</v>
      </c>
      <c r="T107" s="7">
        <f t="shared" si="28"/>
        <v>172</v>
      </c>
      <c r="U107" s="7">
        <f t="shared" si="29"/>
        <v>0</v>
      </c>
      <c r="V107" s="7"/>
      <c r="W107" s="14"/>
    </row>
    <row r="108" hidden="1" customHeight="1" spans="1:23">
      <c r="A108" s="15">
        <v>106</v>
      </c>
      <c r="B108" s="35">
        <v>114069</v>
      </c>
      <c r="C108" s="36" t="s">
        <v>209</v>
      </c>
      <c r="D108" s="36" t="s">
        <v>552</v>
      </c>
      <c r="E108" s="35" t="s">
        <v>171</v>
      </c>
      <c r="F108" s="18">
        <v>6</v>
      </c>
      <c r="G108" s="18">
        <v>6</v>
      </c>
      <c r="H108" s="7"/>
      <c r="I108" s="7">
        <f t="shared" si="23"/>
        <v>0</v>
      </c>
      <c r="J108" s="7">
        <f t="shared" si="24"/>
        <v>300</v>
      </c>
      <c r="K108" s="7"/>
      <c r="L108" s="18">
        <v>3</v>
      </c>
      <c r="M108" s="18">
        <v>3</v>
      </c>
      <c r="N108" s="7"/>
      <c r="O108" s="7">
        <f t="shared" si="25"/>
        <v>0</v>
      </c>
      <c r="P108" s="7">
        <f t="shared" si="30"/>
        <v>72</v>
      </c>
      <c r="Q108" s="7"/>
      <c r="R108" s="7">
        <f t="shared" si="26"/>
        <v>372</v>
      </c>
      <c r="S108" s="7">
        <f t="shared" si="27"/>
        <v>0</v>
      </c>
      <c r="T108" s="7">
        <f t="shared" si="28"/>
        <v>372</v>
      </c>
      <c r="U108" s="7">
        <f t="shared" si="29"/>
        <v>0</v>
      </c>
      <c r="V108" s="7"/>
      <c r="W108" s="14"/>
    </row>
    <row r="109" hidden="1" customHeight="1" spans="1:23">
      <c r="A109" s="15">
        <v>107</v>
      </c>
      <c r="B109" s="35">
        <v>118758</v>
      </c>
      <c r="C109" s="36" t="s">
        <v>190</v>
      </c>
      <c r="D109" s="36" t="s">
        <v>552</v>
      </c>
      <c r="E109" s="35" t="s">
        <v>171</v>
      </c>
      <c r="F109" s="18">
        <v>4</v>
      </c>
      <c r="G109" s="18">
        <v>4</v>
      </c>
      <c r="H109" s="7"/>
      <c r="I109" s="7">
        <f t="shared" si="23"/>
        <v>0</v>
      </c>
      <c r="J109" s="7">
        <f t="shared" si="24"/>
        <v>200</v>
      </c>
      <c r="K109" s="7"/>
      <c r="L109" s="18">
        <v>3</v>
      </c>
      <c r="M109" s="18">
        <v>3</v>
      </c>
      <c r="N109" s="7">
        <v>0.33</v>
      </c>
      <c r="O109" s="7">
        <f t="shared" si="25"/>
        <v>7.92</v>
      </c>
      <c r="P109" s="7">
        <f t="shared" si="30"/>
        <v>64.08</v>
      </c>
      <c r="Q109" s="7"/>
      <c r="R109" s="7">
        <f t="shared" si="26"/>
        <v>272</v>
      </c>
      <c r="S109" s="7">
        <f t="shared" si="27"/>
        <v>7.92</v>
      </c>
      <c r="T109" s="7">
        <f t="shared" si="28"/>
        <v>264.08</v>
      </c>
      <c r="U109" s="7">
        <f t="shared" si="29"/>
        <v>0</v>
      </c>
      <c r="V109" s="7"/>
      <c r="W109" s="14"/>
    </row>
    <row r="110" hidden="1" customHeight="1" spans="1:23">
      <c r="A110" s="15">
        <v>110</v>
      </c>
      <c r="B110" s="35">
        <v>54</v>
      </c>
      <c r="C110" s="36" t="s">
        <v>633</v>
      </c>
      <c r="D110" s="36" t="s">
        <v>550</v>
      </c>
      <c r="E110" s="35" t="s">
        <v>264</v>
      </c>
      <c r="F110" s="18">
        <v>20</v>
      </c>
      <c r="G110" s="18">
        <v>20</v>
      </c>
      <c r="H110" s="7">
        <v>32</v>
      </c>
      <c r="I110" s="7">
        <f t="shared" si="23"/>
        <v>1600</v>
      </c>
      <c r="J110" s="7"/>
      <c r="K110" s="7">
        <f>I110-G110*50</f>
        <v>600</v>
      </c>
      <c r="L110" s="18">
        <v>5</v>
      </c>
      <c r="M110" s="18">
        <v>5</v>
      </c>
      <c r="N110" s="7">
        <v>15</v>
      </c>
      <c r="O110" s="7">
        <f t="shared" si="25"/>
        <v>360</v>
      </c>
      <c r="P110" s="7"/>
      <c r="Q110" s="7">
        <f>O110-M110*24</f>
        <v>240</v>
      </c>
      <c r="R110" s="7">
        <f t="shared" si="26"/>
        <v>1120</v>
      </c>
      <c r="S110" s="7">
        <f t="shared" si="27"/>
        <v>1960</v>
      </c>
      <c r="T110" s="7">
        <f t="shared" si="28"/>
        <v>0</v>
      </c>
      <c r="U110" s="7">
        <f t="shared" si="29"/>
        <v>840</v>
      </c>
      <c r="V110" s="7"/>
      <c r="W110" s="14"/>
    </row>
    <row r="111" hidden="1" customHeight="1" spans="1:23">
      <c r="A111" s="15">
        <v>111</v>
      </c>
      <c r="B111" s="35">
        <v>104428</v>
      </c>
      <c r="C111" s="36" t="s">
        <v>634</v>
      </c>
      <c r="D111" s="36" t="s">
        <v>550</v>
      </c>
      <c r="E111" s="35" t="s">
        <v>264</v>
      </c>
      <c r="F111" s="18">
        <v>5</v>
      </c>
      <c r="G111" s="18">
        <v>5</v>
      </c>
      <c r="H111" s="7">
        <v>12</v>
      </c>
      <c r="I111" s="7">
        <f t="shared" si="23"/>
        <v>600</v>
      </c>
      <c r="J111" s="7"/>
      <c r="K111" s="7">
        <f>I111-G111*50</f>
        <v>350</v>
      </c>
      <c r="L111" s="18">
        <v>5</v>
      </c>
      <c r="M111" s="18">
        <v>5</v>
      </c>
      <c r="N111" s="7">
        <v>3</v>
      </c>
      <c r="O111" s="7">
        <f t="shared" si="25"/>
        <v>72</v>
      </c>
      <c r="P111" s="7">
        <f t="shared" si="30"/>
        <v>48</v>
      </c>
      <c r="Q111" s="7"/>
      <c r="R111" s="7">
        <f t="shared" si="26"/>
        <v>370</v>
      </c>
      <c r="S111" s="7">
        <f t="shared" si="27"/>
        <v>672</v>
      </c>
      <c r="T111" s="7">
        <f t="shared" si="28"/>
        <v>48</v>
      </c>
      <c r="U111" s="7">
        <f t="shared" si="29"/>
        <v>350</v>
      </c>
      <c r="V111" s="7"/>
      <c r="W111" s="14"/>
    </row>
    <row r="112" hidden="1" customHeight="1" spans="1:23">
      <c r="A112" s="15">
        <v>112</v>
      </c>
      <c r="B112" s="35">
        <v>367</v>
      </c>
      <c r="C112" s="36" t="s">
        <v>635</v>
      </c>
      <c r="D112" s="36" t="s">
        <v>572</v>
      </c>
      <c r="E112" s="35" t="s">
        <v>264</v>
      </c>
      <c r="F112" s="18">
        <v>6</v>
      </c>
      <c r="G112" s="18">
        <v>6</v>
      </c>
      <c r="H112" s="7">
        <v>1</v>
      </c>
      <c r="I112" s="7">
        <f t="shared" si="23"/>
        <v>50</v>
      </c>
      <c r="J112" s="7">
        <f t="shared" si="24"/>
        <v>250</v>
      </c>
      <c r="K112" s="7"/>
      <c r="L112" s="18">
        <v>3</v>
      </c>
      <c r="M112" s="18">
        <v>3</v>
      </c>
      <c r="N112" s="7">
        <v>3</v>
      </c>
      <c r="O112" s="7">
        <f t="shared" si="25"/>
        <v>72</v>
      </c>
      <c r="P112" s="7">
        <f t="shared" si="30"/>
        <v>0</v>
      </c>
      <c r="Q112" s="7"/>
      <c r="R112" s="7">
        <f t="shared" si="26"/>
        <v>372</v>
      </c>
      <c r="S112" s="7">
        <f t="shared" si="27"/>
        <v>122</v>
      </c>
      <c r="T112" s="7">
        <f t="shared" si="28"/>
        <v>250</v>
      </c>
      <c r="U112" s="7">
        <f t="shared" si="29"/>
        <v>0</v>
      </c>
      <c r="V112" s="7"/>
      <c r="W112" s="14"/>
    </row>
    <row r="113" hidden="1" customHeight="1" spans="1:23">
      <c r="A113" s="15">
        <v>113</v>
      </c>
      <c r="B113" s="35">
        <v>754</v>
      </c>
      <c r="C113" s="36" t="s">
        <v>636</v>
      </c>
      <c r="D113" s="36" t="s">
        <v>552</v>
      </c>
      <c r="E113" s="35" t="s">
        <v>264</v>
      </c>
      <c r="F113" s="18">
        <v>6</v>
      </c>
      <c r="G113" s="18">
        <v>6</v>
      </c>
      <c r="H113" s="7"/>
      <c r="I113" s="7">
        <f t="shared" si="23"/>
        <v>0</v>
      </c>
      <c r="J113" s="7">
        <f t="shared" si="24"/>
        <v>300</v>
      </c>
      <c r="K113" s="7"/>
      <c r="L113" s="18">
        <v>3</v>
      </c>
      <c r="M113" s="18">
        <v>3</v>
      </c>
      <c r="N113" s="7"/>
      <c r="O113" s="7">
        <f t="shared" si="25"/>
        <v>0</v>
      </c>
      <c r="P113" s="7">
        <f t="shared" si="30"/>
        <v>72</v>
      </c>
      <c r="Q113" s="7"/>
      <c r="R113" s="7">
        <f t="shared" si="26"/>
        <v>372</v>
      </c>
      <c r="S113" s="7">
        <f t="shared" si="27"/>
        <v>0</v>
      </c>
      <c r="T113" s="7">
        <f t="shared" si="28"/>
        <v>372</v>
      </c>
      <c r="U113" s="7">
        <f t="shared" si="29"/>
        <v>0</v>
      </c>
      <c r="V113" s="7"/>
      <c r="W113" s="14"/>
    </row>
    <row r="114" hidden="1" customHeight="1" spans="1:23">
      <c r="A114" s="15">
        <v>114</v>
      </c>
      <c r="B114" s="35">
        <v>104838</v>
      </c>
      <c r="C114" s="36" t="s">
        <v>637</v>
      </c>
      <c r="D114" s="36" t="s">
        <v>552</v>
      </c>
      <c r="E114" s="35" t="s">
        <v>264</v>
      </c>
      <c r="F114" s="18">
        <v>4</v>
      </c>
      <c r="G114" s="18">
        <v>4</v>
      </c>
      <c r="H114" s="7">
        <v>2</v>
      </c>
      <c r="I114" s="7">
        <f t="shared" si="23"/>
        <v>100</v>
      </c>
      <c r="J114" s="7">
        <f t="shared" si="24"/>
        <v>100</v>
      </c>
      <c r="K114" s="7"/>
      <c r="L114" s="18">
        <v>3</v>
      </c>
      <c r="M114" s="18">
        <v>3</v>
      </c>
      <c r="N114" s="7"/>
      <c r="O114" s="7">
        <f t="shared" si="25"/>
        <v>0</v>
      </c>
      <c r="P114" s="7">
        <f t="shared" si="30"/>
        <v>72</v>
      </c>
      <c r="Q114" s="7"/>
      <c r="R114" s="7">
        <f t="shared" si="26"/>
        <v>272</v>
      </c>
      <c r="S114" s="7">
        <f t="shared" si="27"/>
        <v>100</v>
      </c>
      <c r="T114" s="7">
        <f t="shared" si="28"/>
        <v>172</v>
      </c>
      <c r="U114" s="7">
        <f t="shared" si="29"/>
        <v>0</v>
      </c>
      <c r="V114" s="7"/>
      <c r="W114" s="14"/>
    </row>
    <row r="115" hidden="1" customHeight="1" spans="1:23">
      <c r="A115" s="15">
        <v>115</v>
      </c>
      <c r="B115" s="45">
        <v>52</v>
      </c>
      <c r="C115" s="46" t="s">
        <v>268</v>
      </c>
      <c r="D115" s="36" t="s">
        <v>552</v>
      </c>
      <c r="E115" s="45" t="s">
        <v>264</v>
      </c>
      <c r="F115" s="18">
        <v>4</v>
      </c>
      <c r="G115" s="18"/>
      <c r="H115" s="7">
        <v>3</v>
      </c>
      <c r="I115" s="7">
        <f t="shared" si="23"/>
        <v>150</v>
      </c>
      <c r="J115" s="7"/>
      <c r="K115" s="7">
        <f>I115-G115*50</f>
        <v>150</v>
      </c>
      <c r="L115" s="18">
        <v>3</v>
      </c>
      <c r="M115" s="18"/>
      <c r="N115" s="7"/>
      <c r="O115" s="7">
        <f t="shared" si="25"/>
        <v>0</v>
      </c>
      <c r="P115" s="7">
        <f t="shared" si="30"/>
        <v>0</v>
      </c>
      <c r="Q115" s="7"/>
      <c r="R115" s="7">
        <f t="shared" si="26"/>
        <v>0</v>
      </c>
      <c r="S115" s="7">
        <f t="shared" si="27"/>
        <v>150</v>
      </c>
      <c r="T115" s="7">
        <f t="shared" si="28"/>
        <v>0</v>
      </c>
      <c r="U115" s="7">
        <f t="shared" si="29"/>
        <v>150</v>
      </c>
      <c r="V115" s="7"/>
      <c r="W115" s="14"/>
    </row>
    <row r="116" hidden="1" customHeight="1" spans="1:23">
      <c r="A116" s="15">
        <v>116</v>
      </c>
      <c r="B116" s="35">
        <v>56</v>
      </c>
      <c r="C116" s="36" t="s">
        <v>638</v>
      </c>
      <c r="D116" s="36" t="s">
        <v>552</v>
      </c>
      <c r="E116" s="35" t="s">
        <v>264</v>
      </c>
      <c r="F116" s="18">
        <v>5</v>
      </c>
      <c r="G116" s="18">
        <v>5</v>
      </c>
      <c r="H116" s="7">
        <v>6</v>
      </c>
      <c r="I116" s="7">
        <f t="shared" si="23"/>
        <v>300</v>
      </c>
      <c r="J116" s="7"/>
      <c r="K116" s="7">
        <f>I116-G116*50</f>
        <v>50</v>
      </c>
      <c r="L116" s="18">
        <v>3</v>
      </c>
      <c r="M116" s="18">
        <v>3</v>
      </c>
      <c r="N116" s="7">
        <v>15</v>
      </c>
      <c r="O116" s="7">
        <f t="shared" si="25"/>
        <v>360</v>
      </c>
      <c r="P116" s="7"/>
      <c r="Q116" s="7">
        <f>O116-M116*24</f>
        <v>288</v>
      </c>
      <c r="R116" s="7">
        <f t="shared" si="26"/>
        <v>322</v>
      </c>
      <c r="S116" s="7">
        <f t="shared" si="27"/>
        <v>660</v>
      </c>
      <c r="T116" s="7">
        <f t="shared" si="28"/>
        <v>0</v>
      </c>
      <c r="U116" s="7">
        <f t="shared" si="29"/>
        <v>338</v>
      </c>
      <c r="V116" s="7"/>
      <c r="W116" s="14"/>
    </row>
    <row r="117" hidden="1" customHeight="1" spans="1:23">
      <c r="A117" s="15">
        <v>117</v>
      </c>
      <c r="B117" s="37">
        <v>341</v>
      </c>
      <c r="C117" s="7" t="s">
        <v>639</v>
      </c>
      <c r="D117" s="36" t="s">
        <v>548</v>
      </c>
      <c r="E117" s="37" t="s">
        <v>640</v>
      </c>
      <c r="F117" s="7">
        <v>20</v>
      </c>
      <c r="G117" s="7">
        <v>20</v>
      </c>
      <c r="H117" s="7">
        <v>12.63</v>
      </c>
      <c r="I117" s="7">
        <f t="shared" si="23"/>
        <v>631.5</v>
      </c>
      <c r="J117" s="7">
        <f t="shared" si="24"/>
        <v>368.5</v>
      </c>
      <c r="K117" s="7"/>
      <c r="L117" s="7">
        <v>5</v>
      </c>
      <c r="M117" s="7">
        <v>5</v>
      </c>
      <c r="N117" s="7">
        <v>14</v>
      </c>
      <c r="O117" s="7">
        <f t="shared" si="25"/>
        <v>336</v>
      </c>
      <c r="P117" s="7"/>
      <c r="Q117" s="7">
        <f>O117-M117*24</f>
        <v>216</v>
      </c>
      <c r="R117" s="7">
        <f t="shared" si="26"/>
        <v>1120</v>
      </c>
      <c r="S117" s="7">
        <f t="shared" si="27"/>
        <v>967.5</v>
      </c>
      <c r="T117" s="7">
        <f t="shared" si="28"/>
        <v>368.5</v>
      </c>
      <c r="U117" s="7">
        <f t="shared" si="29"/>
        <v>216</v>
      </c>
      <c r="V117" s="7"/>
      <c r="W117" s="14"/>
    </row>
    <row r="118" hidden="1" customHeight="1" spans="1:23">
      <c r="A118" s="15">
        <v>118</v>
      </c>
      <c r="B118" s="37">
        <v>746</v>
      </c>
      <c r="C118" s="7" t="s">
        <v>641</v>
      </c>
      <c r="D118" s="36" t="s">
        <v>550</v>
      </c>
      <c r="E118" s="37" t="s">
        <v>640</v>
      </c>
      <c r="F118" s="7">
        <v>6</v>
      </c>
      <c r="G118" s="7">
        <v>6</v>
      </c>
      <c r="H118" s="7">
        <v>3</v>
      </c>
      <c r="I118" s="7">
        <f t="shared" si="23"/>
        <v>150</v>
      </c>
      <c r="J118" s="7">
        <f t="shared" si="24"/>
        <v>150</v>
      </c>
      <c r="K118" s="7"/>
      <c r="L118" s="7">
        <v>5</v>
      </c>
      <c r="M118" s="7">
        <v>5</v>
      </c>
      <c r="N118" s="7">
        <v>3</v>
      </c>
      <c r="O118" s="7">
        <f t="shared" si="25"/>
        <v>72</v>
      </c>
      <c r="P118" s="7">
        <f t="shared" si="30"/>
        <v>48</v>
      </c>
      <c r="Q118" s="7"/>
      <c r="R118" s="7">
        <f t="shared" si="26"/>
        <v>420</v>
      </c>
      <c r="S118" s="7">
        <f t="shared" si="27"/>
        <v>222</v>
      </c>
      <c r="T118" s="7">
        <f t="shared" si="28"/>
        <v>198</v>
      </c>
      <c r="U118" s="7">
        <f t="shared" si="29"/>
        <v>0</v>
      </c>
      <c r="V118" s="7"/>
      <c r="W118" s="14"/>
    </row>
    <row r="119" hidden="1" customHeight="1" spans="1:23">
      <c r="A119" s="15">
        <v>119</v>
      </c>
      <c r="B119" s="37">
        <v>111400</v>
      </c>
      <c r="C119" s="7" t="s">
        <v>642</v>
      </c>
      <c r="D119" s="36" t="s">
        <v>550</v>
      </c>
      <c r="E119" s="37" t="s">
        <v>640</v>
      </c>
      <c r="F119" s="7">
        <v>6</v>
      </c>
      <c r="G119" s="7">
        <v>6</v>
      </c>
      <c r="H119" s="7">
        <v>3</v>
      </c>
      <c r="I119" s="7">
        <f t="shared" si="23"/>
        <v>150</v>
      </c>
      <c r="J119" s="7">
        <f t="shared" si="24"/>
        <v>150</v>
      </c>
      <c r="K119" s="7"/>
      <c r="L119" s="7">
        <v>5</v>
      </c>
      <c r="M119" s="7">
        <v>5</v>
      </c>
      <c r="N119" s="7">
        <v>1</v>
      </c>
      <c r="O119" s="7">
        <f t="shared" si="25"/>
        <v>24</v>
      </c>
      <c r="P119" s="7">
        <f t="shared" si="30"/>
        <v>96</v>
      </c>
      <c r="Q119" s="7"/>
      <c r="R119" s="7">
        <f t="shared" si="26"/>
        <v>420</v>
      </c>
      <c r="S119" s="7">
        <f t="shared" si="27"/>
        <v>174</v>
      </c>
      <c r="T119" s="7">
        <f t="shared" si="28"/>
        <v>246</v>
      </c>
      <c r="U119" s="7">
        <f t="shared" si="29"/>
        <v>0</v>
      </c>
      <c r="V119" s="7"/>
      <c r="W119" s="14"/>
    </row>
    <row r="120" hidden="1" customHeight="1" spans="1:23">
      <c r="A120" s="15">
        <v>120</v>
      </c>
      <c r="B120" s="37">
        <v>738</v>
      </c>
      <c r="C120" s="7" t="s">
        <v>643</v>
      </c>
      <c r="D120" s="36" t="s">
        <v>555</v>
      </c>
      <c r="E120" s="37" t="s">
        <v>640</v>
      </c>
      <c r="F120" s="7">
        <v>4</v>
      </c>
      <c r="G120" s="7">
        <v>4</v>
      </c>
      <c r="H120" s="7">
        <v>2</v>
      </c>
      <c r="I120" s="7">
        <f t="shared" si="23"/>
        <v>100</v>
      </c>
      <c r="J120" s="7">
        <f t="shared" si="24"/>
        <v>100</v>
      </c>
      <c r="K120" s="7"/>
      <c r="L120" s="7">
        <v>3</v>
      </c>
      <c r="M120" s="7">
        <v>3</v>
      </c>
      <c r="N120" s="7">
        <v>2</v>
      </c>
      <c r="O120" s="7">
        <f t="shared" si="25"/>
        <v>48</v>
      </c>
      <c r="P120" s="7">
        <f t="shared" si="30"/>
        <v>24</v>
      </c>
      <c r="Q120" s="7"/>
      <c r="R120" s="7">
        <f t="shared" si="26"/>
        <v>272</v>
      </c>
      <c r="S120" s="7">
        <f t="shared" si="27"/>
        <v>148</v>
      </c>
      <c r="T120" s="7">
        <f t="shared" si="28"/>
        <v>124</v>
      </c>
      <c r="U120" s="7">
        <f t="shared" si="29"/>
        <v>0</v>
      </c>
      <c r="V120" s="7"/>
      <c r="W120" s="14"/>
    </row>
    <row r="121" hidden="1" customHeight="1" spans="1:23">
      <c r="A121" s="15">
        <v>121</v>
      </c>
      <c r="B121" s="37">
        <v>587</v>
      </c>
      <c r="C121" s="7" t="s">
        <v>644</v>
      </c>
      <c r="D121" s="36" t="s">
        <v>555</v>
      </c>
      <c r="E121" s="37" t="s">
        <v>640</v>
      </c>
      <c r="F121" s="7">
        <v>4</v>
      </c>
      <c r="G121" s="7">
        <v>4</v>
      </c>
      <c r="H121" s="7">
        <v>2</v>
      </c>
      <c r="I121" s="7">
        <f t="shared" si="23"/>
        <v>100</v>
      </c>
      <c r="J121" s="7">
        <f t="shared" si="24"/>
        <v>100</v>
      </c>
      <c r="K121" s="7"/>
      <c r="L121" s="7">
        <v>3</v>
      </c>
      <c r="M121" s="7">
        <v>3</v>
      </c>
      <c r="N121" s="7">
        <v>4</v>
      </c>
      <c r="O121" s="7">
        <f t="shared" si="25"/>
        <v>96</v>
      </c>
      <c r="P121" s="7"/>
      <c r="Q121" s="7">
        <f t="shared" ref="Q121:Q126" si="31">O121-M121*24</f>
        <v>24</v>
      </c>
      <c r="R121" s="7">
        <f t="shared" si="26"/>
        <v>272</v>
      </c>
      <c r="S121" s="7">
        <f t="shared" si="27"/>
        <v>196</v>
      </c>
      <c r="T121" s="7">
        <f t="shared" si="28"/>
        <v>100</v>
      </c>
      <c r="U121" s="7">
        <f t="shared" si="29"/>
        <v>24</v>
      </c>
      <c r="V121" s="7"/>
      <c r="W121" s="14"/>
    </row>
    <row r="122" hidden="1" customHeight="1" spans="1:23">
      <c r="A122" s="15">
        <v>122</v>
      </c>
      <c r="B122" s="37">
        <v>717</v>
      </c>
      <c r="C122" s="7" t="s">
        <v>645</v>
      </c>
      <c r="D122" s="36" t="s">
        <v>572</v>
      </c>
      <c r="E122" s="37" t="s">
        <v>640</v>
      </c>
      <c r="F122" s="7">
        <v>10</v>
      </c>
      <c r="G122" s="7">
        <v>10</v>
      </c>
      <c r="H122" s="7"/>
      <c r="I122" s="7">
        <f t="shared" si="23"/>
        <v>0</v>
      </c>
      <c r="J122" s="7">
        <f t="shared" si="24"/>
        <v>500</v>
      </c>
      <c r="K122" s="7"/>
      <c r="L122" s="7">
        <v>3</v>
      </c>
      <c r="M122" s="7">
        <v>3</v>
      </c>
      <c r="N122" s="7">
        <v>7</v>
      </c>
      <c r="O122" s="7">
        <f t="shared" si="25"/>
        <v>168</v>
      </c>
      <c r="P122" s="7"/>
      <c r="Q122" s="7">
        <f t="shared" si="31"/>
        <v>96</v>
      </c>
      <c r="R122" s="7">
        <f t="shared" si="26"/>
        <v>572</v>
      </c>
      <c r="S122" s="7">
        <f t="shared" si="27"/>
        <v>168</v>
      </c>
      <c r="T122" s="7">
        <f t="shared" si="28"/>
        <v>500</v>
      </c>
      <c r="U122" s="7">
        <f t="shared" si="29"/>
        <v>96</v>
      </c>
      <c r="V122" s="7"/>
      <c r="W122" s="14"/>
    </row>
    <row r="123" hidden="1" customHeight="1" spans="1:23">
      <c r="A123" s="15">
        <v>123</v>
      </c>
      <c r="B123" s="37">
        <v>594</v>
      </c>
      <c r="C123" s="7" t="s">
        <v>646</v>
      </c>
      <c r="D123" s="36" t="s">
        <v>572</v>
      </c>
      <c r="E123" s="37" t="s">
        <v>640</v>
      </c>
      <c r="F123" s="7">
        <v>10</v>
      </c>
      <c r="G123" s="7">
        <v>10</v>
      </c>
      <c r="H123" s="7"/>
      <c r="I123" s="7">
        <f t="shared" si="23"/>
        <v>0</v>
      </c>
      <c r="J123" s="7">
        <f t="shared" si="24"/>
        <v>500</v>
      </c>
      <c r="K123" s="7"/>
      <c r="L123" s="7">
        <v>3</v>
      </c>
      <c r="M123" s="7">
        <v>3</v>
      </c>
      <c r="N123" s="7">
        <v>6</v>
      </c>
      <c r="O123" s="7">
        <f t="shared" si="25"/>
        <v>144</v>
      </c>
      <c r="P123" s="7"/>
      <c r="Q123" s="7">
        <f t="shared" si="31"/>
        <v>72</v>
      </c>
      <c r="R123" s="7">
        <f t="shared" si="26"/>
        <v>572</v>
      </c>
      <c r="S123" s="7">
        <f t="shared" si="27"/>
        <v>144</v>
      </c>
      <c r="T123" s="7">
        <f t="shared" si="28"/>
        <v>500</v>
      </c>
      <c r="U123" s="7">
        <f t="shared" si="29"/>
        <v>72</v>
      </c>
      <c r="V123" s="7"/>
      <c r="W123" s="14"/>
    </row>
    <row r="124" hidden="1" customHeight="1" spans="1:23">
      <c r="A124" s="15">
        <v>124</v>
      </c>
      <c r="B124" s="37">
        <v>716</v>
      </c>
      <c r="C124" s="7" t="s">
        <v>647</v>
      </c>
      <c r="D124" s="36" t="s">
        <v>572</v>
      </c>
      <c r="E124" s="37" t="s">
        <v>640</v>
      </c>
      <c r="F124" s="7">
        <v>5</v>
      </c>
      <c r="G124" s="7">
        <v>5</v>
      </c>
      <c r="H124" s="7">
        <v>4</v>
      </c>
      <c r="I124" s="7">
        <f t="shared" si="23"/>
        <v>200</v>
      </c>
      <c r="J124" s="7">
        <f t="shared" si="24"/>
        <v>50</v>
      </c>
      <c r="K124" s="7"/>
      <c r="L124" s="7">
        <v>3</v>
      </c>
      <c r="M124" s="7">
        <v>3</v>
      </c>
      <c r="N124" s="7">
        <v>4</v>
      </c>
      <c r="O124" s="7">
        <f t="shared" si="25"/>
        <v>96</v>
      </c>
      <c r="P124" s="7"/>
      <c r="Q124" s="7">
        <f t="shared" si="31"/>
        <v>24</v>
      </c>
      <c r="R124" s="7">
        <f t="shared" si="26"/>
        <v>322</v>
      </c>
      <c r="S124" s="7">
        <f t="shared" si="27"/>
        <v>296</v>
      </c>
      <c r="T124" s="7">
        <f t="shared" si="28"/>
        <v>50</v>
      </c>
      <c r="U124" s="7">
        <f t="shared" si="29"/>
        <v>24</v>
      </c>
      <c r="V124" s="7"/>
      <c r="W124" s="14"/>
    </row>
    <row r="125" hidden="1" customHeight="1" spans="1:23">
      <c r="A125" s="15">
        <v>125</v>
      </c>
      <c r="B125" s="37">
        <v>721</v>
      </c>
      <c r="C125" s="7" t="s">
        <v>648</v>
      </c>
      <c r="D125" s="36" t="s">
        <v>572</v>
      </c>
      <c r="E125" s="37" t="s">
        <v>640</v>
      </c>
      <c r="F125" s="7">
        <v>6</v>
      </c>
      <c r="G125" s="7">
        <v>6</v>
      </c>
      <c r="H125" s="7">
        <v>3</v>
      </c>
      <c r="I125" s="7">
        <f t="shared" si="23"/>
        <v>150</v>
      </c>
      <c r="J125" s="7">
        <f t="shared" si="24"/>
        <v>150</v>
      </c>
      <c r="K125" s="7"/>
      <c r="L125" s="7">
        <v>3</v>
      </c>
      <c r="M125" s="7">
        <v>3</v>
      </c>
      <c r="N125" s="7">
        <v>4.33</v>
      </c>
      <c r="O125" s="7">
        <f t="shared" si="25"/>
        <v>103.92</v>
      </c>
      <c r="P125" s="7"/>
      <c r="Q125" s="7">
        <f t="shared" si="31"/>
        <v>31.92</v>
      </c>
      <c r="R125" s="7">
        <f t="shared" si="26"/>
        <v>372</v>
      </c>
      <c r="S125" s="7">
        <f t="shared" si="27"/>
        <v>253.92</v>
      </c>
      <c r="T125" s="7">
        <f t="shared" si="28"/>
        <v>150</v>
      </c>
      <c r="U125" s="7">
        <f t="shared" si="29"/>
        <v>31.92</v>
      </c>
      <c r="V125" s="7"/>
      <c r="W125" s="14"/>
    </row>
    <row r="126" hidden="1" customHeight="1" spans="1:23">
      <c r="A126" s="15">
        <v>126</v>
      </c>
      <c r="B126" s="37">
        <v>539</v>
      </c>
      <c r="C126" s="7" t="s">
        <v>649</v>
      </c>
      <c r="D126" s="36" t="s">
        <v>572</v>
      </c>
      <c r="E126" s="37" t="s">
        <v>640</v>
      </c>
      <c r="F126" s="7">
        <v>4</v>
      </c>
      <c r="G126" s="7">
        <v>4</v>
      </c>
      <c r="H126" s="7">
        <v>1</v>
      </c>
      <c r="I126" s="7">
        <f t="shared" si="23"/>
        <v>50</v>
      </c>
      <c r="J126" s="7">
        <f t="shared" si="24"/>
        <v>150</v>
      </c>
      <c r="K126" s="7"/>
      <c r="L126" s="7">
        <v>3</v>
      </c>
      <c r="M126" s="7">
        <v>3</v>
      </c>
      <c r="N126" s="7">
        <v>7</v>
      </c>
      <c r="O126" s="7">
        <f t="shared" si="25"/>
        <v>168</v>
      </c>
      <c r="P126" s="7"/>
      <c r="Q126" s="7">
        <f t="shared" si="31"/>
        <v>96</v>
      </c>
      <c r="R126" s="7">
        <f t="shared" si="26"/>
        <v>272</v>
      </c>
      <c r="S126" s="7">
        <f t="shared" si="27"/>
        <v>218</v>
      </c>
      <c r="T126" s="7">
        <f t="shared" si="28"/>
        <v>150</v>
      </c>
      <c r="U126" s="7">
        <f t="shared" si="29"/>
        <v>96</v>
      </c>
      <c r="V126" s="7"/>
      <c r="W126" s="14"/>
    </row>
    <row r="127" hidden="1" customHeight="1" spans="1:23">
      <c r="A127" s="15">
        <v>127</v>
      </c>
      <c r="B127" s="37">
        <v>107728</v>
      </c>
      <c r="C127" s="7" t="s">
        <v>650</v>
      </c>
      <c r="D127" s="36" t="s">
        <v>572</v>
      </c>
      <c r="E127" s="37" t="s">
        <v>640</v>
      </c>
      <c r="F127" s="7">
        <v>4</v>
      </c>
      <c r="G127" s="7">
        <v>4</v>
      </c>
      <c r="H127" s="7"/>
      <c r="I127" s="7">
        <f t="shared" si="23"/>
        <v>0</v>
      </c>
      <c r="J127" s="7">
        <f t="shared" si="24"/>
        <v>200</v>
      </c>
      <c r="K127" s="7"/>
      <c r="L127" s="7">
        <v>3</v>
      </c>
      <c r="M127" s="7">
        <v>3</v>
      </c>
      <c r="N127" s="7"/>
      <c r="O127" s="7">
        <f t="shared" si="25"/>
        <v>0</v>
      </c>
      <c r="P127" s="7">
        <f t="shared" si="30"/>
        <v>72</v>
      </c>
      <c r="Q127" s="7"/>
      <c r="R127" s="7">
        <f t="shared" si="26"/>
        <v>272</v>
      </c>
      <c r="S127" s="7">
        <f t="shared" si="27"/>
        <v>0</v>
      </c>
      <c r="T127" s="7">
        <f t="shared" si="28"/>
        <v>272</v>
      </c>
      <c r="U127" s="7">
        <f t="shared" si="29"/>
        <v>0</v>
      </c>
      <c r="V127" s="7"/>
      <c r="W127" s="14"/>
    </row>
    <row r="128" hidden="1" customHeight="1" spans="1:23">
      <c r="A128" s="15">
        <v>128</v>
      </c>
      <c r="B128" s="37">
        <v>748</v>
      </c>
      <c r="C128" s="7" t="s">
        <v>651</v>
      </c>
      <c r="D128" s="36" t="s">
        <v>572</v>
      </c>
      <c r="E128" s="37" t="s">
        <v>640</v>
      </c>
      <c r="F128" s="7">
        <v>4</v>
      </c>
      <c r="G128" s="7">
        <v>4</v>
      </c>
      <c r="H128" s="7">
        <v>1</v>
      </c>
      <c r="I128" s="7">
        <f t="shared" si="23"/>
        <v>50</v>
      </c>
      <c r="J128" s="7">
        <f t="shared" si="24"/>
        <v>150</v>
      </c>
      <c r="K128" s="7"/>
      <c r="L128" s="7">
        <v>3</v>
      </c>
      <c r="M128" s="7">
        <v>3</v>
      </c>
      <c r="N128" s="7"/>
      <c r="O128" s="7">
        <f t="shared" si="25"/>
        <v>0</v>
      </c>
      <c r="P128" s="7">
        <f t="shared" si="30"/>
        <v>72</v>
      </c>
      <c r="Q128" s="7"/>
      <c r="R128" s="7">
        <f t="shared" si="26"/>
        <v>272</v>
      </c>
      <c r="S128" s="7">
        <f t="shared" si="27"/>
        <v>50</v>
      </c>
      <c r="T128" s="7">
        <f t="shared" si="28"/>
        <v>222</v>
      </c>
      <c r="U128" s="7">
        <f t="shared" si="29"/>
        <v>0</v>
      </c>
      <c r="V128" s="7"/>
      <c r="W128" s="14"/>
    </row>
    <row r="129" hidden="1" customHeight="1" spans="1:23">
      <c r="A129" s="15">
        <v>129</v>
      </c>
      <c r="B129" s="37">
        <v>706</v>
      </c>
      <c r="C129" s="7" t="s">
        <v>652</v>
      </c>
      <c r="D129" s="36" t="s">
        <v>572</v>
      </c>
      <c r="E129" s="37" t="s">
        <v>640</v>
      </c>
      <c r="F129" s="7">
        <v>9</v>
      </c>
      <c r="G129" s="7">
        <v>9</v>
      </c>
      <c r="H129" s="7">
        <v>4</v>
      </c>
      <c r="I129" s="7">
        <f t="shared" si="23"/>
        <v>200</v>
      </c>
      <c r="J129" s="7">
        <f t="shared" si="24"/>
        <v>250</v>
      </c>
      <c r="K129" s="7"/>
      <c r="L129" s="7">
        <v>3</v>
      </c>
      <c r="M129" s="7">
        <v>3</v>
      </c>
      <c r="N129" s="7">
        <v>1</v>
      </c>
      <c r="O129" s="7">
        <f t="shared" si="25"/>
        <v>24</v>
      </c>
      <c r="P129" s="7">
        <f t="shared" si="30"/>
        <v>48</v>
      </c>
      <c r="Q129" s="7"/>
      <c r="R129" s="7">
        <f t="shared" si="26"/>
        <v>522</v>
      </c>
      <c r="S129" s="7">
        <f t="shared" si="27"/>
        <v>224</v>
      </c>
      <c r="T129" s="7">
        <f t="shared" si="28"/>
        <v>298</v>
      </c>
      <c r="U129" s="7">
        <f t="shared" si="29"/>
        <v>0</v>
      </c>
      <c r="V129" s="7"/>
      <c r="W129" s="14"/>
    </row>
    <row r="130" hidden="1" customHeight="1" spans="1:23">
      <c r="A130" s="15">
        <v>130</v>
      </c>
      <c r="B130" s="37">
        <v>704</v>
      </c>
      <c r="C130" s="7" t="s">
        <v>653</v>
      </c>
      <c r="D130" s="36" t="s">
        <v>572</v>
      </c>
      <c r="E130" s="37" t="s">
        <v>640</v>
      </c>
      <c r="F130" s="7">
        <v>4</v>
      </c>
      <c r="G130" s="7">
        <v>4</v>
      </c>
      <c r="H130" s="7">
        <v>2</v>
      </c>
      <c r="I130" s="7">
        <f t="shared" si="23"/>
        <v>100</v>
      </c>
      <c r="J130" s="7">
        <f t="shared" si="24"/>
        <v>100</v>
      </c>
      <c r="K130" s="7"/>
      <c r="L130" s="7">
        <v>3</v>
      </c>
      <c r="M130" s="7">
        <v>3</v>
      </c>
      <c r="N130" s="7">
        <v>3</v>
      </c>
      <c r="O130" s="7">
        <f t="shared" si="25"/>
        <v>72</v>
      </c>
      <c r="P130" s="7">
        <f t="shared" si="30"/>
        <v>0</v>
      </c>
      <c r="Q130" s="7"/>
      <c r="R130" s="7">
        <f t="shared" si="26"/>
        <v>272</v>
      </c>
      <c r="S130" s="7">
        <f t="shared" si="27"/>
        <v>172</v>
      </c>
      <c r="T130" s="7">
        <f t="shared" si="28"/>
        <v>100</v>
      </c>
      <c r="U130" s="7">
        <f t="shared" si="29"/>
        <v>0</v>
      </c>
      <c r="V130" s="7"/>
      <c r="W130" s="14"/>
    </row>
    <row r="131" hidden="1" customHeight="1" spans="1:23">
      <c r="A131" s="15">
        <v>131</v>
      </c>
      <c r="B131" s="37">
        <v>720</v>
      </c>
      <c r="C131" s="7" t="s">
        <v>654</v>
      </c>
      <c r="D131" s="36" t="s">
        <v>572</v>
      </c>
      <c r="E131" s="37" t="s">
        <v>640</v>
      </c>
      <c r="F131" s="7">
        <v>4</v>
      </c>
      <c r="G131" s="7">
        <v>4</v>
      </c>
      <c r="H131" s="7"/>
      <c r="I131" s="7">
        <f t="shared" si="23"/>
        <v>0</v>
      </c>
      <c r="J131" s="7">
        <f t="shared" si="24"/>
        <v>200</v>
      </c>
      <c r="K131" s="7"/>
      <c r="L131" s="7">
        <v>3</v>
      </c>
      <c r="M131" s="7">
        <v>3</v>
      </c>
      <c r="N131" s="7"/>
      <c r="O131" s="7">
        <f t="shared" si="25"/>
        <v>0</v>
      </c>
      <c r="P131" s="7">
        <f t="shared" si="30"/>
        <v>72</v>
      </c>
      <c r="Q131" s="7"/>
      <c r="R131" s="7">
        <f t="shared" si="26"/>
        <v>272</v>
      </c>
      <c r="S131" s="7">
        <f t="shared" si="27"/>
        <v>0</v>
      </c>
      <c r="T131" s="7">
        <f t="shared" si="28"/>
        <v>272</v>
      </c>
      <c r="U131" s="7">
        <f t="shared" si="29"/>
        <v>0</v>
      </c>
      <c r="V131" s="7"/>
      <c r="W131" s="14"/>
    </row>
    <row r="132" hidden="1" customHeight="1" spans="1:23">
      <c r="A132" s="15">
        <v>132</v>
      </c>
      <c r="B132" s="37">
        <v>732</v>
      </c>
      <c r="C132" s="7" t="s">
        <v>655</v>
      </c>
      <c r="D132" s="36" t="s">
        <v>572</v>
      </c>
      <c r="E132" s="37" t="s">
        <v>640</v>
      </c>
      <c r="F132" s="7">
        <v>4</v>
      </c>
      <c r="G132" s="7">
        <v>4</v>
      </c>
      <c r="H132" s="7">
        <v>1</v>
      </c>
      <c r="I132" s="7">
        <f t="shared" si="23"/>
        <v>50</v>
      </c>
      <c r="J132" s="7">
        <f t="shared" si="24"/>
        <v>150</v>
      </c>
      <c r="K132" s="7"/>
      <c r="L132" s="7">
        <v>3</v>
      </c>
      <c r="M132" s="7">
        <v>3</v>
      </c>
      <c r="N132" s="7">
        <v>13</v>
      </c>
      <c r="O132" s="7">
        <f t="shared" si="25"/>
        <v>312</v>
      </c>
      <c r="P132" s="7"/>
      <c r="Q132" s="7">
        <f>O132-M132*24</f>
        <v>240</v>
      </c>
      <c r="R132" s="7">
        <f t="shared" ref="R132:R148" si="32">(G132*50+M132*24)</f>
        <v>272</v>
      </c>
      <c r="S132" s="7">
        <f t="shared" si="27"/>
        <v>362</v>
      </c>
      <c r="T132" s="7">
        <f t="shared" si="28"/>
        <v>150</v>
      </c>
      <c r="U132" s="7">
        <f t="shared" si="29"/>
        <v>240</v>
      </c>
      <c r="V132" s="7"/>
      <c r="W132" s="14"/>
    </row>
    <row r="133" hidden="1" customHeight="1" spans="1:23">
      <c r="A133" s="15">
        <v>133</v>
      </c>
      <c r="B133" s="37">
        <v>710</v>
      </c>
      <c r="C133" s="7" t="s">
        <v>656</v>
      </c>
      <c r="D133" s="36" t="s">
        <v>572</v>
      </c>
      <c r="E133" s="37" t="s">
        <v>640</v>
      </c>
      <c r="F133" s="7">
        <v>4</v>
      </c>
      <c r="G133" s="7">
        <v>4</v>
      </c>
      <c r="H133" s="7">
        <v>1</v>
      </c>
      <c r="I133" s="7">
        <f t="shared" si="23"/>
        <v>50</v>
      </c>
      <c r="J133" s="7">
        <f t="shared" si="24"/>
        <v>150</v>
      </c>
      <c r="K133" s="7"/>
      <c r="L133" s="7">
        <v>3</v>
      </c>
      <c r="M133" s="7">
        <v>3</v>
      </c>
      <c r="N133" s="7"/>
      <c r="O133" s="7">
        <f t="shared" si="25"/>
        <v>0</v>
      </c>
      <c r="P133" s="7">
        <f>M133*24-O133</f>
        <v>72</v>
      </c>
      <c r="Q133" s="7"/>
      <c r="R133" s="7">
        <f t="shared" si="32"/>
        <v>272</v>
      </c>
      <c r="S133" s="7">
        <f t="shared" si="27"/>
        <v>50</v>
      </c>
      <c r="T133" s="7">
        <f t="shared" si="28"/>
        <v>222</v>
      </c>
      <c r="U133" s="7">
        <f t="shared" si="29"/>
        <v>0</v>
      </c>
      <c r="V133" s="7"/>
      <c r="W133" s="14"/>
    </row>
    <row r="134" hidden="1" customHeight="1" spans="1:23">
      <c r="A134" s="15">
        <v>134</v>
      </c>
      <c r="B134" s="37">
        <v>104533</v>
      </c>
      <c r="C134" s="7" t="s">
        <v>657</v>
      </c>
      <c r="D134" s="36" t="s">
        <v>572</v>
      </c>
      <c r="E134" s="37" t="s">
        <v>640</v>
      </c>
      <c r="F134" s="7">
        <v>4</v>
      </c>
      <c r="G134" s="7">
        <v>4</v>
      </c>
      <c r="H134" s="7">
        <v>2</v>
      </c>
      <c r="I134" s="7">
        <f t="shared" si="23"/>
        <v>100</v>
      </c>
      <c r="J134" s="7">
        <f t="shared" si="24"/>
        <v>100</v>
      </c>
      <c r="K134" s="7"/>
      <c r="L134" s="7">
        <v>3</v>
      </c>
      <c r="M134" s="7">
        <v>3</v>
      </c>
      <c r="N134" s="7"/>
      <c r="O134" s="7">
        <f t="shared" si="25"/>
        <v>0</v>
      </c>
      <c r="P134" s="7">
        <f>M134*24-O134</f>
        <v>72</v>
      </c>
      <c r="Q134" s="7"/>
      <c r="R134" s="7">
        <f t="shared" si="32"/>
        <v>272</v>
      </c>
      <c r="S134" s="7">
        <f t="shared" si="27"/>
        <v>100</v>
      </c>
      <c r="T134" s="7">
        <f t="shared" si="28"/>
        <v>172</v>
      </c>
      <c r="U134" s="7">
        <f t="shared" si="29"/>
        <v>0</v>
      </c>
      <c r="V134" s="7"/>
      <c r="W134" s="14"/>
    </row>
    <row r="135" hidden="1" customHeight="1" spans="1:23">
      <c r="A135" s="15">
        <v>135</v>
      </c>
      <c r="B135" s="37">
        <v>713</v>
      </c>
      <c r="C135" s="7" t="s">
        <v>658</v>
      </c>
      <c r="D135" s="36" t="s">
        <v>572</v>
      </c>
      <c r="E135" s="37" t="s">
        <v>640</v>
      </c>
      <c r="F135" s="7">
        <v>8</v>
      </c>
      <c r="G135" s="7">
        <v>8</v>
      </c>
      <c r="H135" s="7">
        <v>1</v>
      </c>
      <c r="I135" s="7">
        <f t="shared" si="23"/>
        <v>50</v>
      </c>
      <c r="J135" s="7">
        <f t="shared" si="24"/>
        <v>350</v>
      </c>
      <c r="K135" s="7"/>
      <c r="L135" s="7">
        <v>3</v>
      </c>
      <c r="M135" s="7">
        <v>3</v>
      </c>
      <c r="N135" s="7">
        <v>6</v>
      </c>
      <c r="O135" s="7">
        <f t="shared" si="25"/>
        <v>144</v>
      </c>
      <c r="P135" s="7"/>
      <c r="Q135" s="7">
        <f>O135-M135*24</f>
        <v>72</v>
      </c>
      <c r="R135" s="7">
        <f t="shared" si="32"/>
        <v>472</v>
      </c>
      <c r="S135" s="7">
        <f t="shared" si="27"/>
        <v>194</v>
      </c>
      <c r="T135" s="7">
        <f t="shared" si="28"/>
        <v>350</v>
      </c>
      <c r="U135" s="7">
        <f t="shared" si="29"/>
        <v>72</v>
      </c>
      <c r="V135" s="7"/>
      <c r="W135" s="14"/>
    </row>
    <row r="136" hidden="1" customHeight="1" spans="1:23">
      <c r="A136" s="15">
        <v>136</v>
      </c>
      <c r="B136" s="37">
        <v>102564</v>
      </c>
      <c r="C136" s="7" t="s">
        <v>659</v>
      </c>
      <c r="D136" s="36" t="s">
        <v>572</v>
      </c>
      <c r="E136" s="37" t="s">
        <v>640</v>
      </c>
      <c r="F136" s="7">
        <v>4</v>
      </c>
      <c r="G136" s="7">
        <v>4</v>
      </c>
      <c r="H136" s="7">
        <v>5</v>
      </c>
      <c r="I136" s="7">
        <f t="shared" si="23"/>
        <v>250</v>
      </c>
      <c r="J136" s="7"/>
      <c r="K136" s="7">
        <f>I136-G136*50</f>
        <v>50</v>
      </c>
      <c r="L136" s="7">
        <v>3</v>
      </c>
      <c r="M136" s="7">
        <v>3</v>
      </c>
      <c r="N136" s="7"/>
      <c r="O136" s="7">
        <f t="shared" si="25"/>
        <v>0</v>
      </c>
      <c r="P136" s="7">
        <f>M136*24-O136</f>
        <v>72</v>
      </c>
      <c r="Q136" s="7"/>
      <c r="R136" s="7">
        <f t="shared" si="32"/>
        <v>272</v>
      </c>
      <c r="S136" s="7">
        <f t="shared" si="27"/>
        <v>250</v>
      </c>
      <c r="T136" s="7">
        <f t="shared" si="28"/>
        <v>72</v>
      </c>
      <c r="U136" s="7">
        <f t="shared" si="29"/>
        <v>50</v>
      </c>
      <c r="V136" s="7"/>
      <c r="W136" s="14"/>
    </row>
    <row r="137" hidden="1" customHeight="1" spans="1:23">
      <c r="A137" s="15">
        <v>137</v>
      </c>
      <c r="B137" s="37">
        <v>549</v>
      </c>
      <c r="C137" s="7" t="s">
        <v>660</v>
      </c>
      <c r="D137" s="36" t="s">
        <v>572</v>
      </c>
      <c r="E137" s="37" t="s">
        <v>640</v>
      </c>
      <c r="F137" s="7">
        <v>6</v>
      </c>
      <c r="G137" s="7">
        <v>6</v>
      </c>
      <c r="H137" s="7"/>
      <c r="I137" s="7">
        <f t="shared" si="23"/>
        <v>0</v>
      </c>
      <c r="J137" s="7">
        <f t="shared" ref="J137:J145" si="33">G137*50-I137</f>
        <v>300</v>
      </c>
      <c r="K137" s="7"/>
      <c r="L137" s="7">
        <v>3</v>
      </c>
      <c r="M137" s="7">
        <v>3</v>
      </c>
      <c r="N137" s="7">
        <v>6</v>
      </c>
      <c r="O137" s="7">
        <f t="shared" si="25"/>
        <v>144</v>
      </c>
      <c r="P137" s="7"/>
      <c r="Q137" s="7">
        <f>O137-M137*24</f>
        <v>72</v>
      </c>
      <c r="R137" s="7">
        <f t="shared" si="32"/>
        <v>372</v>
      </c>
      <c r="S137" s="7">
        <f t="shared" si="27"/>
        <v>144</v>
      </c>
      <c r="T137" s="7">
        <f t="shared" si="28"/>
        <v>300</v>
      </c>
      <c r="U137" s="7">
        <f t="shared" si="29"/>
        <v>72</v>
      </c>
      <c r="V137" s="7"/>
      <c r="W137" s="14"/>
    </row>
    <row r="138" hidden="1" customHeight="1" spans="1:23">
      <c r="A138" s="15">
        <v>138</v>
      </c>
      <c r="B138" s="37">
        <v>351</v>
      </c>
      <c r="C138" s="7" t="s">
        <v>661</v>
      </c>
      <c r="D138" s="36" t="s">
        <v>572</v>
      </c>
      <c r="E138" s="37" t="s">
        <v>640</v>
      </c>
      <c r="F138" s="7">
        <v>6</v>
      </c>
      <c r="G138" s="7">
        <v>6</v>
      </c>
      <c r="H138" s="7">
        <v>2</v>
      </c>
      <c r="I138" s="7">
        <f t="shared" si="23"/>
        <v>100</v>
      </c>
      <c r="J138" s="7">
        <f t="shared" si="33"/>
        <v>200</v>
      </c>
      <c r="K138" s="7"/>
      <c r="L138" s="7">
        <v>3</v>
      </c>
      <c r="M138" s="7">
        <v>3</v>
      </c>
      <c r="N138" s="7">
        <v>3</v>
      </c>
      <c r="O138" s="7">
        <f t="shared" si="25"/>
        <v>72</v>
      </c>
      <c r="P138" s="7">
        <f t="shared" ref="P138:P145" si="34">M138*24-O138</f>
        <v>0</v>
      </c>
      <c r="Q138" s="7"/>
      <c r="R138" s="7">
        <f t="shared" si="32"/>
        <v>372</v>
      </c>
      <c r="S138" s="7">
        <f t="shared" si="27"/>
        <v>172</v>
      </c>
      <c r="T138" s="7">
        <f t="shared" si="28"/>
        <v>200</v>
      </c>
      <c r="U138" s="7">
        <f t="shared" si="29"/>
        <v>0</v>
      </c>
      <c r="V138" s="7"/>
      <c r="W138" s="14"/>
    </row>
    <row r="139" hidden="1" customHeight="1" spans="1:23">
      <c r="A139" s="15">
        <v>139</v>
      </c>
      <c r="B139" s="37">
        <v>110378</v>
      </c>
      <c r="C139" s="7" t="s">
        <v>662</v>
      </c>
      <c r="D139" s="36" t="s">
        <v>572</v>
      </c>
      <c r="E139" s="37" t="s">
        <v>640</v>
      </c>
      <c r="F139" s="7">
        <v>6</v>
      </c>
      <c r="G139" s="7">
        <v>6</v>
      </c>
      <c r="H139" s="7">
        <v>1</v>
      </c>
      <c r="I139" s="7">
        <f t="shared" si="23"/>
        <v>50</v>
      </c>
      <c r="J139" s="7">
        <f t="shared" si="33"/>
        <v>250</v>
      </c>
      <c r="K139" s="7"/>
      <c r="L139" s="7">
        <v>3</v>
      </c>
      <c r="M139" s="7">
        <v>3</v>
      </c>
      <c r="N139" s="7"/>
      <c r="O139" s="7">
        <f t="shared" si="25"/>
        <v>0</v>
      </c>
      <c r="P139" s="7">
        <f t="shared" si="34"/>
        <v>72</v>
      </c>
      <c r="Q139" s="7"/>
      <c r="R139" s="7">
        <f t="shared" si="32"/>
        <v>372</v>
      </c>
      <c r="S139" s="7">
        <f t="shared" si="27"/>
        <v>50</v>
      </c>
      <c r="T139" s="7">
        <f t="shared" si="28"/>
        <v>322</v>
      </c>
      <c r="U139" s="7">
        <f t="shared" si="29"/>
        <v>0</v>
      </c>
      <c r="V139" s="7"/>
      <c r="W139" s="14"/>
    </row>
    <row r="140" hidden="1" customHeight="1" spans="1:23">
      <c r="A140" s="15">
        <v>140</v>
      </c>
      <c r="B140" s="37">
        <v>117637</v>
      </c>
      <c r="C140" s="7" t="s">
        <v>663</v>
      </c>
      <c r="D140" s="36" t="s">
        <v>552</v>
      </c>
      <c r="E140" s="37" t="s">
        <v>640</v>
      </c>
      <c r="F140" s="7">
        <v>4</v>
      </c>
      <c r="G140" s="7">
        <v>4</v>
      </c>
      <c r="H140" s="7">
        <v>0</v>
      </c>
      <c r="I140" s="7">
        <f t="shared" si="23"/>
        <v>0</v>
      </c>
      <c r="J140" s="7">
        <f t="shared" si="33"/>
        <v>200</v>
      </c>
      <c r="K140" s="7"/>
      <c r="L140" s="7">
        <v>3</v>
      </c>
      <c r="M140" s="7">
        <v>3</v>
      </c>
      <c r="N140" s="7">
        <v>2</v>
      </c>
      <c r="O140" s="7">
        <f t="shared" si="25"/>
        <v>48</v>
      </c>
      <c r="P140" s="7">
        <f t="shared" si="34"/>
        <v>24</v>
      </c>
      <c r="Q140" s="7"/>
      <c r="R140" s="7">
        <f t="shared" si="32"/>
        <v>272</v>
      </c>
      <c r="S140" s="7">
        <f t="shared" si="27"/>
        <v>48</v>
      </c>
      <c r="T140" s="7">
        <f t="shared" si="28"/>
        <v>224</v>
      </c>
      <c r="U140" s="7">
        <f t="shared" si="29"/>
        <v>0</v>
      </c>
      <c r="V140" s="7"/>
      <c r="W140" s="14"/>
    </row>
    <row r="141" hidden="1" customHeight="1" spans="1:23">
      <c r="A141" s="15">
        <v>141</v>
      </c>
      <c r="B141" s="37">
        <v>117923</v>
      </c>
      <c r="C141" s="7" t="s">
        <v>664</v>
      </c>
      <c r="D141" s="36" t="s">
        <v>552</v>
      </c>
      <c r="E141" s="37" t="s">
        <v>640</v>
      </c>
      <c r="F141" s="7">
        <v>4</v>
      </c>
      <c r="G141" s="7">
        <v>4</v>
      </c>
      <c r="H141" s="7"/>
      <c r="I141" s="7">
        <f t="shared" si="23"/>
        <v>0</v>
      </c>
      <c r="J141" s="7">
        <f t="shared" si="33"/>
        <v>200</v>
      </c>
      <c r="K141" s="7"/>
      <c r="L141" s="7">
        <v>3</v>
      </c>
      <c r="M141" s="7">
        <v>3</v>
      </c>
      <c r="N141" s="7"/>
      <c r="O141" s="7">
        <f t="shared" si="25"/>
        <v>0</v>
      </c>
      <c r="P141" s="7">
        <f t="shared" si="34"/>
        <v>72</v>
      </c>
      <c r="Q141" s="7"/>
      <c r="R141" s="7">
        <f t="shared" si="32"/>
        <v>272</v>
      </c>
      <c r="S141" s="7">
        <f t="shared" si="27"/>
        <v>0</v>
      </c>
      <c r="T141" s="7">
        <f t="shared" si="28"/>
        <v>272</v>
      </c>
      <c r="U141" s="7">
        <f t="shared" si="29"/>
        <v>0</v>
      </c>
      <c r="V141" s="7"/>
      <c r="W141" s="14"/>
    </row>
    <row r="142" hidden="1" customHeight="1" spans="1:23">
      <c r="A142" s="15">
        <v>142</v>
      </c>
      <c r="B142" s="37">
        <v>123007</v>
      </c>
      <c r="C142" s="7" t="s">
        <v>665</v>
      </c>
      <c r="D142" s="36" t="s">
        <v>552</v>
      </c>
      <c r="E142" s="37" t="s">
        <v>640</v>
      </c>
      <c r="F142" s="7">
        <v>6</v>
      </c>
      <c r="G142" s="7">
        <v>6</v>
      </c>
      <c r="H142" s="7"/>
      <c r="I142" s="7">
        <f t="shared" si="23"/>
        <v>0</v>
      </c>
      <c r="J142" s="7">
        <f t="shared" si="33"/>
        <v>300</v>
      </c>
      <c r="K142" s="7"/>
      <c r="L142" s="7">
        <v>3</v>
      </c>
      <c r="M142" s="7">
        <v>3</v>
      </c>
      <c r="N142" s="7">
        <v>3</v>
      </c>
      <c r="O142" s="7">
        <f t="shared" si="25"/>
        <v>72</v>
      </c>
      <c r="P142" s="7">
        <f t="shared" si="34"/>
        <v>0</v>
      </c>
      <c r="Q142" s="7"/>
      <c r="R142" s="7">
        <f t="shared" si="32"/>
        <v>372</v>
      </c>
      <c r="S142" s="7">
        <f t="shared" si="27"/>
        <v>72</v>
      </c>
      <c r="T142" s="7">
        <f t="shared" si="28"/>
        <v>300</v>
      </c>
      <c r="U142" s="7">
        <f t="shared" si="29"/>
        <v>0</v>
      </c>
      <c r="V142" s="7"/>
      <c r="W142" s="14"/>
    </row>
    <row r="143" hidden="1" customHeight="1" spans="1:23">
      <c r="A143" s="15">
        <v>143</v>
      </c>
      <c r="B143" s="37">
        <v>122686</v>
      </c>
      <c r="C143" s="7" t="s">
        <v>666</v>
      </c>
      <c r="D143" s="36" t="s">
        <v>552</v>
      </c>
      <c r="E143" s="37" t="s">
        <v>640</v>
      </c>
      <c r="F143" s="7">
        <v>4</v>
      </c>
      <c r="G143" s="7">
        <v>4</v>
      </c>
      <c r="H143" s="7"/>
      <c r="I143" s="7">
        <f t="shared" si="23"/>
        <v>0</v>
      </c>
      <c r="J143" s="7">
        <f t="shared" si="33"/>
        <v>200</v>
      </c>
      <c r="K143" s="7"/>
      <c r="L143" s="7">
        <v>3</v>
      </c>
      <c r="M143" s="7">
        <v>3</v>
      </c>
      <c r="N143" s="7"/>
      <c r="O143" s="7">
        <f t="shared" si="25"/>
        <v>0</v>
      </c>
      <c r="P143" s="7">
        <f t="shared" si="34"/>
        <v>72</v>
      </c>
      <c r="Q143" s="7"/>
      <c r="R143" s="7">
        <f t="shared" si="32"/>
        <v>272</v>
      </c>
      <c r="S143" s="7">
        <f t="shared" si="27"/>
        <v>0</v>
      </c>
      <c r="T143" s="7">
        <f t="shared" si="28"/>
        <v>272</v>
      </c>
      <c r="U143" s="7">
        <f t="shared" si="29"/>
        <v>0</v>
      </c>
      <c r="V143" s="7"/>
      <c r="W143" s="14"/>
    </row>
    <row r="144" hidden="1" customHeight="1" spans="1:23">
      <c r="A144" s="15">
        <v>144</v>
      </c>
      <c r="B144" s="37">
        <v>122718</v>
      </c>
      <c r="C144" s="7" t="s">
        <v>667</v>
      </c>
      <c r="D144" s="36" t="s">
        <v>552</v>
      </c>
      <c r="E144" s="37" t="s">
        <v>640</v>
      </c>
      <c r="F144" s="7">
        <v>4</v>
      </c>
      <c r="G144" s="7">
        <v>4</v>
      </c>
      <c r="H144" s="7"/>
      <c r="I144" s="7">
        <f t="shared" si="23"/>
        <v>0</v>
      </c>
      <c r="J144" s="7">
        <f t="shared" si="33"/>
        <v>200</v>
      </c>
      <c r="K144" s="7"/>
      <c r="L144" s="7">
        <v>3</v>
      </c>
      <c r="M144" s="7">
        <v>3</v>
      </c>
      <c r="N144" s="7">
        <v>1</v>
      </c>
      <c r="O144" s="7">
        <f t="shared" si="25"/>
        <v>24</v>
      </c>
      <c r="P144" s="7">
        <f t="shared" si="34"/>
        <v>48</v>
      </c>
      <c r="Q144" s="7"/>
      <c r="R144" s="7">
        <f t="shared" si="32"/>
        <v>272</v>
      </c>
      <c r="S144" s="7">
        <f t="shared" si="27"/>
        <v>24</v>
      </c>
      <c r="T144" s="7">
        <f t="shared" si="28"/>
        <v>248</v>
      </c>
      <c r="U144" s="7">
        <f t="shared" si="29"/>
        <v>0</v>
      </c>
      <c r="V144" s="7"/>
      <c r="W144" s="14"/>
    </row>
    <row r="145" hidden="1" customHeight="1" spans="1:23">
      <c r="A145" s="15">
        <v>145</v>
      </c>
      <c r="B145" s="37">
        <v>591</v>
      </c>
      <c r="C145" s="7" t="s">
        <v>668</v>
      </c>
      <c r="D145" s="36" t="s">
        <v>552</v>
      </c>
      <c r="E145" s="37" t="s">
        <v>640</v>
      </c>
      <c r="F145" s="7">
        <v>4</v>
      </c>
      <c r="G145" s="7">
        <v>4</v>
      </c>
      <c r="H145" s="7"/>
      <c r="I145" s="7">
        <f t="shared" si="23"/>
        <v>0</v>
      </c>
      <c r="J145" s="7">
        <f t="shared" si="33"/>
        <v>200</v>
      </c>
      <c r="K145" s="7"/>
      <c r="L145" s="7">
        <v>3</v>
      </c>
      <c r="M145" s="7">
        <v>3</v>
      </c>
      <c r="N145" s="7">
        <v>1</v>
      </c>
      <c r="O145" s="7">
        <f t="shared" si="25"/>
        <v>24</v>
      </c>
      <c r="P145" s="7">
        <f t="shared" si="34"/>
        <v>48</v>
      </c>
      <c r="Q145" s="7"/>
      <c r="R145" s="7">
        <f t="shared" si="32"/>
        <v>272</v>
      </c>
      <c r="S145" s="7">
        <f t="shared" si="27"/>
        <v>24</v>
      </c>
      <c r="T145" s="7">
        <f t="shared" si="28"/>
        <v>248</v>
      </c>
      <c r="U145" s="7">
        <f t="shared" si="29"/>
        <v>0</v>
      </c>
      <c r="V145" s="7"/>
      <c r="W145" s="14"/>
    </row>
    <row r="146" hidden="1" customHeight="1" spans="1:23">
      <c r="A146" s="15"/>
      <c r="B146" s="47"/>
      <c r="C146" s="48"/>
      <c r="D146" s="36"/>
      <c r="E146" s="47"/>
      <c r="F146" s="18">
        <f>SUM(F3:F145)</f>
        <v>1218</v>
      </c>
      <c r="G146" s="18">
        <f>SUM(G3:G145)</f>
        <v>1230</v>
      </c>
      <c r="H146" s="18">
        <f>SUM(H3:H145)</f>
        <v>721.65</v>
      </c>
      <c r="I146" s="18">
        <f t="shared" ref="I146:S146" si="35">SUM(I3:I145)</f>
        <v>36082.5</v>
      </c>
      <c r="J146" s="18">
        <f t="shared" si="35"/>
        <v>30617.5</v>
      </c>
      <c r="K146" s="18">
        <f t="shared" si="35"/>
        <v>5200</v>
      </c>
      <c r="L146" s="18">
        <f t="shared" si="35"/>
        <v>557</v>
      </c>
      <c r="M146" s="18">
        <f t="shared" si="35"/>
        <v>578</v>
      </c>
      <c r="N146" s="18">
        <f t="shared" si="35"/>
        <v>581.66</v>
      </c>
      <c r="O146" s="18">
        <f t="shared" si="35"/>
        <v>13959.84</v>
      </c>
      <c r="P146" s="18">
        <f t="shared" si="35"/>
        <v>5440.08</v>
      </c>
      <c r="Q146" s="18">
        <f t="shared" si="35"/>
        <v>5527.92</v>
      </c>
      <c r="R146" s="7">
        <f t="shared" si="32"/>
        <v>75372</v>
      </c>
      <c r="S146" s="7">
        <f>SUM(S3:S145)</f>
        <v>50042.34</v>
      </c>
      <c r="T146" s="18">
        <f>SUM(T3:T145)</f>
        <v>36057.58</v>
      </c>
      <c r="U146" s="18">
        <f>SUM(U3:U145)</f>
        <v>10727.92</v>
      </c>
      <c r="V146" s="18"/>
      <c r="W146" s="14"/>
    </row>
    <row r="147" hidden="1" customHeight="1" spans="4:20">
      <c r="D147" s="36"/>
      <c r="T147" s="16">
        <f>T146-U146</f>
        <v>25329.66</v>
      </c>
    </row>
    <row r="148" hidden="1" customHeight="1" spans="20:21">
      <c r="T148" s="16">
        <f>SUBTOTAL(9,T110:T147)</f>
        <v>0</v>
      </c>
      <c r="U148" s="16">
        <f>SUBTOTAL(9,U110:U147)</f>
        <v>0</v>
      </c>
    </row>
    <row r="149" hidden="1" customHeight="1" spans="20:21">
      <c r="T149" s="16" t="s">
        <v>669</v>
      </c>
      <c r="U149" s="16">
        <f>T148-U148</f>
        <v>0</v>
      </c>
    </row>
  </sheetData>
  <autoFilter ref="A2:W149">
    <filterColumn colId="4">
      <filters>
        <filter val="西门二片"/>
      </filters>
    </filterColumn>
    <filterColumn colId="20">
      <filters>
        <filter val="50"/>
        <filter val="100"/>
        <filter val="150"/>
        <filter val="450"/>
        <filter val="900"/>
        <filter val="72"/>
        <filter val="24"/>
        <filter val="124"/>
        <filter val="216"/>
        <filter val="886"/>
      </filters>
    </filterColumn>
    <extLst/>
  </autoFilter>
  <sortState ref="A2:G146">
    <sortCondition ref="E2" descending="1"/>
  </sortState>
  <mergeCells count="3">
    <mergeCell ref="F1:K1"/>
    <mergeCell ref="L1:Q1"/>
    <mergeCell ref="R1:U1"/>
  </mergeCells>
  <conditionalFormatting sqref="B3:B145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G10"/>
    </sheetView>
  </sheetViews>
  <sheetFormatPr defaultColWidth="9" defaultRowHeight="28" customHeight="1"/>
  <cols>
    <col min="1" max="1" width="11.375"/>
    <col min="2" max="3" width="25.625"/>
    <col min="4" max="4" width="18.375" customWidth="1"/>
    <col min="5" max="5" width="12.625"/>
    <col min="6" max="6" width="19.25" style="4" customWidth="1"/>
  </cols>
  <sheetData>
    <row r="1" customHeight="1" spans="1:9">
      <c r="A1" s="21" t="s">
        <v>670</v>
      </c>
      <c r="B1" s="21"/>
      <c r="C1" s="21"/>
      <c r="D1" s="21"/>
      <c r="E1" s="21"/>
      <c r="F1" s="21"/>
      <c r="G1" s="15"/>
      <c r="H1" s="4"/>
      <c r="I1" s="4"/>
    </row>
    <row r="2" customHeight="1" spans="1:9">
      <c r="A2" s="15" t="s">
        <v>533</v>
      </c>
      <c r="B2" s="15" t="s">
        <v>671</v>
      </c>
      <c r="C2" s="15" t="s">
        <v>672</v>
      </c>
      <c r="D2" s="22" t="s">
        <v>673</v>
      </c>
      <c r="E2" s="15" t="s">
        <v>674</v>
      </c>
      <c r="F2" s="15" t="s">
        <v>675</v>
      </c>
      <c r="G2" s="15" t="s">
        <v>676</v>
      </c>
      <c r="H2" s="4"/>
      <c r="I2" s="4" t="s">
        <v>677</v>
      </c>
    </row>
    <row r="3" customHeight="1" spans="1:9">
      <c r="A3" s="15" t="s">
        <v>17</v>
      </c>
      <c r="B3" s="15">
        <v>168</v>
      </c>
      <c r="C3" s="15">
        <v>93</v>
      </c>
      <c r="D3" s="22">
        <f>B3*50+C3*24</f>
        <v>10632</v>
      </c>
      <c r="E3" s="15">
        <v>6</v>
      </c>
      <c r="F3" s="23">
        <f>D3-9999</f>
        <v>633</v>
      </c>
      <c r="G3" s="15">
        <v>9999</v>
      </c>
      <c r="H3" s="4"/>
      <c r="I3" s="4">
        <v>9999</v>
      </c>
    </row>
    <row r="4" customHeight="1" spans="1:9">
      <c r="A4" s="15" t="s">
        <v>264</v>
      </c>
      <c r="B4" s="15">
        <v>46</v>
      </c>
      <c r="C4" s="15">
        <v>22</v>
      </c>
      <c r="D4" s="22">
        <f t="shared" ref="D4:D10" si="0">B4*50+C4*24</f>
        <v>2828</v>
      </c>
      <c r="E4" s="15">
        <v>2</v>
      </c>
      <c r="F4" s="15">
        <v>2828</v>
      </c>
      <c r="G4" s="15"/>
      <c r="H4" s="4"/>
      <c r="I4" s="4">
        <v>633</v>
      </c>
    </row>
    <row r="5" customHeight="1" spans="1:9">
      <c r="A5" s="15" t="s">
        <v>171</v>
      </c>
      <c r="B5" s="15">
        <v>262</v>
      </c>
      <c r="C5" s="15">
        <v>115</v>
      </c>
      <c r="D5" s="22">
        <f t="shared" si="0"/>
        <v>15860</v>
      </c>
      <c r="E5" s="15">
        <v>9</v>
      </c>
      <c r="F5" s="23">
        <f t="shared" ref="F4:F10" si="1">D5-9999</f>
        <v>5861</v>
      </c>
      <c r="G5" s="15">
        <v>9999</v>
      </c>
      <c r="H5" s="4"/>
      <c r="I5" s="4">
        <v>2828</v>
      </c>
    </row>
    <row r="6" customHeight="1" spans="1:9">
      <c r="A6" s="15" t="s">
        <v>111</v>
      </c>
      <c r="B6" s="15">
        <v>206</v>
      </c>
      <c r="C6" s="15">
        <v>92</v>
      </c>
      <c r="D6" s="22">
        <f t="shared" si="0"/>
        <v>12508</v>
      </c>
      <c r="E6" s="15">
        <v>7</v>
      </c>
      <c r="F6" s="23">
        <f t="shared" si="1"/>
        <v>2509</v>
      </c>
      <c r="G6" s="15">
        <v>9999</v>
      </c>
      <c r="H6" s="4"/>
      <c r="I6" s="4">
        <v>5861</v>
      </c>
    </row>
    <row r="7" customHeight="1" spans="1:10">
      <c r="A7" s="15" t="s">
        <v>678</v>
      </c>
      <c r="B7" s="15">
        <v>224</v>
      </c>
      <c r="C7" s="15">
        <v>95</v>
      </c>
      <c r="D7" s="22">
        <f t="shared" si="0"/>
        <v>13480</v>
      </c>
      <c r="E7" s="15">
        <v>8</v>
      </c>
      <c r="F7" s="23">
        <f t="shared" si="1"/>
        <v>3481</v>
      </c>
      <c r="G7" s="15">
        <v>9999</v>
      </c>
      <c r="H7" s="4"/>
      <c r="I7" s="4">
        <v>9999</v>
      </c>
      <c r="J7" t="s">
        <v>679</v>
      </c>
    </row>
    <row r="8" customHeight="1" spans="1:9">
      <c r="A8" s="15" t="s">
        <v>284</v>
      </c>
      <c r="B8" s="15">
        <v>284</v>
      </c>
      <c r="C8" s="15">
        <v>138</v>
      </c>
      <c r="D8" s="22">
        <f t="shared" si="0"/>
        <v>17512</v>
      </c>
      <c r="E8" s="15">
        <v>10</v>
      </c>
      <c r="F8" s="23">
        <f t="shared" si="1"/>
        <v>7513</v>
      </c>
      <c r="G8" s="15">
        <v>9999</v>
      </c>
      <c r="H8" s="4"/>
      <c r="I8" s="4">
        <v>6000</v>
      </c>
    </row>
    <row r="9" customHeight="1" spans="1:9">
      <c r="A9" s="15" t="s">
        <v>546</v>
      </c>
      <c r="B9" s="15">
        <v>40</v>
      </c>
      <c r="C9" s="15">
        <v>23</v>
      </c>
      <c r="D9" s="22">
        <f t="shared" si="0"/>
        <v>2552</v>
      </c>
      <c r="E9" s="15">
        <v>2</v>
      </c>
      <c r="F9" s="15">
        <v>2552</v>
      </c>
      <c r="G9" s="15"/>
      <c r="H9" s="4"/>
      <c r="I9" s="4">
        <v>9999</v>
      </c>
    </row>
    <row r="10" customHeight="1" spans="1:9">
      <c r="A10" s="15" t="s">
        <v>529</v>
      </c>
      <c r="B10" s="15">
        <f>SUM(B3:B9)</f>
        <v>1230</v>
      </c>
      <c r="C10" s="15">
        <f>SUM(C3:C9)</f>
        <v>578</v>
      </c>
      <c r="D10" s="22">
        <f t="shared" si="0"/>
        <v>75372</v>
      </c>
      <c r="E10" s="15">
        <f>B10/30</f>
        <v>41</v>
      </c>
      <c r="F10" s="15">
        <f>SUM(F3:F9)</f>
        <v>25377</v>
      </c>
      <c r="G10" s="15">
        <f>SUM(G3:G9)</f>
        <v>49995</v>
      </c>
      <c r="H10" s="4"/>
      <c r="I10" s="4">
        <v>30053</v>
      </c>
    </row>
    <row r="11" ht="144" hidden="1" customHeight="1" spans="1:5">
      <c r="A11" s="24" t="s">
        <v>680</v>
      </c>
      <c r="B11" s="25"/>
      <c r="C11" s="25"/>
      <c r="D11" s="25"/>
      <c r="E11" s="26"/>
    </row>
  </sheetData>
  <mergeCells count="2">
    <mergeCell ref="A1:F1"/>
    <mergeCell ref="A11:E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D16" sqref="D16"/>
    </sheetView>
  </sheetViews>
  <sheetFormatPr defaultColWidth="12" defaultRowHeight="24" customHeight="1"/>
  <cols>
    <col min="1" max="1" width="16.25" style="4" customWidth="1"/>
    <col min="2" max="4" width="12" style="4" customWidth="1"/>
    <col min="5" max="5" width="16.875" style="4" customWidth="1"/>
    <col min="6" max="6" width="14" style="4" customWidth="1"/>
    <col min="7" max="16384" width="12" style="4" customWidth="1"/>
  </cols>
  <sheetData>
    <row r="1" customHeight="1" spans="1:11">
      <c r="A1" s="17"/>
      <c r="B1" s="17" t="s">
        <v>681</v>
      </c>
      <c r="C1" s="17"/>
      <c r="D1" s="17"/>
      <c r="E1" s="17"/>
      <c r="F1" s="17" t="s">
        <v>682</v>
      </c>
      <c r="G1" s="17"/>
      <c r="H1" s="17"/>
      <c r="I1" s="20" t="s">
        <v>529</v>
      </c>
      <c r="J1" s="20"/>
      <c r="K1" s="20"/>
    </row>
    <row r="2" s="16" customFormat="1" customHeight="1" spans="1:15">
      <c r="A2" s="18" t="s">
        <v>3</v>
      </c>
      <c r="B2" s="18" t="s">
        <v>12</v>
      </c>
      <c r="C2" s="19" t="s">
        <v>13</v>
      </c>
      <c r="D2" s="18" t="s">
        <v>14</v>
      </c>
      <c r="E2" s="18" t="s">
        <v>15</v>
      </c>
      <c r="F2" s="18" t="s">
        <v>16</v>
      </c>
      <c r="G2" s="19" t="s">
        <v>13</v>
      </c>
      <c r="H2" s="18" t="s">
        <v>683</v>
      </c>
      <c r="I2" s="19" t="s">
        <v>540</v>
      </c>
      <c r="J2" s="19" t="s">
        <v>541</v>
      </c>
      <c r="K2" s="19" t="s">
        <v>684</v>
      </c>
      <c r="L2" s="16" t="s">
        <v>685</v>
      </c>
      <c r="N2" s="16" t="s">
        <v>13</v>
      </c>
      <c r="O2" s="16" t="s">
        <v>686</v>
      </c>
    </row>
    <row r="3" customHeight="1" spans="1:14">
      <c r="A3" s="15" t="s">
        <v>17</v>
      </c>
      <c r="B3" s="15">
        <v>2531.5</v>
      </c>
      <c r="C3" s="15">
        <v>6068.5</v>
      </c>
      <c r="D3" s="15">
        <v>200</v>
      </c>
      <c r="E3" s="15"/>
      <c r="F3" s="15">
        <v>2191.92</v>
      </c>
      <c r="G3" s="15">
        <v>1168.08</v>
      </c>
      <c r="H3" s="15">
        <v>1128</v>
      </c>
      <c r="I3" s="15">
        <f>C3+G3</f>
        <v>7236.58</v>
      </c>
      <c r="J3" s="15">
        <f>D3+H3</f>
        <v>1328</v>
      </c>
      <c r="K3" s="15">
        <f>E3</f>
        <v>0</v>
      </c>
      <c r="L3" s="4">
        <f>I3-J3</f>
        <v>5908.58</v>
      </c>
      <c r="M3" s="4">
        <v>6902.5</v>
      </c>
      <c r="N3" s="4">
        <f>I3-J3</f>
        <v>5908.58</v>
      </c>
    </row>
    <row r="4" customHeight="1" spans="1:15">
      <c r="A4" s="15" t="s">
        <v>264</v>
      </c>
      <c r="B4" s="15">
        <v>2800</v>
      </c>
      <c r="C4" s="15">
        <v>700</v>
      </c>
      <c r="D4" s="15">
        <v>1200</v>
      </c>
      <c r="E4" s="15">
        <v>490</v>
      </c>
      <c r="F4" s="15">
        <v>864</v>
      </c>
      <c r="G4" s="15">
        <v>216</v>
      </c>
      <c r="H4" s="15">
        <v>552</v>
      </c>
      <c r="I4" s="15">
        <f t="shared" ref="I4:I9" si="0">C4+G4</f>
        <v>916</v>
      </c>
      <c r="J4" s="15">
        <f t="shared" ref="J4:J9" si="1">D4+H4</f>
        <v>1752</v>
      </c>
      <c r="K4" s="15">
        <f t="shared" ref="K4:K9" si="2">E4</f>
        <v>490</v>
      </c>
      <c r="L4" s="4">
        <f>I4-J4</f>
        <v>-836</v>
      </c>
      <c r="N4" s="4">
        <f t="shared" ref="N4:N10" si="3">I4-J4</f>
        <v>-836</v>
      </c>
      <c r="O4" s="4">
        <v>-490</v>
      </c>
    </row>
    <row r="5" customHeight="1" spans="1:15">
      <c r="A5" s="15" t="s">
        <v>171</v>
      </c>
      <c r="B5" s="15">
        <v>5350</v>
      </c>
      <c r="C5" s="15">
        <v>8850</v>
      </c>
      <c r="D5" s="15">
        <v>1100</v>
      </c>
      <c r="E5" s="15">
        <v>280</v>
      </c>
      <c r="F5" s="15">
        <v>2215.92</v>
      </c>
      <c r="G5" s="15">
        <v>1768.08</v>
      </c>
      <c r="H5" s="15">
        <v>1224</v>
      </c>
      <c r="I5" s="15">
        <f t="shared" si="0"/>
        <v>10618.08</v>
      </c>
      <c r="J5" s="15">
        <f t="shared" si="1"/>
        <v>2324</v>
      </c>
      <c r="K5" s="15">
        <f t="shared" si="2"/>
        <v>280</v>
      </c>
      <c r="L5" s="4">
        <f>I5-J5</f>
        <v>8294.08</v>
      </c>
      <c r="N5" s="4">
        <f t="shared" si="3"/>
        <v>8294.08</v>
      </c>
      <c r="O5" s="4">
        <v>-280</v>
      </c>
    </row>
    <row r="6" customHeight="1" spans="1:15">
      <c r="A6" s="15" t="s">
        <v>111</v>
      </c>
      <c r="B6" s="15">
        <v>7200</v>
      </c>
      <c r="C6" s="15">
        <v>4350</v>
      </c>
      <c r="D6" s="15">
        <v>1250</v>
      </c>
      <c r="E6" s="15">
        <v>720</v>
      </c>
      <c r="F6" s="15">
        <v>1920</v>
      </c>
      <c r="G6" s="15">
        <v>1152</v>
      </c>
      <c r="H6" s="15">
        <v>864</v>
      </c>
      <c r="I6" s="15">
        <f t="shared" si="0"/>
        <v>5502</v>
      </c>
      <c r="J6" s="15">
        <f t="shared" si="1"/>
        <v>2114</v>
      </c>
      <c r="K6" s="15">
        <f t="shared" si="2"/>
        <v>720</v>
      </c>
      <c r="L6" s="4">
        <f>I6-J6</f>
        <v>3388</v>
      </c>
      <c r="N6" s="4">
        <f t="shared" si="3"/>
        <v>3388</v>
      </c>
      <c r="O6" s="4">
        <v>-720</v>
      </c>
    </row>
    <row r="7" customHeight="1" spans="1:15">
      <c r="A7" s="15" t="s">
        <v>406</v>
      </c>
      <c r="B7" s="15">
        <v>8750</v>
      </c>
      <c r="C7" s="15">
        <v>5900</v>
      </c>
      <c r="D7" s="15">
        <v>3450</v>
      </c>
      <c r="E7" s="15">
        <v>880</v>
      </c>
      <c r="F7" s="15">
        <v>2040</v>
      </c>
      <c r="G7" s="15">
        <v>1392</v>
      </c>
      <c r="H7" s="15">
        <v>1152</v>
      </c>
      <c r="I7" s="15">
        <f t="shared" si="0"/>
        <v>7292</v>
      </c>
      <c r="J7" s="15">
        <f t="shared" si="1"/>
        <v>4602</v>
      </c>
      <c r="K7" s="15">
        <f t="shared" si="2"/>
        <v>880</v>
      </c>
      <c r="L7" s="4">
        <f>I7-J7</f>
        <v>2690</v>
      </c>
      <c r="N7" s="4">
        <f t="shared" si="3"/>
        <v>2690</v>
      </c>
      <c r="O7" s="4">
        <v>-880</v>
      </c>
    </row>
    <row r="8" customHeight="1" spans="1:15">
      <c r="A8" s="15" t="s">
        <v>284</v>
      </c>
      <c r="B8" s="15">
        <v>8601</v>
      </c>
      <c r="C8" s="15">
        <v>7849</v>
      </c>
      <c r="D8" s="15">
        <v>2250</v>
      </c>
      <c r="E8" s="15">
        <v>640</v>
      </c>
      <c r="F8" s="15">
        <v>4056</v>
      </c>
      <c r="G8" s="15">
        <v>1752</v>
      </c>
      <c r="H8" s="15">
        <v>2496</v>
      </c>
      <c r="I8" s="15">
        <f t="shared" si="0"/>
        <v>9601</v>
      </c>
      <c r="J8" s="15">
        <f t="shared" si="1"/>
        <v>4746</v>
      </c>
      <c r="K8" s="15">
        <f t="shared" si="2"/>
        <v>640</v>
      </c>
      <c r="L8" s="4">
        <v>4855</v>
      </c>
      <c r="M8" s="4">
        <v>7677</v>
      </c>
      <c r="N8" s="4">
        <f t="shared" si="3"/>
        <v>4855</v>
      </c>
      <c r="O8" s="4">
        <v>-640</v>
      </c>
    </row>
    <row r="9" customHeight="1" spans="1:15">
      <c r="A9" s="15" t="s">
        <v>494</v>
      </c>
      <c r="B9" s="15">
        <v>850</v>
      </c>
      <c r="C9" s="15">
        <v>1200</v>
      </c>
      <c r="D9" s="15">
        <v>50</v>
      </c>
      <c r="E9" s="15"/>
      <c r="F9" s="15">
        <v>672</v>
      </c>
      <c r="G9" s="15">
        <v>216</v>
      </c>
      <c r="H9" s="15">
        <v>336</v>
      </c>
      <c r="I9" s="15">
        <f t="shared" si="0"/>
        <v>1416</v>
      </c>
      <c r="J9" s="15">
        <f t="shared" si="1"/>
        <v>386</v>
      </c>
      <c r="K9" s="15">
        <f t="shared" si="2"/>
        <v>0</v>
      </c>
      <c r="L9" s="4">
        <v>1030</v>
      </c>
      <c r="M9" s="4">
        <v>1270</v>
      </c>
      <c r="N9" s="4">
        <f t="shared" si="3"/>
        <v>1030</v>
      </c>
      <c r="O9" s="4">
        <v>0</v>
      </c>
    </row>
    <row r="10" customHeight="1" spans="1:14">
      <c r="A10" s="15" t="s">
        <v>529</v>
      </c>
      <c r="B10" s="15">
        <f t="shared" ref="B10:K10" si="4">SUM(B3:B9)</f>
        <v>36082.5</v>
      </c>
      <c r="C10" s="15">
        <f t="shared" si="4"/>
        <v>34917.5</v>
      </c>
      <c r="D10" s="15">
        <f t="shared" si="4"/>
        <v>9500</v>
      </c>
      <c r="E10" s="15">
        <f t="shared" si="4"/>
        <v>3010</v>
      </c>
      <c r="F10" s="15">
        <f t="shared" si="4"/>
        <v>13959.84</v>
      </c>
      <c r="G10" s="15">
        <f t="shared" si="4"/>
        <v>7664.16</v>
      </c>
      <c r="H10" s="15">
        <f t="shared" si="4"/>
        <v>7752</v>
      </c>
      <c r="I10" s="15">
        <f t="shared" si="4"/>
        <v>42581.66</v>
      </c>
      <c r="J10" s="15">
        <f t="shared" si="4"/>
        <v>17252</v>
      </c>
      <c r="K10" s="15">
        <f t="shared" si="4"/>
        <v>3010</v>
      </c>
      <c r="N10" s="4">
        <f t="shared" si="3"/>
        <v>25329.66</v>
      </c>
    </row>
    <row r="11" customHeight="1" spans="9:9">
      <c r="I11" s="4">
        <f>I10-J10-K10</f>
        <v>22319.66</v>
      </c>
    </row>
  </sheetData>
  <mergeCells count="3">
    <mergeCell ref="B1:E1"/>
    <mergeCell ref="F1:H1"/>
    <mergeCell ref="I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6"/>
  <sheetViews>
    <sheetView workbookViewId="0">
      <pane xSplit="3" ySplit="1" topLeftCell="D120" activePane="bottomRight" state="frozen"/>
      <selection/>
      <selection pane="topRight"/>
      <selection pane="bottomLeft"/>
      <selection pane="bottomRight" activeCell="C142" sqref="C142"/>
    </sheetView>
  </sheetViews>
  <sheetFormatPr defaultColWidth="9" defaultRowHeight="21" customHeight="1"/>
  <cols>
    <col min="2" max="2" width="16.625" customWidth="1"/>
    <col min="3" max="3" width="36.25" customWidth="1"/>
    <col min="4" max="4" width="13.875" customWidth="1"/>
    <col min="15" max="15" width="11.5" customWidth="1"/>
  </cols>
  <sheetData>
    <row r="1" customHeight="1" spans="1:16">
      <c r="A1" s="15" t="s">
        <v>2</v>
      </c>
      <c r="B1" s="15" t="s">
        <v>5</v>
      </c>
      <c r="C1" s="15" t="s">
        <v>4</v>
      </c>
      <c r="D1" s="15" t="s">
        <v>687</v>
      </c>
      <c r="N1" t="s">
        <v>688</v>
      </c>
      <c r="O1" t="s">
        <v>689</v>
      </c>
      <c r="P1" t="s">
        <v>690</v>
      </c>
    </row>
    <row r="2" customHeight="1" spans="1:16">
      <c r="A2" s="15">
        <v>1</v>
      </c>
      <c r="B2" s="15">
        <v>307</v>
      </c>
      <c r="C2" s="15" t="s">
        <v>510</v>
      </c>
      <c r="D2" s="15">
        <v>5236</v>
      </c>
      <c r="M2" s="14">
        <v>115733</v>
      </c>
      <c r="N2" s="14">
        <v>176.65</v>
      </c>
      <c r="O2" s="14">
        <v>30</v>
      </c>
      <c r="P2" s="14">
        <f>O2*N2</f>
        <v>5299.5</v>
      </c>
    </row>
    <row r="3" customHeight="1" spans="1:16">
      <c r="A3" s="15">
        <v>2</v>
      </c>
      <c r="B3" s="15">
        <v>54</v>
      </c>
      <c r="C3" s="15" t="s">
        <v>633</v>
      </c>
      <c r="D3" s="15">
        <v>2280</v>
      </c>
      <c r="M3" s="14">
        <v>135804</v>
      </c>
      <c r="N3" s="14">
        <v>553.74</v>
      </c>
      <c r="O3" s="14">
        <v>40</v>
      </c>
      <c r="P3" s="14">
        <f>O3*N3</f>
        <v>22149.6</v>
      </c>
    </row>
    <row r="4" customHeight="1" spans="1:16">
      <c r="A4" s="15">
        <v>3</v>
      </c>
      <c r="B4" s="15">
        <v>730</v>
      </c>
      <c r="C4" s="15" t="s">
        <v>691</v>
      </c>
      <c r="D4" s="15">
        <v>1690</v>
      </c>
      <c r="M4" s="14"/>
      <c r="N4" s="14"/>
      <c r="O4" s="14"/>
      <c r="P4" s="14">
        <f>SUM(P2:P3)</f>
        <v>27449.1</v>
      </c>
    </row>
    <row r="5" customHeight="1" spans="1:4">
      <c r="A5" s="15">
        <v>4</v>
      </c>
      <c r="B5" s="15">
        <v>709</v>
      </c>
      <c r="C5" s="15" t="s">
        <v>692</v>
      </c>
      <c r="D5" s="15">
        <v>1472</v>
      </c>
    </row>
    <row r="6" customHeight="1" spans="1:4">
      <c r="A6" s="15">
        <v>5</v>
      </c>
      <c r="B6" s="15">
        <v>106569</v>
      </c>
      <c r="C6" s="15" t="s">
        <v>693</v>
      </c>
      <c r="D6" s="15">
        <v>1272</v>
      </c>
    </row>
    <row r="7" customHeight="1" spans="1:4">
      <c r="A7" s="15">
        <v>6</v>
      </c>
      <c r="B7" s="15">
        <v>343</v>
      </c>
      <c r="C7" s="15" t="s">
        <v>694</v>
      </c>
      <c r="D7" s="15">
        <v>1162</v>
      </c>
    </row>
    <row r="8" customHeight="1" spans="1:4">
      <c r="A8" s="15">
        <v>7</v>
      </c>
      <c r="B8" s="15">
        <v>101453</v>
      </c>
      <c r="C8" s="15" t="s">
        <v>695</v>
      </c>
      <c r="D8" s="15">
        <v>1160</v>
      </c>
    </row>
    <row r="9" customHeight="1" spans="1:4">
      <c r="A9" s="15">
        <v>8</v>
      </c>
      <c r="B9" s="15">
        <v>365</v>
      </c>
      <c r="C9" s="15" t="s">
        <v>696</v>
      </c>
      <c r="D9" s="15">
        <v>1154</v>
      </c>
    </row>
    <row r="10" customHeight="1" spans="1:4">
      <c r="A10" s="15">
        <v>9</v>
      </c>
      <c r="B10" s="15">
        <v>341</v>
      </c>
      <c r="C10" s="15" t="s">
        <v>697</v>
      </c>
      <c r="D10" s="15">
        <v>967.5</v>
      </c>
    </row>
    <row r="11" customHeight="1" spans="1:4">
      <c r="A11" s="15">
        <v>10</v>
      </c>
      <c r="B11" s="15">
        <v>311</v>
      </c>
      <c r="C11" s="15" t="s">
        <v>698</v>
      </c>
      <c r="D11" s="15">
        <v>944</v>
      </c>
    </row>
    <row r="12" customHeight="1" spans="1:4">
      <c r="A12" s="15">
        <v>11</v>
      </c>
      <c r="B12" s="15">
        <v>105267</v>
      </c>
      <c r="C12" s="15" t="s">
        <v>699</v>
      </c>
      <c r="D12" s="15">
        <v>940</v>
      </c>
    </row>
    <row r="13" customHeight="1" spans="1:4">
      <c r="A13" s="15">
        <v>12</v>
      </c>
      <c r="B13" s="15">
        <v>329</v>
      </c>
      <c r="C13" s="15" t="s">
        <v>700</v>
      </c>
      <c r="D13" s="15">
        <v>894</v>
      </c>
    </row>
    <row r="14" customHeight="1" spans="1:4">
      <c r="A14" s="15">
        <v>13</v>
      </c>
      <c r="B14" s="15">
        <v>359</v>
      </c>
      <c r="C14" s="15" t="s">
        <v>701</v>
      </c>
      <c r="D14" s="15">
        <v>880</v>
      </c>
    </row>
    <row r="15" customHeight="1" spans="1:4">
      <c r="A15" s="15">
        <v>14</v>
      </c>
      <c r="B15" s="15">
        <v>357</v>
      </c>
      <c r="C15" s="15" t="s">
        <v>702</v>
      </c>
      <c r="D15" s="15">
        <v>820</v>
      </c>
    </row>
    <row r="16" customHeight="1" spans="1:4">
      <c r="A16" s="15">
        <v>15</v>
      </c>
      <c r="B16" s="15">
        <v>337</v>
      </c>
      <c r="C16" s="15" t="s">
        <v>513</v>
      </c>
      <c r="D16" s="15">
        <v>790</v>
      </c>
    </row>
    <row r="17" customHeight="1" spans="1:4">
      <c r="A17" s="15">
        <v>16</v>
      </c>
      <c r="B17" s="15">
        <v>104428</v>
      </c>
      <c r="C17" s="15" t="s">
        <v>634</v>
      </c>
      <c r="D17" s="15">
        <v>782</v>
      </c>
    </row>
    <row r="18" customHeight="1" spans="1:4">
      <c r="A18" s="15">
        <v>17</v>
      </c>
      <c r="B18" s="15">
        <v>571</v>
      </c>
      <c r="C18" s="15" t="s">
        <v>205</v>
      </c>
      <c r="D18" s="15">
        <v>740</v>
      </c>
    </row>
    <row r="19" customHeight="1" spans="1:4">
      <c r="A19" s="15">
        <v>18</v>
      </c>
      <c r="B19" s="15">
        <v>56</v>
      </c>
      <c r="C19" s="15" t="s">
        <v>638</v>
      </c>
      <c r="D19" s="15">
        <v>720</v>
      </c>
    </row>
    <row r="20" customHeight="1" spans="1:4">
      <c r="A20" s="15">
        <v>19</v>
      </c>
      <c r="B20" s="15">
        <v>740</v>
      </c>
      <c r="C20" s="15" t="s">
        <v>178</v>
      </c>
      <c r="D20" s="15">
        <v>686</v>
      </c>
    </row>
    <row r="21" customHeight="1" spans="1:4">
      <c r="A21" s="15">
        <v>20</v>
      </c>
      <c r="B21" s="15">
        <v>379</v>
      </c>
      <c r="C21" s="15" t="s">
        <v>703</v>
      </c>
      <c r="D21" s="15">
        <v>676</v>
      </c>
    </row>
    <row r="22" customHeight="1" spans="1:4">
      <c r="A22" s="15">
        <v>21</v>
      </c>
      <c r="B22" s="15">
        <v>578</v>
      </c>
      <c r="C22" s="15" t="s">
        <v>704</v>
      </c>
      <c r="D22" s="15">
        <v>666</v>
      </c>
    </row>
    <row r="23" customHeight="1" spans="1:4">
      <c r="A23" s="15">
        <v>22</v>
      </c>
      <c r="B23" s="15">
        <v>114685</v>
      </c>
      <c r="C23" s="15" t="s">
        <v>705</v>
      </c>
      <c r="D23" s="15">
        <v>640</v>
      </c>
    </row>
    <row r="24" customHeight="1" spans="1:4">
      <c r="A24" s="15">
        <v>23</v>
      </c>
      <c r="B24" s="15">
        <v>387</v>
      </c>
      <c r="C24" s="15" t="s">
        <v>258</v>
      </c>
      <c r="D24" s="15">
        <v>634</v>
      </c>
    </row>
    <row r="25" customHeight="1" spans="1:4">
      <c r="A25" s="15">
        <v>24</v>
      </c>
      <c r="B25" s="15">
        <v>108277</v>
      </c>
      <c r="C25" s="15" t="s">
        <v>706</v>
      </c>
      <c r="D25" s="15">
        <v>630</v>
      </c>
    </row>
    <row r="26" customHeight="1" spans="1:4">
      <c r="A26" s="15">
        <v>25</v>
      </c>
      <c r="B26" s="15">
        <v>585</v>
      </c>
      <c r="C26" s="15" t="s">
        <v>707</v>
      </c>
      <c r="D26" s="15">
        <v>604</v>
      </c>
    </row>
    <row r="27" customHeight="1" spans="1:4">
      <c r="A27" s="15">
        <v>26</v>
      </c>
      <c r="B27" s="15">
        <v>106399</v>
      </c>
      <c r="C27" s="15" t="s">
        <v>708</v>
      </c>
      <c r="D27" s="15">
        <v>594</v>
      </c>
    </row>
    <row r="28" customHeight="1" spans="1:4">
      <c r="A28" s="15">
        <v>27</v>
      </c>
      <c r="B28" s="15">
        <v>582</v>
      </c>
      <c r="C28" s="15" t="s">
        <v>709</v>
      </c>
      <c r="D28" s="15">
        <v>591</v>
      </c>
    </row>
    <row r="29" customHeight="1" spans="1:4">
      <c r="A29" s="15">
        <v>28</v>
      </c>
      <c r="B29" s="15">
        <v>103639</v>
      </c>
      <c r="C29" s="15" t="s">
        <v>187</v>
      </c>
      <c r="D29" s="15">
        <v>564</v>
      </c>
    </row>
    <row r="30" customHeight="1" spans="1:4">
      <c r="A30" s="15">
        <v>29</v>
      </c>
      <c r="B30" s="15">
        <v>511</v>
      </c>
      <c r="C30" s="15" t="s">
        <v>199</v>
      </c>
      <c r="D30" s="15">
        <v>556</v>
      </c>
    </row>
    <row r="31" customHeight="1" spans="1:4">
      <c r="A31" s="15">
        <v>30</v>
      </c>
      <c r="B31" s="15">
        <v>106066</v>
      </c>
      <c r="C31" s="15" t="s">
        <v>710</v>
      </c>
      <c r="D31" s="15">
        <v>494</v>
      </c>
    </row>
    <row r="32" customHeight="1" spans="1:4">
      <c r="A32" s="15">
        <v>31</v>
      </c>
      <c r="B32" s="15">
        <v>115971</v>
      </c>
      <c r="C32" s="15" t="s">
        <v>214</v>
      </c>
      <c r="D32" s="15">
        <v>494</v>
      </c>
    </row>
    <row r="33" customHeight="1" spans="1:4">
      <c r="A33" s="15">
        <v>32</v>
      </c>
      <c r="B33" s="15">
        <v>385</v>
      </c>
      <c r="C33" s="15" t="s">
        <v>544</v>
      </c>
      <c r="D33" s="15">
        <v>466</v>
      </c>
    </row>
    <row r="34" customHeight="1" spans="1:4">
      <c r="A34" s="15">
        <v>33</v>
      </c>
      <c r="B34" s="15">
        <v>102565</v>
      </c>
      <c r="C34" s="15" t="s">
        <v>711</v>
      </c>
      <c r="D34" s="15">
        <v>462</v>
      </c>
    </row>
    <row r="35" customHeight="1" spans="1:4">
      <c r="A35" s="15">
        <v>34</v>
      </c>
      <c r="B35" s="15">
        <v>581</v>
      </c>
      <c r="C35" s="15" t="s">
        <v>712</v>
      </c>
      <c r="D35" s="15">
        <v>444</v>
      </c>
    </row>
    <row r="36" customHeight="1" spans="1:4">
      <c r="A36" s="15">
        <v>35</v>
      </c>
      <c r="B36" s="15">
        <v>737</v>
      </c>
      <c r="C36" s="15" t="s">
        <v>202</v>
      </c>
      <c r="D36" s="15">
        <v>444</v>
      </c>
    </row>
    <row r="37" customHeight="1" spans="1:4">
      <c r="A37" s="15">
        <v>36</v>
      </c>
      <c r="B37" s="15">
        <v>513</v>
      </c>
      <c r="C37" s="15" t="s">
        <v>713</v>
      </c>
      <c r="D37" s="15">
        <v>432</v>
      </c>
    </row>
    <row r="38" customHeight="1" spans="1:4">
      <c r="A38" s="15">
        <v>37</v>
      </c>
      <c r="B38" s="15">
        <v>752</v>
      </c>
      <c r="C38" s="15" t="s">
        <v>714</v>
      </c>
      <c r="D38" s="15">
        <v>422</v>
      </c>
    </row>
    <row r="39" customHeight="1" spans="1:4">
      <c r="A39" s="15">
        <v>38</v>
      </c>
      <c r="B39" s="15">
        <v>546</v>
      </c>
      <c r="C39" s="15" t="s">
        <v>239</v>
      </c>
      <c r="D39" s="15">
        <v>420</v>
      </c>
    </row>
    <row r="40" customHeight="1" spans="1:4">
      <c r="A40" s="15">
        <v>39</v>
      </c>
      <c r="B40" s="15">
        <v>391</v>
      </c>
      <c r="C40" s="15" t="s">
        <v>715</v>
      </c>
      <c r="D40" s="15">
        <v>416</v>
      </c>
    </row>
    <row r="41" customHeight="1" spans="1:4">
      <c r="A41" s="15">
        <v>40</v>
      </c>
      <c r="B41" s="15">
        <v>514</v>
      </c>
      <c r="C41" s="15" t="s">
        <v>549</v>
      </c>
      <c r="D41" s="15">
        <v>416</v>
      </c>
    </row>
    <row r="42" customHeight="1" spans="1:4">
      <c r="A42" s="15">
        <v>41</v>
      </c>
      <c r="B42" s="15">
        <v>707</v>
      </c>
      <c r="C42" s="15" t="s">
        <v>192</v>
      </c>
      <c r="D42" s="15">
        <v>400</v>
      </c>
    </row>
    <row r="43" customHeight="1" spans="1:4">
      <c r="A43" s="15">
        <v>42</v>
      </c>
      <c r="B43" s="15">
        <v>116919</v>
      </c>
      <c r="C43" s="15" t="s">
        <v>716</v>
      </c>
      <c r="D43" s="15">
        <v>400</v>
      </c>
    </row>
    <row r="44" customHeight="1" spans="1:4">
      <c r="A44" s="15">
        <v>43</v>
      </c>
      <c r="B44" s="15">
        <v>712</v>
      </c>
      <c r="C44" s="15" t="s">
        <v>184</v>
      </c>
      <c r="D44" s="15">
        <v>390</v>
      </c>
    </row>
    <row r="45" customHeight="1" spans="1:4">
      <c r="A45" s="15">
        <v>44</v>
      </c>
      <c r="B45" s="15">
        <v>308</v>
      </c>
      <c r="C45" s="15" t="s">
        <v>717</v>
      </c>
      <c r="D45" s="15">
        <v>368</v>
      </c>
    </row>
    <row r="46" customHeight="1" spans="1:4">
      <c r="A46" s="15">
        <v>45</v>
      </c>
      <c r="B46" s="15">
        <v>114844</v>
      </c>
      <c r="C46" s="15" t="s">
        <v>718</v>
      </c>
      <c r="D46" s="15">
        <v>366</v>
      </c>
    </row>
    <row r="47" customHeight="1" spans="1:4">
      <c r="A47" s="15">
        <v>46</v>
      </c>
      <c r="B47" s="15">
        <v>732</v>
      </c>
      <c r="C47" s="15" t="s">
        <v>719</v>
      </c>
      <c r="D47" s="15">
        <v>362</v>
      </c>
    </row>
    <row r="48" customHeight="1" spans="1:4">
      <c r="A48" s="15">
        <v>47</v>
      </c>
      <c r="B48" s="15">
        <v>119622</v>
      </c>
      <c r="C48" s="15" t="s">
        <v>720</v>
      </c>
      <c r="D48" s="15">
        <v>360</v>
      </c>
    </row>
    <row r="49" customHeight="1" spans="1:4">
      <c r="A49" s="15">
        <v>48</v>
      </c>
      <c r="B49" s="15">
        <v>517</v>
      </c>
      <c r="C49" s="15" t="s">
        <v>721</v>
      </c>
      <c r="D49" s="15">
        <v>350</v>
      </c>
    </row>
    <row r="50" customHeight="1" spans="1:4">
      <c r="A50" s="15">
        <v>49</v>
      </c>
      <c r="B50" s="15">
        <v>112888</v>
      </c>
      <c r="C50" s="15" t="s">
        <v>722</v>
      </c>
      <c r="D50" s="15">
        <v>344</v>
      </c>
    </row>
    <row r="51" customHeight="1" spans="1:4">
      <c r="A51" s="15">
        <v>50</v>
      </c>
      <c r="B51" s="15">
        <v>113833</v>
      </c>
      <c r="C51" s="15" t="s">
        <v>723</v>
      </c>
      <c r="D51" s="15">
        <v>322</v>
      </c>
    </row>
    <row r="52" customHeight="1" spans="1:4">
      <c r="A52" s="15">
        <v>51</v>
      </c>
      <c r="B52" s="15">
        <v>103198</v>
      </c>
      <c r="C52" s="15" t="s">
        <v>724</v>
      </c>
      <c r="D52" s="15">
        <v>320</v>
      </c>
    </row>
    <row r="53" customHeight="1" spans="1:4">
      <c r="A53" s="15">
        <v>52</v>
      </c>
      <c r="B53" s="15">
        <v>745</v>
      </c>
      <c r="C53" s="15" t="s">
        <v>725</v>
      </c>
      <c r="D53" s="15">
        <v>318</v>
      </c>
    </row>
    <row r="54" customHeight="1" spans="1:4">
      <c r="A54" s="15">
        <v>53</v>
      </c>
      <c r="B54" s="15">
        <v>114286</v>
      </c>
      <c r="C54" s="15" t="s">
        <v>516</v>
      </c>
      <c r="D54" s="15">
        <v>300</v>
      </c>
    </row>
    <row r="55" customHeight="1" spans="1:4">
      <c r="A55" s="15">
        <v>54</v>
      </c>
      <c r="B55" s="15">
        <v>138202</v>
      </c>
      <c r="C55" s="15" t="s">
        <v>490</v>
      </c>
      <c r="D55" s="15">
        <v>300</v>
      </c>
    </row>
    <row r="56" customHeight="1" spans="1:4">
      <c r="A56" s="15">
        <v>55</v>
      </c>
      <c r="B56" s="15">
        <v>716</v>
      </c>
      <c r="C56" s="15" t="s">
        <v>726</v>
      </c>
      <c r="D56" s="15">
        <v>296</v>
      </c>
    </row>
    <row r="57" customHeight="1" spans="1:4">
      <c r="A57" s="15">
        <v>56</v>
      </c>
      <c r="B57" s="15">
        <v>113025</v>
      </c>
      <c r="C57" s="15" t="s">
        <v>727</v>
      </c>
      <c r="D57" s="15">
        <v>296</v>
      </c>
    </row>
    <row r="58" customHeight="1" spans="1:4">
      <c r="A58" s="15">
        <v>57</v>
      </c>
      <c r="B58" s="15">
        <v>122906</v>
      </c>
      <c r="C58" s="15" t="s">
        <v>728</v>
      </c>
      <c r="D58" s="15">
        <v>288</v>
      </c>
    </row>
    <row r="59" customHeight="1" spans="1:4">
      <c r="A59" s="15">
        <v>58</v>
      </c>
      <c r="B59" s="15">
        <v>104429</v>
      </c>
      <c r="C59" s="15" t="s">
        <v>729</v>
      </c>
      <c r="D59" s="15">
        <v>274</v>
      </c>
    </row>
    <row r="60" customHeight="1" spans="1:4">
      <c r="A60" s="15">
        <v>59</v>
      </c>
      <c r="B60" s="15">
        <v>747</v>
      </c>
      <c r="C60" s="15" t="s">
        <v>730</v>
      </c>
      <c r="D60" s="15">
        <v>272</v>
      </c>
    </row>
    <row r="61" customHeight="1" spans="1:4">
      <c r="A61" s="15">
        <v>60</v>
      </c>
      <c r="B61" s="15">
        <v>573</v>
      </c>
      <c r="C61" s="15" t="s">
        <v>251</v>
      </c>
      <c r="D61" s="15">
        <v>268</v>
      </c>
    </row>
    <row r="62" customHeight="1" spans="1:4">
      <c r="A62" s="15">
        <v>61</v>
      </c>
      <c r="B62" s="15">
        <v>111219</v>
      </c>
      <c r="C62" s="15" t="s">
        <v>731</v>
      </c>
      <c r="D62" s="15">
        <v>268</v>
      </c>
    </row>
    <row r="63" customHeight="1" spans="1:4">
      <c r="A63" s="15">
        <v>62</v>
      </c>
      <c r="B63" s="15">
        <v>106485</v>
      </c>
      <c r="C63" s="15" t="s">
        <v>528</v>
      </c>
      <c r="D63" s="15">
        <v>266</v>
      </c>
    </row>
    <row r="64" customHeight="1" spans="1:4">
      <c r="A64" s="15">
        <v>63</v>
      </c>
      <c r="B64" s="15">
        <v>721</v>
      </c>
      <c r="C64" s="15" t="s">
        <v>732</v>
      </c>
      <c r="D64" s="15">
        <v>253.92</v>
      </c>
    </row>
    <row r="65" customHeight="1" spans="1:4">
      <c r="A65" s="15">
        <v>64</v>
      </c>
      <c r="B65" s="15">
        <v>733</v>
      </c>
      <c r="C65" s="15" t="s">
        <v>248</v>
      </c>
      <c r="D65" s="15">
        <v>250</v>
      </c>
    </row>
    <row r="66" customHeight="1" spans="1:4">
      <c r="A66" s="15">
        <v>65</v>
      </c>
      <c r="B66" s="15">
        <v>102564</v>
      </c>
      <c r="C66" s="15" t="s">
        <v>733</v>
      </c>
      <c r="D66" s="15">
        <v>250</v>
      </c>
    </row>
    <row r="67" customHeight="1" spans="1:4">
      <c r="A67" s="15">
        <v>66</v>
      </c>
      <c r="B67" s="15">
        <v>113298</v>
      </c>
      <c r="C67" s="15" t="s">
        <v>734</v>
      </c>
      <c r="D67" s="15">
        <v>250</v>
      </c>
    </row>
    <row r="68" customHeight="1" spans="1:4">
      <c r="A68" s="15">
        <v>67</v>
      </c>
      <c r="B68" s="15">
        <v>122198</v>
      </c>
      <c r="C68" s="15" t="s">
        <v>181</v>
      </c>
      <c r="D68" s="15">
        <v>250</v>
      </c>
    </row>
    <row r="69" customHeight="1" spans="1:4">
      <c r="A69" s="15">
        <v>68</v>
      </c>
      <c r="B69" s="15">
        <v>373</v>
      </c>
      <c r="C69" s="15" t="s">
        <v>254</v>
      </c>
      <c r="D69" s="15">
        <v>246</v>
      </c>
    </row>
    <row r="70" customHeight="1" spans="1:4">
      <c r="A70" s="15">
        <v>69</v>
      </c>
      <c r="B70" s="15">
        <v>515</v>
      </c>
      <c r="C70" s="15" t="s">
        <v>175</v>
      </c>
      <c r="D70" s="15">
        <v>246</v>
      </c>
    </row>
    <row r="71" customHeight="1" spans="1:4">
      <c r="A71" s="15">
        <v>70</v>
      </c>
      <c r="B71" s="15">
        <v>598</v>
      </c>
      <c r="C71" s="15" t="s">
        <v>242</v>
      </c>
      <c r="D71" s="15">
        <v>246</v>
      </c>
    </row>
    <row r="72" customHeight="1" spans="1:4">
      <c r="A72" s="15">
        <v>71</v>
      </c>
      <c r="B72" s="15">
        <v>108656</v>
      </c>
      <c r="C72" s="15" t="s">
        <v>547</v>
      </c>
      <c r="D72" s="15">
        <v>246</v>
      </c>
    </row>
    <row r="73" customHeight="1" spans="1:4">
      <c r="A73" s="15">
        <v>72</v>
      </c>
      <c r="B73" s="15">
        <v>371</v>
      </c>
      <c r="C73" s="15" t="s">
        <v>553</v>
      </c>
      <c r="D73" s="15">
        <v>244</v>
      </c>
    </row>
    <row r="74" customHeight="1" spans="1:4">
      <c r="A74" s="15">
        <v>73</v>
      </c>
      <c r="B74" s="15">
        <v>377</v>
      </c>
      <c r="C74" s="15" t="s">
        <v>261</v>
      </c>
      <c r="D74" s="15">
        <v>244</v>
      </c>
    </row>
    <row r="75" customHeight="1" spans="1:4">
      <c r="A75" s="15">
        <v>74</v>
      </c>
      <c r="B75" s="15">
        <v>706</v>
      </c>
      <c r="C75" s="15" t="s">
        <v>735</v>
      </c>
      <c r="D75" s="15">
        <v>224</v>
      </c>
    </row>
    <row r="76" customHeight="1" spans="1:4">
      <c r="A76" s="15">
        <v>75</v>
      </c>
      <c r="B76" s="15">
        <v>746</v>
      </c>
      <c r="C76" s="15" t="s">
        <v>736</v>
      </c>
      <c r="D76" s="15">
        <v>222</v>
      </c>
    </row>
    <row r="77" customHeight="1" spans="1:4">
      <c r="A77" s="15">
        <v>76</v>
      </c>
      <c r="B77" s="15">
        <v>102935</v>
      </c>
      <c r="C77" s="15" t="s">
        <v>522</v>
      </c>
      <c r="D77" s="15">
        <v>222</v>
      </c>
    </row>
    <row r="78" customHeight="1" spans="1:4">
      <c r="A78" s="15">
        <v>77</v>
      </c>
      <c r="B78" s="15">
        <v>105751</v>
      </c>
      <c r="C78" s="15" t="s">
        <v>217</v>
      </c>
      <c r="D78" s="15">
        <v>222</v>
      </c>
    </row>
    <row r="79" customHeight="1" spans="1:4">
      <c r="A79" s="15">
        <v>78</v>
      </c>
      <c r="B79" s="15">
        <v>117310</v>
      </c>
      <c r="C79" s="15" t="s">
        <v>737</v>
      </c>
      <c r="D79" s="15">
        <v>222</v>
      </c>
    </row>
    <row r="80" customHeight="1" spans="1:4">
      <c r="A80" s="15">
        <v>79</v>
      </c>
      <c r="B80" s="15">
        <v>539</v>
      </c>
      <c r="C80" s="15" t="s">
        <v>738</v>
      </c>
      <c r="D80" s="15">
        <v>218</v>
      </c>
    </row>
    <row r="81" customHeight="1" spans="1:4">
      <c r="A81" s="15">
        <v>80</v>
      </c>
      <c r="B81" s="15">
        <v>570</v>
      </c>
      <c r="C81" s="15" t="s">
        <v>739</v>
      </c>
      <c r="D81" s="15">
        <v>200</v>
      </c>
    </row>
    <row r="82" customHeight="1" spans="1:4">
      <c r="A82" s="15">
        <v>81</v>
      </c>
      <c r="B82" s="15">
        <v>106865</v>
      </c>
      <c r="C82" s="15" t="s">
        <v>740</v>
      </c>
      <c r="D82" s="15">
        <v>200</v>
      </c>
    </row>
    <row r="83" customHeight="1" spans="1:4">
      <c r="A83" s="15">
        <v>82</v>
      </c>
      <c r="B83" s="15">
        <v>114622</v>
      </c>
      <c r="C83" s="15" t="s">
        <v>741</v>
      </c>
      <c r="D83" s="15">
        <v>200</v>
      </c>
    </row>
    <row r="84" customHeight="1" spans="1:4">
      <c r="A84" s="15">
        <v>83</v>
      </c>
      <c r="B84" s="15">
        <v>119263</v>
      </c>
      <c r="C84" s="15" t="s">
        <v>742</v>
      </c>
      <c r="D84" s="15">
        <v>200</v>
      </c>
    </row>
    <row r="85" customHeight="1" spans="1:4">
      <c r="A85" s="15">
        <v>84</v>
      </c>
      <c r="B85" s="15">
        <v>399</v>
      </c>
      <c r="C85" s="15" t="s">
        <v>743</v>
      </c>
      <c r="D85" s="15">
        <v>198</v>
      </c>
    </row>
    <row r="86" customHeight="1" spans="1:4">
      <c r="A86" s="15">
        <v>85</v>
      </c>
      <c r="B86" s="15">
        <v>587</v>
      </c>
      <c r="C86" s="15" t="s">
        <v>744</v>
      </c>
      <c r="D86" s="15">
        <v>196</v>
      </c>
    </row>
    <row r="87" customHeight="1" spans="1:4">
      <c r="A87" s="15">
        <v>86</v>
      </c>
      <c r="B87" s="15">
        <v>105910</v>
      </c>
      <c r="C87" s="15" t="s">
        <v>745</v>
      </c>
      <c r="D87" s="15">
        <v>196</v>
      </c>
    </row>
    <row r="88" customHeight="1" spans="1:4">
      <c r="A88" s="15">
        <v>87</v>
      </c>
      <c r="B88" s="15">
        <v>112415</v>
      </c>
      <c r="C88" s="15" t="s">
        <v>746</v>
      </c>
      <c r="D88" s="15">
        <v>196</v>
      </c>
    </row>
    <row r="89" customHeight="1" spans="1:4">
      <c r="A89" s="15">
        <v>88</v>
      </c>
      <c r="B89" s="15">
        <v>116482</v>
      </c>
      <c r="C89" s="15" t="s">
        <v>525</v>
      </c>
      <c r="D89" s="15">
        <v>196</v>
      </c>
    </row>
    <row r="90" customHeight="1" spans="1:4">
      <c r="A90" s="15">
        <v>89</v>
      </c>
      <c r="B90" s="15">
        <v>713</v>
      </c>
      <c r="C90" s="15" t="s">
        <v>747</v>
      </c>
      <c r="D90" s="15">
        <v>194</v>
      </c>
    </row>
    <row r="91" customHeight="1" spans="1:4">
      <c r="A91" s="15">
        <v>90</v>
      </c>
      <c r="B91" s="15">
        <v>724</v>
      </c>
      <c r="C91" s="15" t="s">
        <v>226</v>
      </c>
      <c r="D91" s="15">
        <v>194</v>
      </c>
    </row>
    <row r="92" customHeight="1" spans="1:4">
      <c r="A92" s="15">
        <v>91</v>
      </c>
      <c r="B92" s="15">
        <v>111400</v>
      </c>
      <c r="C92" s="15" t="s">
        <v>748</v>
      </c>
      <c r="D92" s="15">
        <v>174</v>
      </c>
    </row>
    <row r="93" customHeight="1" spans="1:4">
      <c r="A93" s="15">
        <v>92</v>
      </c>
      <c r="B93" s="15">
        <v>351</v>
      </c>
      <c r="C93" s="15" t="s">
        <v>749</v>
      </c>
      <c r="D93" s="15">
        <v>172</v>
      </c>
    </row>
    <row r="94" customHeight="1" spans="1:4">
      <c r="A94" s="15">
        <v>93</v>
      </c>
      <c r="B94" s="15">
        <v>704</v>
      </c>
      <c r="C94" s="15" t="s">
        <v>750</v>
      </c>
      <c r="D94" s="15">
        <v>172</v>
      </c>
    </row>
    <row r="95" customHeight="1" spans="1:4">
      <c r="A95" s="15">
        <v>94</v>
      </c>
      <c r="B95" s="15">
        <v>118951</v>
      </c>
      <c r="C95" s="15" t="s">
        <v>751</v>
      </c>
      <c r="D95" s="15">
        <v>172</v>
      </c>
    </row>
    <row r="96" customHeight="1" spans="1:4">
      <c r="A96" s="15">
        <v>95</v>
      </c>
      <c r="B96" s="15">
        <v>717</v>
      </c>
      <c r="C96" s="15" t="s">
        <v>752</v>
      </c>
      <c r="D96" s="15">
        <v>168</v>
      </c>
    </row>
    <row r="97" customHeight="1" spans="1:4">
      <c r="A97" s="15">
        <v>96</v>
      </c>
      <c r="B97" s="15">
        <v>52</v>
      </c>
      <c r="C97" s="15" t="s">
        <v>268</v>
      </c>
      <c r="D97" s="15">
        <v>150</v>
      </c>
    </row>
    <row r="98" customHeight="1" spans="1:4">
      <c r="A98" s="15">
        <v>97</v>
      </c>
      <c r="B98" s="15">
        <v>726</v>
      </c>
      <c r="C98" s="15" t="s">
        <v>753</v>
      </c>
      <c r="D98" s="15">
        <v>150</v>
      </c>
    </row>
    <row r="99" customHeight="1" spans="1:4">
      <c r="A99" s="15">
        <v>98</v>
      </c>
      <c r="B99" s="15">
        <v>742</v>
      </c>
      <c r="C99" s="15" t="s">
        <v>754</v>
      </c>
      <c r="D99" s="15">
        <v>150</v>
      </c>
    </row>
    <row r="100" customHeight="1" spans="1:4">
      <c r="A100" s="15">
        <v>99</v>
      </c>
      <c r="B100" s="15">
        <v>102567</v>
      </c>
      <c r="C100" s="15" t="s">
        <v>551</v>
      </c>
      <c r="D100" s="15">
        <v>150</v>
      </c>
    </row>
    <row r="101" customHeight="1" spans="1:4">
      <c r="A101" s="15">
        <v>100</v>
      </c>
      <c r="B101" s="15">
        <v>107658</v>
      </c>
      <c r="C101" s="15" t="s">
        <v>755</v>
      </c>
      <c r="D101" s="15">
        <v>150</v>
      </c>
    </row>
    <row r="102" customHeight="1" spans="1:4">
      <c r="A102" s="15">
        <v>101</v>
      </c>
      <c r="B102" s="15">
        <v>738</v>
      </c>
      <c r="C102" s="15" t="s">
        <v>756</v>
      </c>
      <c r="D102" s="15">
        <v>148</v>
      </c>
    </row>
    <row r="103" customHeight="1" spans="1:4">
      <c r="A103" s="15">
        <v>102</v>
      </c>
      <c r="B103" s="15">
        <v>549</v>
      </c>
      <c r="C103" s="15" t="s">
        <v>757</v>
      </c>
      <c r="D103" s="15">
        <v>144</v>
      </c>
    </row>
    <row r="104" customHeight="1" spans="1:4">
      <c r="A104" s="15">
        <v>103</v>
      </c>
      <c r="B104" s="15">
        <v>594</v>
      </c>
      <c r="C104" s="15" t="s">
        <v>758</v>
      </c>
      <c r="D104" s="15">
        <v>144</v>
      </c>
    </row>
    <row r="105" customHeight="1" spans="1:4">
      <c r="A105" s="15">
        <v>104</v>
      </c>
      <c r="B105" s="15">
        <v>119262</v>
      </c>
      <c r="C105" s="15" t="s">
        <v>759</v>
      </c>
      <c r="D105" s="15">
        <v>124</v>
      </c>
    </row>
    <row r="106" customHeight="1" spans="1:4">
      <c r="A106" s="15">
        <v>105</v>
      </c>
      <c r="B106" s="15">
        <v>339</v>
      </c>
      <c r="C106" s="15" t="s">
        <v>760</v>
      </c>
      <c r="D106" s="15">
        <v>122</v>
      </c>
    </row>
    <row r="107" customHeight="1" spans="1:4">
      <c r="A107" s="15">
        <v>106</v>
      </c>
      <c r="B107" s="15">
        <v>367</v>
      </c>
      <c r="C107" s="15" t="s">
        <v>635</v>
      </c>
      <c r="D107" s="15">
        <v>122</v>
      </c>
    </row>
    <row r="108" customHeight="1" spans="1:4">
      <c r="A108" s="15">
        <v>107</v>
      </c>
      <c r="B108" s="15">
        <v>572</v>
      </c>
      <c r="C108" s="15" t="s">
        <v>761</v>
      </c>
      <c r="D108" s="15">
        <v>122</v>
      </c>
    </row>
    <row r="109" customHeight="1" spans="1:4">
      <c r="A109" s="15">
        <v>108</v>
      </c>
      <c r="B109" s="15">
        <v>103199</v>
      </c>
      <c r="C109" s="15" t="s">
        <v>762</v>
      </c>
      <c r="D109" s="15">
        <v>100</v>
      </c>
    </row>
    <row r="110" customHeight="1" spans="1:4">
      <c r="A110" s="15">
        <v>109</v>
      </c>
      <c r="B110" s="15">
        <v>104533</v>
      </c>
      <c r="C110" s="15" t="s">
        <v>763</v>
      </c>
      <c r="D110" s="15">
        <v>100</v>
      </c>
    </row>
    <row r="111" customHeight="1" spans="1:4">
      <c r="A111" s="15">
        <v>110</v>
      </c>
      <c r="B111" s="15">
        <v>104838</v>
      </c>
      <c r="C111" s="15" t="s">
        <v>637</v>
      </c>
      <c r="D111" s="15">
        <v>100</v>
      </c>
    </row>
    <row r="112" customHeight="1" spans="1:4">
      <c r="A112" s="15">
        <v>111</v>
      </c>
      <c r="B112" s="15">
        <v>114848</v>
      </c>
      <c r="C112" s="15" t="s">
        <v>632</v>
      </c>
      <c r="D112" s="15">
        <v>100</v>
      </c>
    </row>
    <row r="113" customHeight="1" spans="1:4">
      <c r="A113" s="15">
        <v>112</v>
      </c>
      <c r="B113" s="15">
        <v>118151</v>
      </c>
      <c r="C113" s="15" t="s">
        <v>764</v>
      </c>
      <c r="D113" s="15">
        <v>98</v>
      </c>
    </row>
    <row r="114" customHeight="1" spans="1:4">
      <c r="A114" s="15">
        <v>113</v>
      </c>
      <c r="B114" s="15">
        <v>355</v>
      </c>
      <c r="C114" s="15" t="s">
        <v>245</v>
      </c>
      <c r="D114" s="15">
        <v>96</v>
      </c>
    </row>
    <row r="115" customHeight="1" spans="1:4">
      <c r="A115" s="15">
        <v>114</v>
      </c>
      <c r="B115" s="15">
        <v>116773</v>
      </c>
      <c r="C115" s="15" t="s">
        <v>765</v>
      </c>
      <c r="D115" s="15">
        <v>96</v>
      </c>
    </row>
    <row r="116" customHeight="1" spans="1:4">
      <c r="A116" s="15">
        <v>115</v>
      </c>
      <c r="B116" s="15">
        <v>744</v>
      </c>
      <c r="C116" s="15" t="s">
        <v>766</v>
      </c>
      <c r="D116" s="15">
        <v>74</v>
      </c>
    </row>
    <row r="117" customHeight="1" spans="1:4">
      <c r="A117" s="15">
        <v>116</v>
      </c>
      <c r="B117" s="15">
        <v>102934</v>
      </c>
      <c r="C117" s="15" t="s">
        <v>767</v>
      </c>
      <c r="D117" s="15">
        <v>74</v>
      </c>
    </row>
    <row r="118" customHeight="1" spans="1:4">
      <c r="A118" s="15">
        <v>117</v>
      </c>
      <c r="B118" s="15">
        <v>128640</v>
      </c>
      <c r="C118" s="15" t="s">
        <v>768</v>
      </c>
      <c r="D118" s="15">
        <v>74</v>
      </c>
    </row>
    <row r="119" customHeight="1" spans="1:4">
      <c r="A119" s="15">
        <v>118</v>
      </c>
      <c r="B119" s="15">
        <v>123007</v>
      </c>
      <c r="C119" s="15" t="s">
        <v>769</v>
      </c>
      <c r="D119" s="15">
        <v>72</v>
      </c>
    </row>
    <row r="120" customHeight="1" spans="1:4">
      <c r="A120" s="15">
        <v>119</v>
      </c>
      <c r="B120" s="15">
        <v>710</v>
      </c>
      <c r="C120" s="15" t="s">
        <v>770</v>
      </c>
      <c r="D120" s="15">
        <v>50</v>
      </c>
    </row>
    <row r="121" customHeight="1" spans="1:4">
      <c r="A121" s="15">
        <v>120</v>
      </c>
      <c r="B121" s="15">
        <v>743</v>
      </c>
      <c r="C121" s="15" t="s">
        <v>196</v>
      </c>
      <c r="D121" s="15">
        <v>50</v>
      </c>
    </row>
    <row r="122" customHeight="1" spans="1:4">
      <c r="A122" s="15">
        <v>121</v>
      </c>
      <c r="B122" s="15">
        <v>748</v>
      </c>
      <c r="C122" s="15" t="s">
        <v>771</v>
      </c>
      <c r="D122" s="15">
        <v>50</v>
      </c>
    </row>
    <row r="123" customHeight="1" spans="1:4">
      <c r="A123" s="15">
        <v>122</v>
      </c>
      <c r="B123" s="15">
        <v>104430</v>
      </c>
      <c r="C123" s="15" t="s">
        <v>221</v>
      </c>
      <c r="D123" s="15">
        <v>50</v>
      </c>
    </row>
    <row r="124" customHeight="1" spans="1:4">
      <c r="A124" s="15">
        <v>123</v>
      </c>
      <c r="B124" s="15">
        <v>110378</v>
      </c>
      <c r="C124" s="15" t="s">
        <v>772</v>
      </c>
      <c r="D124" s="15">
        <v>50</v>
      </c>
    </row>
    <row r="125" customHeight="1" spans="1:4">
      <c r="A125" s="15">
        <v>124</v>
      </c>
      <c r="B125" s="15">
        <v>113008</v>
      </c>
      <c r="C125" s="15" t="s">
        <v>773</v>
      </c>
      <c r="D125" s="15">
        <v>50</v>
      </c>
    </row>
    <row r="126" customHeight="1" spans="1:4">
      <c r="A126" s="15">
        <v>125</v>
      </c>
      <c r="B126" s="15">
        <v>113299</v>
      </c>
      <c r="C126" s="15" t="s">
        <v>774</v>
      </c>
      <c r="D126" s="15">
        <v>50</v>
      </c>
    </row>
    <row r="127" customHeight="1" spans="1:4">
      <c r="A127" s="15">
        <v>126</v>
      </c>
      <c r="B127" s="15">
        <v>117637</v>
      </c>
      <c r="C127" s="15" t="s">
        <v>775</v>
      </c>
      <c r="D127" s="15">
        <v>48</v>
      </c>
    </row>
    <row r="128" customHeight="1" spans="1:4">
      <c r="A128" s="15">
        <v>127</v>
      </c>
      <c r="B128" s="15">
        <v>591</v>
      </c>
      <c r="C128" s="15" t="s">
        <v>776</v>
      </c>
      <c r="D128" s="15">
        <v>24</v>
      </c>
    </row>
    <row r="129" customHeight="1" spans="1:4">
      <c r="A129" s="15">
        <v>128</v>
      </c>
      <c r="B129" s="15">
        <v>106568</v>
      </c>
      <c r="C129" s="15" t="s">
        <v>224</v>
      </c>
      <c r="D129" s="15">
        <v>24</v>
      </c>
    </row>
    <row r="130" customHeight="1" spans="1:4">
      <c r="A130" s="15">
        <v>129</v>
      </c>
      <c r="B130" s="15">
        <v>118074</v>
      </c>
      <c r="C130" s="15" t="s">
        <v>211</v>
      </c>
      <c r="D130" s="15">
        <v>24</v>
      </c>
    </row>
    <row r="131" customHeight="1" spans="1:4">
      <c r="A131" s="15">
        <v>130</v>
      </c>
      <c r="B131" s="15">
        <v>120844</v>
      </c>
      <c r="C131" s="15" t="s">
        <v>777</v>
      </c>
      <c r="D131" s="15">
        <v>24</v>
      </c>
    </row>
    <row r="132" customHeight="1" spans="1:4">
      <c r="A132" s="15">
        <v>131</v>
      </c>
      <c r="B132" s="15">
        <v>122718</v>
      </c>
      <c r="C132" s="15" t="s">
        <v>778</v>
      </c>
      <c r="D132" s="15">
        <v>24</v>
      </c>
    </row>
    <row r="133" customHeight="1" spans="1:4">
      <c r="A133" s="15">
        <v>132</v>
      </c>
      <c r="B133" s="15">
        <v>118758</v>
      </c>
      <c r="C133" s="15" t="s">
        <v>190</v>
      </c>
      <c r="D133" s="15">
        <v>7.92</v>
      </c>
    </row>
    <row r="134" customHeight="1" spans="1:4">
      <c r="A134" s="15"/>
      <c r="B134" s="15"/>
      <c r="C134" s="15" t="s">
        <v>529</v>
      </c>
      <c r="D134" s="15">
        <f>SUM(D2:D133)</f>
        <v>53052.34</v>
      </c>
    </row>
    <row r="135" customHeight="1" spans="1:4">
      <c r="A135" s="15"/>
      <c r="B135" s="15"/>
      <c r="C135" s="15" t="s">
        <v>779</v>
      </c>
      <c r="D135" s="15">
        <v>22319.66</v>
      </c>
    </row>
    <row r="136" customHeight="1" spans="1:4">
      <c r="A136" s="15"/>
      <c r="B136" s="15"/>
      <c r="C136" s="15" t="s">
        <v>780</v>
      </c>
      <c r="D136" s="15">
        <f>D135+D134</f>
        <v>75372</v>
      </c>
    </row>
  </sheetData>
  <sortState ref="A2:D133">
    <sortCondition ref="D2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13" sqref="G13"/>
    </sheetView>
  </sheetViews>
  <sheetFormatPr defaultColWidth="19" defaultRowHeight="32" customHeight="1"/>
  <cols>
    <col min="1" max="10" width="19" style="4" customWidth="1"/>
    <col min="11" max="16384" width="19" customWidth="1"/>
  </cols>
  <sheetData>
    <row r="1" customHeight="1" spans="1:11">
      <c r="A1" s="5" t="s">
        <v>781</v>
      </c>
      <c r="B1" s="5" t="s">
        <v>782</v>
      </c>
      <c r="C1" s="5" t="s">
        <v>783</v>
      </c>
      <c r="D1" s="5" t="s">
        <v>784</v>
      </c>
      <c r="E1" s="6" t="s">
        <v>785</v>
      </c>
      <c r="F1" s="5" t="s">
        <v>786</v>
      </c>
      <c r="G1" s="5" t="s">
        <v>783</v>
      </c>
      <c r="H1" s="5" t="s">
        <v>784</v>
      </c>
      <c r="I1" s="11" t="s">
        <v>785</v>
      </c>
      <c r="J1" s="5" t="s">
        <v>787</v>
      </c>
      <c r="K1" s="12" t="s">
        <v>788</v>
      </c>
    </row>
    <row r="2" customHeight="1" spans="1:11">
      <c r="A2" s="7" t="s">
        <v>556</v>
      </c>
      <c r="B2" s="7">
        <v>300</v>
      </c>
      <c r="C2" s="7">
        <v>172.02</v>
      </c>
      <c r="D2" s="8">
        <f>C2/B2</f>
        <v>0.5734</v>
      </c>
      <c r="E2" s="9">
        <v>1000</v>
      </c>
      <c r="F2" s="7">
        <v>140</v>
      </c>
      <c r="G2" s="7">
        <v>169</v>
      </c>
      <c r="H2" s="8">
        <f>G2/F2</f>
        <v>1.20714285714286</v>
      </c>
      <c r="I2" s="13">
        <v>700</v>
      </c>
      <c r="J2" s="7" t="s">
        <v>789</v>
      </c>
      <c r="K2" s="12">
        <v>200</v>
      </c>
    </row>
    <row r="3" customHeight="1" spans="1:11">
      <c r="A3" s="7" t="s">
        <v>790</v>
      </c>
      <c r="B3" s="7">
        <v>300</v>
      </c>
      <c r="C3" s="7">
        <v>110</v>
      </c>
      <c r="D3" s="8">
        <f t="shared" ref="D3:D8" si="0">C3/B3</f>
        <v>0.366666666666667</v>
      </c>
      <c r="E3" s="9"/>
      <c r="F3" s="7">
        <v>130</v>
      </c>
      <c r="G3" s="7">
        <v>92.333333</v>
      </c>
      <c r="H3" s="8">
        <f t="shared" ref="H3:H9" si="1">G3/F3</f>
        <v>0.710256407692308</v>
      </c>
      <c r="I3" s="13"/>
      <c r="J3" s="7"/>
      <c r="K3" s="14"/>
    </row>
    <row r="4" customHeight="1" spans="1:11">
      <c r="A4" s="7" t="s">
        <v>588</v>
      </c>
      <c r="B4" s="7">
        <v>260</v>
      </c>
      <c r="C4" s="7">
        <v>175</v>
      </c>
      <c r="D4" s="8">
        <f t="shared" si="0"/>
        <v>0.673076923076923</v>
      </c>
      <c r="E4" s="9">
        <v>700</v>
      </c>
      <c r="F4" s="7">
        <v>100</v>
      </c>
      <c r="G4" s="7">
        <v>85</v>
      </c>
      <c r="H4" s="8">
        <f t="shared" si="1"/>
        <v>0.85</v>
      </c>
      <c r="I4" s="9">
        <v>500</v>
      </c>
      <c r="J4" s="7" t="s">
        <v>791</v>
      </c>
      <c r="K4" s="14"/>
    </row>
    <row r="5" customHeight="1" spans="1:11">
      <c r="A5" s="7" t="s">
        <v>616</v>
      </c>
      <c r="B5" s="7">
        <v>260</v>
      </c>
      <c r="C5" s="7">
        <v>149.74</v>
      </c>
      <c r="D5" s="8">
        <f t="shared" si="0"/>
        <v>0.575923076923077</v>
      </c>
      <c r="E5" s="9"/>
      <c r="F5" s="7">
        <v>100</v>
      </c>
      <c r="G5" s="7">
        <v>80</v>
      </c>
      <c r="H5" s="8">
        <f t="shared" si="1"/>
        <v>0.8</v>
      </c>
      <c r="I5" s="9"/>
      <c r="J5" s="7"/>
      <c r="K5" s="14"/>
    </row>
    <row r="6" customHeight="1" spans="1:11">
      <c r="A6" s="7" t="s">
        <v>640</v>
      </c>
      <c r="B6" s="7">
        <v>240</v>
      </c>
      <c r="C6" s="7">
        <v>50.63</v>
      </c>
      <c r="D6" s="8">
        <f t="shared" si="0"/>
        <v>0.210958333333333</v>
      </c>
      <c r="E6" s="9"/>
      <c r="F6" s="7">
        <v>100</v>
      </c>
      <c r="G6" s="7">
        <v>91.3333</v>
      </c>
      <c r="H6" s="8">
        <f t="shared" si="1"/>
        <v>0.913333</v>
      </c>
      <c r="I6" s="9"/>
      <c r="J6" s="7"/>
      <c r="K6" s="14"/>
    </row>
    <row r="7" customHeight="1" spans="1:11">
      <c r="A7" s="7" t="s">
        <v>792</v>
      </c>
      <c r="B7" s="7">
        <v>80</v>
      </c>
      <c r="C7" s="7">
        <v>56</v>
      </c>
      <c r="D7" s="8">
        <f t="shared" si="0"/>
        <v>0.7</v>
      </c>
      <c r="E7" s="9">
        <v>400</v>
      </c>
      <c r="F7" s="7">
        <v>40</v>
      </c>
      <c r="G7" s="7">
        <v>36</v>
      </c>
      <c r="H7" s="8">
        <f t="shared" si="1"/>
        <v>0.9</v>
      </c>
      <c r="I7" s="9">
        <v>300</v>
      </c>
      <c r="J7" s="7" t="s">
        <v>793</v>
      </c>
      <c r="K7" s="14"/>
    </row>
    <row r="8" customHeight="1" spans="1:11">
      <c r="A8" s="7" t="s">
        <v>794</v>
      </c>
      <c r="B8" s="7">
        <v>65</v>
      </c>
      <c r="C8" s="7">
        <v>17</v>
      </c>
      <c r="D8" s="8">
        <f t="shared" si="0"/>
        <v>0.261538461538462</v>
      </c>
      <c r="E8" s="9"/>
      <c r="F8" s="7">
        <v>35</v>
      </c>
      <c r="G8" s="7">
        <v>28</v>
      </c>
      <c r="H8" s="8">
        <f t="shared" si="1"/>
        <v>0.8</v>
      </c>
      <c r="I8" s="9"/>
      <c r="J8" s="7"/>
      <c r="K8" s="14"/>
    </row>
    <row r="9" customHeight="1" spans="1:11">
      <c r="A9" s="7" t="s">
        <v>795</v>
      </c>
      <c r="B9" s="7">
        <v>1505</v>
      </c>
      <c r="C9" s="7"/>
      <c r="D9" s="7"/>
      <c r="E9" s="9">
        <v>2100</v>
      </c>
      <c r="F9" s="7">
        <v>645</v>
      </c>
      <c r="G9" s="10">
        <f>SUM(G2:G8)</f>
        <v>581.666633</v>
      </c>
      <c r="H9" s="8"/>
      <c r="I9" s="9">
        <v>1500</v>
      </c>
      <c r="J9" s="7">
        <v>900</v>
      </c>
      <c r="K9" s="14"/>
    </row>
  </sheetData>
  <mergeCells count="9">
    <mergeCell ref="E2:E3"/>
    <mergeCell ref="E4:E6"/>
    <mergeCell ref="E7:E8"/>
    <mergeCell ref="I2:I3"/>
    <mergeCell ref="I4:I6"/>
    <mergeCell ref="I7:I8"/>
    <mergeCell ref="J2:J3"/>
    <mergeCell ref="J4:J6"/>
    <mergeCell ref="J7:J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3" sqref="D13"/>
    </sheetView>
  </sheetViews>
  <sheetFormatPr defaultColWidth="9" defaultRowHeight="39" customHeight="1" outlineLevelCol="5"/>
  <cols>
    <col min="1" max="1" width="16.875" customWidth="1"/>
    <col min="2" max="4" width="18.25" customWidth="1"/>
    <col min="5" max="5" width="17.5" customWidth="1"/>
    <col min="6" max="6" width="23.375" customWidth="1"/>
  </cols>
  <sheetData>
    <row r="1" customHeight="1" spans="1:6">
      <c r="A1" s="1" t="s">
        <v>796</v>
      </c>
      <c r="B1" s="2"/>
      <c r="C1" s="2"/>
      <c r="D1" s="2"/>
      <c r="E1" s="2"/>
      <c r="F1" s="2"/>
    </row>
    <row r="2" customHeight="1" spans="1:6">
      <c r="A2" s="3" t="s">
        <v>533</v>
      </c>
      <c r="B2" s="3" t="s">
        <v>797</v>
      </c>
      <c r="C2" s="3" t="s">
        <v>798</v>
      </c>
      <c r="D2" s="3" t="s">
        <v>799</v>
      </c>
      <c r="E2" s="3" t="s">
        <v>798</v>
      </c>
      <c r="F2" s="3" t="s">
        <v>788</v>
      </c>
    </row>
    <row r="3" customHeight="1" spans="1:6">
      <c r="A3" s="3" t="s">
        <v>284</v>
      </c>
      <c r="B3" s="3">
        <v>300</v>
      </c>
      <c r="C3" s="3">
        <v>1000</v>
      </c>
      <c r="D3" s="3">
        <v>140</v>
      </c>
      <c r="E3" s="3">
        <v>700</v>
      </c>
      <c r="F3" s="3" t="s">
        <v>800</v>
      </c>
    </row>
    <row r="4" customHeight="1" spans="1:6">
      <c r="A4" s="3" t="s">
        <v>171</v>
      </c>
      <c r="B4" s="3">
        <v>300</v>
      </c>
      <c r="C4" s="3"/>
      <c r="D4" s="3">
        <v>130</v>
      </c>
      <c r="E4" s="3"/>
      <c r="F4" s="3"/>
    </row>
    <row r="5" customHeight="1" spans="1:6">
      <c r="A5" s="3" t="s">
        <v>678</v>
      </c>
      <c r="B5" s="3">
        <v>260</v>
      </c>
      <c r="C5" s="3">
        <v>700</v>
      </c>
      <c r="D5" s="3">
        <v>100</v>
      </c>
      <c r="E5" s="3">
        <v>500</v>
      </c>
      <c r="F5" s="3" t="s">
        <v>801</v>
      </c>
    </row>
    <row r="6" customHeight="1" spans="1:6">
      <c r="A6" s="3" t="s">
        <v>111</v>
      </c>
      <c r="B6" s="3">
        <v>260</v>
      </c>
      <c r="C6" s="3"/>
      <c r="D6" s="3">
        <v>100</v>
      </c>
      <c r="E6" s="3"/>
      <c r="F6" s="3"/>
    </row>
    <row r="7" customHeight="1" spans="1:6">
      <c r="A7" s="3" t="s">
        <v>17</v>
      </c>
      <c r="B7" s="3">
        <v>240</v>
      </c>
      <c r="C7" s="3"/>
      <c r="D7" s="3">
        <v>100</v>
      </c>
      <c r="E7" s="3"/>
      <c r="F7" s="3"/>
    </row>
    <row r="8" customHeight="1" spans="1:6">
      <c r="A8" s="3" t="s">
        <v>264</v>
      </c>
      <c r="B8" s="3">
        <v>80</v>
      </c>
      <c r="C8" s="3">
        <v>400</v>
      </c>
      <c r="D8" s="3">
        <v>40</v>
      </c>
      <c r="E8" s="3">
        <v>300</v>
      </c>
      <c r="F8" s="3" t="s">
        <v>802</v>
      </c>
    </row>
    <row r="9" customHeight="1" spans="1:6">
      <c r="A9" s="3" t="s">
        <v>546</v>
      </c>
      <c r="B9" s="3">
        <v>65</v>
      </c>
      <c r="C9" s="3"/>
      <c r="D9" s="3">
        <v>35</v>
      </c>
      <c r="E9" s="3"/>
      <c r="F9" s="3"/>
    </row>
    <row r="10" customHeight="1" spans="1:6">
      <c r="A10" s="3" t="s">
        <v>529</v>
      </c>
      <c r="B10" s="3">
        <f>SUM(B3:B9)</f>
        <v>1505</v>
      </c>
      <c r="C10" s="3">
        <f>SUM(C3:C9)</f>
        <v>2100</v>
      </c>
      <c r="D10" s="3">
        <f>SUM(D3:D9)</f>
        <v>645</v>
      </c>
      <c r="E10" s="3">
        <f>SUM(E3:E9)</f>
        <v>1500</v>
      </c>
      <c r="F10" s="3">
        <v>900</v>
      </c>
    </row>
  </sheetData>
  <mergeCells count="10">
    <mergeCell ref="A1:F1"/>
    <mergeCell ref="C3:C4"/>
    <mergeCell ref="C5:C7"/>
    <mergeCell ref="C8:C9"/>
    <mergeCell ref="E3:E4"/>
    <mergeCell ref="E5:E7"/>
    <mergeCell ref="E8:E9"/>
    <mergeCell ref="F3:F4"/>
    <mergeCell ref="F5:F7"/>
    <mergeCell ref="F8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个人销售及奖励明细</vt:lpstr>
      <vt:lpstr>门店完成情况及领取奖励</vt:lpstr>
      <vt:lpstr>片区汇总</vt:lpstr>
      <vt:lpstr>Sheet1</vt:lpstr>
      <vt:lpstr>门店合计奖励（财务报账版）</vt:lpstr>
      <vt:lpstr>片区完成情况</vt:lpstr>
      <vt:lpstr>片区pk任务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2023-12-21T01:44:42Z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