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tabRatio="739" activeTab="2"/>
  </bookViews>
  <sheets>
    <sheet name="考核目标" sheetId="1" r:id="rId1"/>
    <sheet name="片区完成率" sheetId="4" state="hidden" r:id="rId2"/>
    <sheet name="员工奖励分配清单" sheetId="5" r:id="rId3"/>
    <sheet name="员工个人加分清单" sheetId="6" r:id="rId4"/>
    <sheet name="片区完成情况" sheetId="7" r:id="rId5"/>
    <sheet name="9月26-28日2档超毛奖励" sheetId="2" r:id="rId6"/>
    <sheet name="9月29-30日2档超毛奖励" sheetId="3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0" hidden="1">考核目标!$A$1:$AS$145</definedName>
  </definedNames>
  <calcPr calcId="144525"/>
</workbook>
</file>

<file path=xl/sharedStrings.xml><?xml version="1.0" encoding="utf-8"?>
<sst xmlns="http://schemas.openxmlformats.org/spreadsheetml/2006/main" count="323" uniqueCount="225">
  <si>
    <t>9月活动目标</t>
  </si>
  <si>
    <t>考核时间：9月26日—9月28日(3天）</t>
  </si>
  <si>
    <t>考核时间：9月29日—9月30日（2天）</t>
  </si>
  <si>
    <t>序号</t>
  </si>
  <si>
    <t>门店ID</t>
  </si>
  <si>
    <t>门店名称</t>
  </si>
  <si>
    <t>片区名称</t>
  </si>
  <si>
    <t>正式员工+试用期（奖励50元/）人</t>
  </si>
  <si>
    <t>完成销售任务实习生 （加15分/人）</t>
  </si>
  <si>
    <t>1档
日均销售</t>
  </si>
  <si>
    <t>三天合计任务</t>
  </si>
  <si>
    <t>1档
日均毛利额</t>
  </si>
  <si>
    <t>三天合计 任务毛利</t>
  </si>
  <si>
    <t>毛利率</t>
  </si>
  <si>
    <t>3天实际  销售</t>
  </si>
  <si>
    <t>3天实际  毛利</t>
  </si>
  <si>
    <t>1档销售  完成率</t>
  </si>
  <si>
    <t>1档毛利 完成率</t>
  </si>
  <si>
    <t>1档奖励金额</t>
  </si>
  <si>
    <t>处罚（封顶处罚200元）</t>
  </si>
  <si>
    <t>2档
日均销售</t>
  </si>
  <si>
    <t>2档
日均毛利额</t>
  </si>
  <si>
    <t>三天合计毛利额</t>
  </si>
  <si>
    <t>2档销售完成率</t>
  </si>
  <si>
    <t>2档毛利完成率</t>
  </si>
  <si>
    <t>2档奖励金额</t>
  </si>
  <si>
    <t>2档超毛利奖励</t>
  </si>
  <si>
    <t>1档2天销售任务合计</t>
  </si>
  <si>
    <t>1档2天任务毛利</t>
  </si>
  <si>
    <t>2天实际销售</t>
  </si>
  <si>
    <t>2天实际毛利</t>
  </si>
  <si>
    <t>1档销售     完成率</t>
  </si>
  <si>
    <t>1档毛利     完成率</t>
  </si>
  <si>
    <t>加分</t>
  </si>
  <si>
    <t>2档销售任务合计</t>
  </si>
  <si>
    <t>2档毛利任务合计</t>
  </si>
  <si>
    <t>超毛利奖励</t>
  </si>
  <si>
    <t>五津西路药店</t>
  </si>
  <si>
    <t>兴义镇万兴路药店</t>
  </si>
  <si>
    <t>新津邓双镇岷江店</t>
  </si>
  <si>
    <t>新津武阳西路</t>
  </si>
  <si>
    <t>四川太极新津五津西路二店</t>
  </si>
  <si>
    <t>清江东路药店</t>
  </si>
  <si>
    <t>奖励积分50分/人</t>
  </si>
  <si>
    <t>光华药店</t>
  </si>
  <si>
    <t>长寿路</t>
  </si>
  <si>
    <t>沙湾东一路</t>
  </si>
  <si>
    <t>武侯区顺和街店</t>
  </si>
  <si>
    <t>银河北街</t>
  </si>
  <si>
    <t>花照壁中横街</t>
  </si>
  <si>
    <t>高新天久北巷药店</t>
  </si>
  <si>
    <t>金牛区交大路第三药店</t>
  </si>
  <si>
    <t>光华村街药店</t>
  </si>
  <si>
    <t>四川太极金牛区蜀汉路药店</t>
  </si>
  <si>
    <t>天顺路店</t>
  </si>
  <si>
    <t>贝森北路</t>
  </si>
  <si>
    <t>四川太极金牛区银沙路药店</t>
  </si>
  <si>
    <t>紫薇东路</t>
  </si>
  <si>
    <t>金牛区金沙路药店</t>
  </si>
  <si>
    <t>枣子巷药店</t>
  </si>
  <si>
    <t>青羊区十二桥药店</t>
  </si>
  <si>
    <t>金牛区黄苑东街药店</t>
  </si>
  <si>
    <t>大悦路店</t>
  </si>
  <si>
    <t>土龙路药店</t>
  </si>
  <si>
    <t>武侯区佳灵路</t>
  </si>
  <si>
    <t>花照壁</t>
  </si>
  <si>
    <t>蜀源路店</t>
  </si>
  <si>
    <t>金祥店</t>
  </si>
  <si>
    <t>光华西一路</t>
  </si>
  <si>
    <t>大石西路药店</t>
  </si>
  <si>
    <t>双楠店</t>
  </si>
  <si>
    <t>温江店</t>
  </si>
  <si>
    <t>经一路店</t>
  </si>
  <si>
    <t>光华北五路店</t>
  </si>
  <si>
    <t>大华街药店</t>
  </si>
  <si>
    <t>逸都路店</t>
  </si>
  <si>
    <t>蜀辉路店</t>
  </si>
  <si>
    <t>大药房连锁有限公司武侯区聚萃街药店</t>
  </si>
  <si>
    <t>温江区公平街道江安路药店</t>
  </si>
  <si>
    <t>蜀兴路店</t>
  </si>
  <si>
    <t>旗舰店</t>
  </si>
  <si>
    <t>丝竹路</t>
  </si>
  <si>
    <t>青羊区童子街</t>
  </si>
  <si>
    <t>梨花街</t>
  </si>
  <si>
    <t>科华北路</t>
  </si>
  <si>
    <t>锦江区庆云南街药店</t>
  </si>
  <si>
    <t>元华二巷</t>
  </si>
  <si>
    <t>成都成汉太极大药房有限公司</t>
  </si>
  <si>
    <t>都江堰药店</t>
  </si>
  <si>
    <t>都江堰市蒲阳路药店</t>
  </si>
  <si>
    <t>都江堰幸福镇翔凤路药店</t>
  </si>
  <si>
    <t>都江堰聚源镇药店</t>
  </si>
  <si>
    <t>都江堰景中路店</t>
  </si>
  <si>
    <t>都江堰奎光路中段药店</t>
  </si>
  <si>
    <t>都江堰市蒲阳镇堰问道西路药店</t>
  </si>
  <si>
    <t>都江堰宝莲路</t>
  </si>
  <si>
    <t>华泰路二药店</t>
  </si>
  <si>
    <t>高新区民丰大道西段药店</t>
  </si>
  <si>
    <t>金马河</t>
  </si>
  <si>
    <t>泰和二街</t>
  </si>
  <si>
    <t>成华区万宇路药店</t>
  </si>
  <si>
    <t>成华区华康路药店</t>
  </si>
  <si>
    <t>双流区东升街道三强西路药店</t>
  </si>
  <si>
    <t>新乐中街药店</t>
  </si>
  <si>
    <t>新园大道药店</t>
  </si>
  <si>
    <t>中和大道药店</t>
  </si>
  <si>
    <t>高新区大源北街药店</t>
  </si>
  <si>
    <t>双流县西航港街道锦华路一段药店</t>
  </si>
  <si>
    <t>新下街</t>
  </si>
  <si>
    <t>成华区华泰路药店</t>
  </si>
  <si>
    <t>成华区万科路药店</t>
  </si>
  <si>
    <t>剑南大道店</t>
  </si>
  <si>
    <t>四川太极高新区中和公济桥路药店</t>
  </si>
  <si>
    <t>三江店</t>
  </si>
  <si>
    <t>崇州中心店</t>
  </si>
  <si>
    <t xml:space="preserve">永康东路药店 </t>
  </si>
  <si>
    <t>怀远店</t>
  </si>
  <si>
    <t>蜀州中路店</t>
  </si>
  <si>
    <t>金带街药店</t>
  </si>
  <si>
    <t>崇州市崇阳镇尚贤坊街药店</t>
  </si>
  <si>
    <t>怀远二店</t>
  </si>
  <si>
    <t>尚锦路店</t>
  </si>
  <si>
    <t>郫县郫筒镇一环路东南段药店</t>
  </si>
  <si>
    <t>倪家桥</t>
  </si>
  <si>
    <t>四川太极浆洗街药店</t>
  </si>
  <si>
    <t>水碾河</t>
  </si>
  <si>
    <t>三医院店（青龙街）</t>
  </si>
  <si>
    <t>成华区崔家店路药店</t>
  </si>
  <si>
    <t>金丝街药店</t>
  </si>
  <si>
    <t>青羊区北东街店</t>
  </si>
  <si>
    <t>成华杉板桥南一路店</t>
  </si>
  <si>
    <t>锦江区水杉街药店</t>
  </si>
  <si>
    <t>双林路药店</t>
  </si>
  <si>
    <t>宏济路</t>
  </si>
  <si>
    <t>郫县郫筒镇东大街药店</t>
  </si>
  <si>
    <t>锦江区柳翠路药店</t>
  </si>
  <si>
    <t>锦江区劼人路药店</t>
  </si>
  <si>
    <t>通盈街药店</t>
  </si>
  <si>
    <t>锦江区榕声路店</t>
  </si>
  <si>
    <t>静沙路</t>
  </si>
  <si>
    <t>锦江区观音桥街药店</t>
  </si>
  <si>
    <t>武侯区科华街药店</t>
  </si>
  <si>
    <t>培华东路店（六医院店）</t>
  </si>
  <si>
    <t>郫都区红高路药店</t>
  </si>
  <si>
    <t>城中片</t>
  </si>
  <si>
    <t>大邑县沙渠镇方圆路药店</t>
  </si>
  <si>
    <t>大邑县晋源镇东壕沟段药店</t>
  </si>
  <si>
    <t>邛崃市临邛镇洪川小区药店</t>
  </si>
  <si>
    <t>大邑县晋原镇子龙路店</t>
  </si>
  <si>
    <t>邛崃市临邛镇凤凰大道药店</t>
  </si>
  <si>
    <t>四川太极大邑县晋原镇北街药店</t>
  </si>
  <si>
    <t>元通大道店</t>
  </si>
  <si>
    <t>大邑县晋原镇东街药店</t>
  </si>
  <si>
    <t>邛崃中心药店</t>
  </si>
  <si>
    <t>观音阁店</t>
  </si>
  <si>
    <t>杏林路</t>
  </si>
  <si>
    <t>大邑县晋原镇通达东路五段药店</t>
  </si>
  <si>
    <t>邛崃翠荫街</t>
  </si>
  <si>
    <t>潘家街店</t>
  </si>
  <si>
    <t>大邑县新场镇文昌街药店</t>
  </si>
  <si>
    <t>邛崃市羊安镇永康大道药店</t>
  </si>
  <si>
    <t>金巷西街店</t>
  </si>
  <si>
    <t>大邑县安仁镇千禧街药店</t>
  </si>
  <si>
    <t>大邑县晋原镇内蒙古大道桃源药店</t>
  </si>
  <si>
    <t>大邑蜀望路店</t>
  </si>
  <si>
    <t>大邑南街店</t>
  </si>
  <si>
    <t>成华区华油路药店</t>
  </si>
  <si>
    <t>成华区二环路北四段药店（汇融名城）</t>
  </si>
  <si>
    <t>新都区马超东路店</t>
  </si>
  <si>
    <t>红星店</t>
  </si>
  <si>
    <t>成华区羊子山西路药店（兴元华盛）</t>
  </si>
  <si>
    <t>医贸大道店</t>
  </si>
  <si>
    <t>四川太极新都区新都街道万和北路药店</t>
  </si>
  <si>
    <t>驷马桥店</t>
  </si>
  <si>
    <t>西部店</t>
  </si>
  <si>
    <t>新都区新繁镇繁江北路药店</t>
  </si>
  <si>
    <t>彭州致和路店</t>
  </si>
  <si>
    <t>沙河源药店</t>
  </si>
  <si>
    <t>西林一街</t>
  </si>
  <si>
    <t>东昌路店</t>
  </si>
  <si>
    <t>五福桥东路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</si>
  <si>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</si>
  <si>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</si>
  <si>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</si>
  <si>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</si>
  <si>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</si>
  <si>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超毛奖励</t>
  </si>
  <si>
    <t>备注</t>
  </si>
  <si>
    <t>五津西路店</t>
  </si>
  <si>
    <t>新津片区</t>
  </si>
  <si>
    <t>王燕丽</t>
  </si>
  <si>
    <t>刘芬</t>
  </si>
  <si>
    <t>廖文莉</t>
  </si>
  <si>
    <t>兴义店</t>
  </si>
  <si>
    <t>庄静</t>
  </si>
  <si>
    <t>张丹</t>
  </si>
  <si>
    <r>
      <rPr>
        <b/>
        <sz val="10"/>
        <rFont val="Arial"/>
        <charset val="0"/>
      </rPr>
      <t>9.26-30</t>
    </r>
    <r>
      <rPr>
        <b/>
        <sz val="10"/>
        <rFont val="宋体"/>
        <charset val="0"/>
      </rPr>
      <t xml:space="preserve"> 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（员工加分明细）</t>
    </r>
  </si>
  <si>
    <t>员工加分</t>
  </si>
  <si>
    <t>片区总店数</t>
  </si>
  <si>
    <t>9.26-28日1档销售完成店数</t>
  </si>
  <si>
    <t>未完成店数</t>
  </si>
  <si>
    <t>片区店数完成率</t>
  </si>
  <si>
    <t>加减绩效分</t>
  </si>
  <si>
    <t>城郊一片</t>
  </si>
  <si>
    <t>城中片区</t>
  </si>
  <si>
    <t>减去红高路</t>
  </si>
  <si>
    <t>崇州片区</t>
  </si>
  <si>
    <t>东南片区</t>
  </si>
  <si>
    <t>都江堰片区</t>
  </si>
  <si>
    <t>旗舰片区</t>
  </si>
  <si>
    <t>西门二片</t>
  </si>
  <si>
    <t>西门一片</t>
  </si>
  <si>
    <t>新津片</t>
  </si>
  <si>
    <t>9月26-28日</t>
  </si>
  <si>
    <t>三天合计任务毛利</t>
  </si>
  <si>
    <t>3天实际销售</t>
  </si>
  <si>
    <t>3天实际毛利</t>
  </si>
  <si>
    <t>1档销售完成率</t>
  </si>
  <si>
    <t>1档毛利完成率</t>
  </si>
  <si>
    <t>超毛利奖励金额</t>
  </si>
  <si>
    <t>崇州片</t>
  </si>
  <si>
    <t>都江堰片</t>
  </si>
  <si>
    <t>9月29-30日销售</t>
  </si>
  <si>
    <t>2天销售任务合计</t>
  </si>
  <si>
    <t>2天任务毛利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</si>
</sst>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8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Microsoft YaHei"/>
      <charset val="134"/>
    </font>
    <font>
      <b/>
      <sz val="11"/>
      <color rgb="FFFF0000"/>
      <name val="Microsoft YaHei"/>
      <charset val="134"/>
    </font>
    <font>
      <sz val="10"/>
      <name val="Microsoft YaHei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Microsoft YaHei"/>
      <charset val="134"/>
    </font>
    <font>
      <sz val="14"/>
      <color theme="1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16"/>
      <color theme="1"/>
      <name val="Microsoft YaHei"/>
      <charset val="134"/>
    </font>
    <font>
      <b/>
      <sz val="16"/>
      <name val="Microsoft YaHei"/>
      <charset val="134"/>
    </font>
    <font>
      <b/>
      <sz val="16"/>
      <color rgb="FFFF0000"/>
      <name val="Microsoft YaHei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1" fillId="18" borderId="5" applyNumberFormat="0" applyAlignment="0" applyProtection="0">
      <alignment vertical="center"/>
    </xf>
    <xf numFmtId="0" fontId="32" fillId="19" borderId="10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 wrapText="1"/>
    </xf>
    <xf numFmtId="177" fontId="3" fillId="6" borderId="1" xfId="0" applyNumberFormat="1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 wrapText="1"/>
    </xf>
    <xf numFmtId="176" fontId="3" fillId="6" borderId="1" xfId="0" applyNumberFormat="1" applyFont="1" applyFill="1" applyBorder="1" applyAlignment="1">
      <alignment horizontal="center" vertical="center" wrapText="1"/>
    </xf>
    <xf numFmtId="10" fontId="2" fillId="6" borderId="1" xfId="0" applyNumberFormat="1" applyFont="1" applyFill="1" applyBorder="1" applyAlignment="1">
      <alignment horizontal="center" vertical="center" wrapText="1"/>
    </xf>
    <xf numFmtId="177" fontId="4" fillId="6" borderId="1" xfId="0" applyNumberFormat="1" applyFont="1" applyFill="1" applyBorder="1" applyAlignment="1">
      <alignment horizontal="center" vertical="center" wrapText="1"/>
    </xf>
    <xf numFmtId="10" fontId="4" fillId="6" borderId="1" xfId="0" applyNumberFormat="1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0" fontId="8" fillId="7" borderId="1" xfId="0" applyNumberFormat="1" applyFont="1" applyFill="1" applyBorder="1" applyAlignment="1">
      <alignment horizontal="center" vertical="center" wrapText="1"/>
    </xf>
    <xf numFmtId="10" fontId="8" fillId="6" borderId="1" xfId="0" applyNumberFormat="1" applyFont="1" applyFill="1" applyBorder="1" applyAlignment="1">
      <alignment horizontal="center" vertical="center" wrapText="1"/>
    </xf>
    <xf numFmtId="177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9" fontId="8" fillId="8" borderId="1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 wrapText="1"/>
    </xf>
    <xf numFmtId="177" fontId="6" fillId="0" borderId="0" xfId="0" applyNumberFormat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10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177" fontId="14" fillId="0" borderId="4" xfId="0" applyNumberFormat="1" applyFont="1" applyFill="1" applyBorder="1" applyAlignment="1">
      <alignment horizontal="center" vertical="center" wrapText="1"/>
    </xf>
    <xf numFmtId="177" fontId="15" fillId="6" borderId="1" xfId="0" applyNumberFormat="1" applyFont="1" applyFill="1" applyBorder="1" applyAlignment="1">
      <alignment horizontal="center" vertical="center" wrapText="1"/>
    </xf>
    <xf numFmtId="177" fontId="16" fillId="6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 wrapText="1"/>
    </xf>
    <xf numFmtId="0" fontId="16" fillId="6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9" fontId="8" fillId="6" borderId="1" xfId="0" applyNumberFormat="1" applyFont="1" applyFill="1" applyBorder="1" applyAlignment="1">
      <alignment horizontal="center" vertical="center" wrapText="1"/>
    </xf>
    <xf numFmtId="9" fontId="4" fillId="6" borderId="1" xfId="0" applyNumberFormat="1" applyFont="1" applyFill="1" applyBorder="1" applyAlignment="1">
      <alignment horizontal="center" vertical="center" wrapText="1"/>
    </xf>
    <xf numFmtId="177" fontId="4" fillId="4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6" fontId="8" fillId="6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10" fontId="13" fillId="0" borderId="1" xfId="0" applyNumberFormat="1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177" fontId="6" fillId="6" borderId="1" xfId="0" applyNumberFormat="1" applyFont="1" applyFill="1" applyBorder="1" applyAlignment="1">
      <alignment vertical="center"/>
    </xf>
    <xf numFmtId="10" fontId="6" fillId="6" borderId="1" xfId="0" applyNumberFormat="1" applyFont="1" applyFill="1" applyBorder="1" applyAlignment="1">
      <alignment horizontal="center" vertical="center"/>
    </xf>
    <xf numFmtId="176" fontId="6" fillId="6" borderId="1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9" fontId="6" fillId="6" borderId="1" xfId="0" applyNumberFormat="1" applyFont="1" applyFill="1" applyBorder="1" applyAlignment="1">
      <alignment horizontal="center" vertical="center"/>
    </xf>
    <xf numFmtId="0" fontId="13" fillId="6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vertical="center"/>
    </xf>
    <xf numFmtId="10" fontId="6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9.26-28&#26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9.29-30&#2608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2022&#24180;10&#26376;&#38376;&#24215;&#31867;&#2241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9&#26376;&#38376;&#24215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销售</v>
          </cell>
          <cell r="M1" t="str">
            <v>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902</v>
          </cell>
          <cell r="K2">
            <v>631.49</v>
          </cell>
          <cell r="L2">
            <v>569607.97</v>
          </cell>
          <cell r="M2">
            <v>53074.5</v>
          </cell>
        </row>
        <row r="3">
          <cell r="D3">
            <v>114685</v>
          </cell>
          <cell r="E3" t="str">
            <v>四川太极青羊区青龙街药店</v>
          </cell>
          <cell r="F3" t="str">
            <v/>
          </cell>
          <cell r="G3">
            <v>23</v>
          </cell>
          <cell r="H3" t="str">
            <v>城中片</v>
          </cell>
          <cell r="I3" t="str">
            <v>何巍 </v>
          </cell>
          <cell r="J3">
            <v>345</v>
          </cell>
          <cell r="K3">
            <v>319.75</v>
          </cell>
          <cell r="L3">
            <v>110312.52</v>
          </cell>
          <cell r="M3">
            <v>13893.98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578</v>
          </cell>
          <cell r="K4">
            <v>178.19</v>
          </cell>
          <cell r="L4">
            <v>102991.93</v>
          </cell>
          <cell r="M4">
            <v>20403.24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629</v>
          </cell>
          <cell r="K5">
            <v>148.1</v>
          </cell>
          <cell r="L5">
            <v>93152.36</v>
          </cell>
          <cell r="M5">
            <v>16881.95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448</v>
          </cell>
          <cell r="K6">
            <v>177.86</v>
          </cell>
          <cell r="L6">
            <v>79679.45</v>
          </cell>
          <cell r="M6">
            <v>16869.59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505</v>
          </cell>
          <cell r="K7">
            <v>152.21</v>
          </cell>
          <cell r="L7">
            <v>76868.23</v>
          </cell>
          <cell r="M7">
            <v>19839.83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445</v>
          </cell>
          <cell r="K8">
            <v>166.28</v>
          </cell>
          <cell r="L8">
            <v>73994.39</v>
          </cell>
          <cell r="M8">
            <v>18263.49</v>
          </cell>
        </row>
        <row r="9">
          <cell r="D9">
            <v>345</v>
          </cell>
          <cell r="E9" t="str">
            <v>四川太极B区西部店</v>
          </cell>
          <cell r="F9" t="str">
            <v>否</v>
          </cell>
          <cell r="G9">
            <v>261</v>
          </cell>
          <cell r="H9" t="str">
            <v>团购片</v>
          </cell>
          <cell r="I9" t="str">
            <v>王灵</v>
          </cell>
          <cell r="J9">
            <v>9</v>
          </cell>
          <cell r="K9">
            <v>8061.04</v>
          </cell>
          <cell r="L9">
            <v>72549.35</v>
          </cell>
          <cell r="M9">
            <v>313.35</v>
          </cell>
        </row>
        <row r="10">
          <cell r="D10">
            <v>385</v>
          </cell>
          <cell r="E10" t="str">
            <v>四川太极五津西路药店</v>
          </cell>
          <cell r="F10" t="str">
            <v>是</v>
          </cell>
          <cell r="G10">
            <v>281</v>
          </cell>
          <cell r="H10" t="str">
            <v>新津片</v>
          </cell>
          <cell r="I10" t="str">
            <v>王燕丽</v>
          </cell>
          <cell r="J10">
            <v>261</v>
          </cell>
          <cell r="K10">
            <v>239.27</v>
          </cell>
          <cell r="L10">
            <v>62449.73</v>
          </cell>
          <cell r="M10">
            <v>15788.73</v>
          </cell>
        </row>
        <row r="11">
          <cell r="D11">
            <v>571</v>
          </cell>
          <cell r="E11" t="str">
            <v>四川太极高新区锦城大道药店</v>
          </cell>
          <cell r="F11" t="str">
            <v>是</v>
          </cell>
          <cell r="G11">
            <v>232</v>
          </cell>
          <cell r="H11" t="str">
            <v>东南片区</v>
          </cell>
          <cell r="I11" t="str">
            <v>曾蕾蕾</v>
          </cell>
          <cell r="J11">
            <v>333</v>
          </cell>
          <cell r="K11">
            <v>161.01</v>
          </cell>
          <cell r="L11">
            <v>53615</v>
          </cell>
          <cell r="M11">
            <v>11860.06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323</v>
          </cell>
          <cell r="K12">
            <v>152.12</v>
          </cell>
          <cell r="L12">
            <v>49134.67</v>
          </cell>
          <cell r="M12">
            <v>10678.16</v>
          </cell>
        </row>
        <row r="13">
          <cell r="D13">
            <v>117491</v>
          </cell>
          <cell r="E13" t="str">
            <v>四川太极金牛区花照壁中横街药店</v>
          </cell>
          <cell r="F13" t="str">
            <v/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194</v>
          </cell>
          <cell r="K13">
            <v>221.41</v>
          </cell>
          <cell r="L13">
            <v>42954.4</v>
          </cell>
          <cell r="M13">
            <v>6258.69</v>
          </cell>
        </row>
        <row r="14">
          <cell r="D14">
            <v>365</v>
          </cell>
          <cell r="E14" t="str">
            <v>四川太极光华村街药店</v>
          </cell>
          <cell r="F14" t="str">
            <v>是</v>
          </cell>
          <cell r="G14">
            <v>181</v>
          </cell>
          <cell r="H14" t="str">
            <v>西门一片</v>
          </cell>
          <cell r="I14" t="str">
            <v>刘琴英</v>
          </cell>
          <cell r="J14">
            <v>397</v>
          </cell>
          <cell r="K14">
            <v>94.86</v>
          </cell>
          <cell r="L14">
            <v>37660.22</v>
          </cell>
          <cell r="M14">
            <v>9664.94</v>
          </cell>
        </row>
        <row r="15">
          <cell r="D15">
            <v>581</v>
          </cell>
          <cell r="E15" t="str">
            <v>四川太极成华区二环路北四段药店（汇融名城）</v>
          </cell>
          <cell r="F15" t="str">
            <v>是</v>
          </cell>
          <cell r="G15">
            <v>322</v>
          </cell>
          <cell r="H15" t="str">
            <v>北门片</v>
          </cell>
          <cell r="I15" t="str">
            <v>朱朝霞 </v>
          </cell>
          <cell r="J15">
            <v>291</v>
          </cell>
          <cell r="K15">
            <v>123.04</v>
          </cell>
          <cell r="L15">
            <v>35804.05</v>
          </cell>
          <cell r="M15">
            <v>8131.95</v>
          </cell>
        </row>
        <row r="16">
          <cell r="D16">
            <v>341</v>
          </cell>
          <cell r="E16" t="str">
            <v>四川太极邛崃中心药店</v>
          </cell>
          <cell r="F16" t="str">
            <v>是</v>
          </cell>
          <cell r="G16">
            <v>282</v>
          </cell>
          <cell r="H16" t="str">
            <v>城郊一片</v>
          </cell>
          <cell r="I16" t="str">
            <v>任会茹</v>
          </cell>
          <cell r="J16">
            <v>346</v>
          </cell>
          <cell r="K16">
            <v>102.9</v>
          </cell>
          <cell r="L16">
            <v>35604.72</v>
          </cell>
          <cell r="M16">
            <v>9878.49</v>
          </cell>
        </row>
        <row r="17">
          <cell r="D17">
            <v>578</v>
          </cell>
          <cell r="E17" t="str">
            <v>四川太极成华区华油路药店</v>
          </cell>
          <cell r="F17" t="str">
            <v>否</v>
          </cell>
          <cell r="G17">
            <v>322</v>
          </cell>
          <cell r="H17" t="str">
            <v>北门片</v>
          </cell>
          <cell r="I17" t="str">
            <v>朱朝霞 </v>
          </cell>
          <cell r="J17">
            <v>325</v>
          </cell>
          <cell r="K17">
            <v>103.32</v>
          </cell>
          <cell r="L17">
            <v>33579.54</v>
          </cell>
          <cell r="M17">
            <v>8676.31</v>
          </cell>
        </row>
        <row r="18">
          <cell r="D18">
            <v>747</v>
          </cell>
          <cell r="E18" t="str">
            <v>四川太极郫县郫筒镇一环路东南段药店</v>
          </cell>
          <cell r="F18" t="str">
            <v/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191</v>
          </cell>
          <cell r="K18">
            <v>163.73</v>
          </cell>
          <cell r="L18">
            <v>31272.56</v>
          </cell>
          <cell r="M18">
            <v>6511.13</v>
          </cell>
        </row>
        <row r="19">
          <cell r="D19">
            <v>742</v>
          </cell>
          <cell r="E19" t="str">
            <v>四川太极锦江区庆云南街药店</v>
          </cell>
          <cell r="F19" t="str">
            <v/>
          </cell>
          <cell r="G19">
            <v>142</v>
          </cell>
          <cell r="H19" t="str">
            <v>旗舰片区</v>
          </cell>
          <cell r="I19" t="str">
            <v>谭勤娟</v>
          </cell>
          <cell r="J19">
            <v>208</v>
          </cell>
          <cell r="K19">
            <v>148.29</v>
          </cell>
          <cell r="L19">
            <v>30843.91</v>
          </cell>
          <cell r="M19">
            <v>6341.31</v>
          </cell>
        </row>
        <row r="20">
          <cell r="D20">
            <v>511</v>
          </cell>
          <cell r="E20" t="str">
            <v>四川太极成华杉板桥南一路店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280</v>
          </cell>
          <cell r="K20">
            <v>107.76</v>
          </cell>
          <cell r="L20">
            <v>30172.72</v>
          </cell>
          <cell r="M20">
            <v>7710.59</v>
          </cell>
        </row>
        <row r="21">
          <cell r="D21">
            <v>513</v>
          </cell>
          <cell r="E21" t="str">
            <v>四川太极武侯区顺和街店</v>
          </cell>
          <cell r="F21" t="str">
            <v>否</v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280</v>
          </cell>
          <cell r="K21">
            <v>106.13</v>
          </cell>
          <cell r="L21">
            <v>29716.42</v>
          </cell>
          <cell r="M21">
            <v>6449.9</v>
          </cell>
        </row>
        <row r="22">
          <cell r="D22">
            <v>387</v>
          </cell>
          <cell r="E22" t="str">
            <v>四川太极新乐中街药店</v>
          </cell>
          <cell r="F22" t="str">
            <v>否</v>
          </cell>
          <cell r="G22">
            <v>232</v>
          </cell>
          <cell r="H22" t="str">
            <v>东南片区</v>
          </cell>
          <cell r="I22" t="str">
            <v>曾蕾蕾</v>
          </cell>
          <cell r="J22">
            <v>262</v>
          </cell>
          <cell r="K22">
            <v>111.38</v>
          </cell>
          <cell r="L22">
            <v>29180.76</v>
          </cell>
          <cell r="M22">
            <v>6468.19</v>
          </cell>
        </row>
        <row r="23">
          <cell r="D23">
            <v>585</v>
          </cell>
          <cell r="E23" t="str">
            <v>四川太极成华区羊子山西路药店（兴元华盛）</v>
          </cell>
          <cell r="F23" t="str">
            <v>否</v>
          </cell>
          <cell r="G23">
            <v>322</v>
          </cell>
          <cell r="H23" t="str">
            <v>北门片</v>
          </cell>
          <cell r="I23" t="str">
            <v>朱朝霞 </v>
          </cell>
          <cell r="J23">
            <v>389</v>
          </cell>
          <cell r="K23">
            <v>74.74</v>
          </cell>
          <cell r="L23">
            <v>29072.58</v>
          </cell>
          <cell r="M23">
            <v>8609.59</v>
          </cell>
        </row>
        <row r="24">
          <cell r="D24">
            <v>102934</v>
          </cell>
          <cell r="E24" t="str">
            <v>四川太极金牛区银河北街药店</v>
          </cell>
          <cell r="F24" t="str">
            <v/>
          </cell>
          <cell r="G24">
            <v>181</v>
          </cell>
          <cell r="H24" t="str">
            <v>西门一片</v>
          </cell>
          <cell r="I24" t="str">
            <v>刘琴英</v>
          </cell>
          <cell r="J24">
            <v>303</v>
          </cell>
          <cell r="K24">
            <v>95.79</v>
          </cell>
          <cell r="L24">
            <v>29024.64</v>
          </cell>
          <cell r="M24">
            <v>6969.07</v>
          </cell>
        </row>
        <row r="25">
          <cell r="D25">
            <v>514</v>
          </cell>
          <cell r="E25" t="str">
            <v>四川太极新津邓双镇岷江店</v>
          </cell>
          <cell r="F25" t="str">
            <v>否</v>
          </cell>
          <cell r="G25">
            <v>281</v>
          </cell>
          <cell r="H25" t="str">
            <v>新津片</v>
          </cell>
          <cell r="I25" t="str">
            <v>王燕丽</v>
          </cell>
          <cell r="J25">
            <v>351</v>
          </cell>
          <cell r="K25">
            <v>82.49</v>
          </cell>
          <cell r="L25">
            <v>28952.32</v>
          </cell>
          <cell r="M25">
            <v>7692.67</v>
          </cell>
        </row>
        <row r="26">
          <cell r="D26">
            <v>108656</v>
          </cell>
          <cell r="E26" t="str">
            <v>四川太极新津县五津镇五津西路二药房</v>
          </cell>
          <cell r="F26" t="str">
            <v/>
          </cell>
          <cell r="G26">
            <v>281</v>
          </cell>
          <cell r="H26" t="str">
            <v>新津片</v>
          </cell>
          <cell r="I26" t="str">
            <v>王燕丽</v>
          </cell>
          <cell r="J26">
            <v>209</v>
          </cell>
          <cell r="K26">
            <v>135.27</v>
          </cell>
          <cell r="L26">
            <v>28271.22</v>
          </cell>
          <cell r="M26">
            <v>6068.96</v>
          </cell>
        </row>
        <row r="27">
          <cell r="D27">
            <v>107658</v>
          </cell>
          <cell r="E27" t="str">
            <v>四川太极新都区新都街道万和北路药店</v>
          </cell>
          <cell r="F27" t="str">
            <v/>
          </cell>
          <cell r="G27">
            <v>322</v>
          </cell>
          <cell r="H27" t="str">
            <v>北门片</v>
          </cell>
          <cell r="I27" t="str">
            <v>朱朝霞 </v>
          </cell>
          <cell r="J27">
            <v>375</v>
          </cell>
          <cell r="K27">
            <v>74.58</v>
          </cell>
          <cell r="L27">
            <v>27966.51</v>
          </cell>
          <cell r="M27">
            <v>8266.07</v>
          </cell>
        </row>
        <row r="28">
          <cell r="D28">
            <v>730</v>
          </cell>
          <cell r="E28" t="str">
            <v>四川太极新都区新繁镇繁江北路药店</v>
          </cell>
          <cell r="F28" t="str">
            <v>否</v>
          </cell>
          <cell r="G28">
            <v>322</v>
          </cell>
          <cell r="H28" t="str">
            <v>北门片</v>
          </cell>
          <cell r="I28" t="str">
            <v>朱朝霞 </v>
          </cell>
          <cell r="J28">
            <v>325</v>
          </cell>
          <cell r="K28">
            <v>85.48</v>
          </cell>
          <cell r="L28">
            <v>27782.51</v>
          </cell>
          <cell r="M28">
            <v>7383</v>
          </cell>
        </row>
        <row r="29">
          <cell r="D29">
            <v>709</v>
          </cell>
          <cell r="E29" t="str">
            <v>四川太极新都区马超东路店</v>
          </cell>
          <cell r="F29" t="str">
            <v>否</v>
          </cell>
          <cell r="G29">
            <v>322</v>
          </cell>
          <cell r="H29" t="str">
            <v>北门片</v>
          </cell>
          <cell r="I29" t="str">
            <v>朱朝霞 </v>
          </cell>
          <cell r="J29">
            <v>274</v>
          </cell>
          <cell r="K29">
            <v>100.41</v>
          </cell>
          <cell r="L29">
            <v>27513.24</v>
          </cell>
          <cell r="M29">
            <v>6652.98</v>
          </cell>
        </row>
        <row r="30">
          <cell r="D30">
            <v>712</v>
          </cell>
          <cell r="E30" t="str">
            <v>四川太极成华区华泰路药店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362</v>
          </cell>
          <cell r="K30">
            <v>75.64</v>
          </cell>
          <cell r="L30">
            <v>27382.14</v>
          </cell>
          <cell r="M30">
            <v>9816.04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269</v>
          </cell>
          <cell r="K31">
            <v>101.18</v>
          </cell>
          <cell r="L31">
            <v>27217.97</v>
          </cell>
          <cell r="M31">
            <v>7024.18</v>
          </cell>
        </row>
        <row r="32">
          <cell r="D32">
            <v>118074</v>
          </cell>
          <cell r="E32" t="str">
            <v>四川太极高新区泰和二街药店</v>
          </cell>
          <cell r="F32" t="str">
            <v/>
          </cell>
          <cell r="G32">
            <v>232</v>
          </cell>
          <cell r="H32" t="str">
            <v>东南片区</v>
          </cell>
          <cell r="I32" t="str">
            <v>曾蕾蕾</v>
          </cell>
          <cell r="J32">
            <v>255</v>
          </cell>
          <cell r="K32">
            <v>106.07</v>
          </cell>
          <cell r="L32">
            <v>27048.58</v>
          </cell>
          <cell r="M32">
            <v>8577.11</v>
          </cell>
        </row>
        <row r="33">
          <cell r="D33">
            <v>373</v>
          </cell>
          <cell r="E33" t="str">
            <v>四川太极通盈街药店</v>
          </cell>
          <cell r="F33" t="str">
            <v>否</v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209</v>
          </cell>
          <cell r="K33">
            <v>126.33</v>
          </cell>
          <cell r="L33">
            <v>26403.2</v>
          </cell>
          <cell r="M33">
            <v>7506.18</v>
          </cell>
        </row>
        <row r="34">
          <cell r="D34">
            <v>111400</v>
          </cell>
          <cell r="E34" t="str">
            <v>四川太极邛崃市文君街道杏林路药店</v>
          </cell>
          <cell r="F34" t="str">
            <v/>
          </cell>
          <cell r="G34">
            <v>282</v>
          </cell>
          <cell r="H34" t="str">
            <v>城郊一片</v>
          </cell>
          <cell r="I34" t="str">
            <v>任会茹</v>
          </cell>
          <cell r="J34">
            <v>222</v>
          </cell>
          <cell r="K34">
            <v>116.1</v>
          </cell>
          <cell r="L34">
            <v>25773.55</v>
          </cell>
          <cell r="M34">
            <v>4490.09</v>
          </cell>
        </row>
        <row r="35">
          <cell r="D35">
            <v>707</v>
          </cell>
          <cell r="E35" t="str">
            <v>四川太极成华区万科路药店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326</v>
          </cell>
          <cell r="K35">
            <v>77.49</v>
          </cell>
          <cell r="L35">
            <v>25263.26</v>
          </cell>
          <cell r="M35">
            <v>7838.11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253</v>
          </cell>
          <cell r="K36">
            <v>99.77</v>
          </cell>
          <cell r="L36">
            <v>25241.18</v>
          </cell>
          <cell r="M36">
            <v>7429.68</v>
          </cell>
        </row>
        <row r="37">
          <cell r="D37">
            <v>105267</v>
          </cell>
          <cell r="E37" t="str">
            <v>四川太极金牛区蜀汉路药店</v>
          </cell>
          <cell r="F37" t="str">
            <v/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257</v>
          </cell>
          <cell r="K37">
            <v>97.15</v>
          </cell>
          <cell r="L37">
            <v>24966.97</v>
          </cell>
          <cell r="M37">
            <v>7564.77</v>
          </cell>
        </row>
        <row r="38">
          <cell r="D38">
            <v>716</v>
          </cell>
          <cell r="E38" t="str">
            <v>四川太极大邑县沙渠镇方圆路药店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257</v>
          </cell>
          <cell r="K38">
            <v>96.34</v>
          </cell>
          <cell r="L38">
            <v>24759.61</v>
          </cell>
          <cell r="M38">
            <v>5831.07</v>
          </cell>
        </row>
        <row r="39">
          <cell r="D39">
            <v>546</v>
          </cell>
          <cell r="E39" t="str">
            <v>四川太极锦江区榕声路店</v>
          </cell>
          <cell r="F39" t="str">
            <v>否</v>
          </cell>
          <cell r="G39">
            <v>23</v>
          </cell>
          <cell r="H39" t="str">
            <v>城中片</v>
          </cell>
          <cell r="I39" t="str">
            <v>何巍 </v>
          </cell>
          <cell r="J39">
            <v>303</v>
          </cell>
          <cell r="K39">
            <v>80.37</v>
          </cell>
          <cell r="L39">
            <v>24351.52</v>
          </cell>
          <cell r="M39">
            <v>7832.83</v>
          </cell>
        </row>
        <row r="40">
          <cell r="D40">
            <v>106066</v>
          </cell>
          <cell r="E40" t="str">
            <v>四川太极锦江区梨花街药店</v>
          </cell>
          <cell r="F40" t="str">
            <v/>
          </cell>
          <cell r="G40">
            <v>142</v>
          </cell>
          <cell r="H40" t="str">
            <v>旗舰片区</v>
          </cell>
          <cell r="I40" t="str">
            <v>谭勤娟</v>
          </cell>
          <cell r="J40">
            <v>216</v>
          </cell>
          <cell r="K40">
            <v>112.65</v>
          </cell>
          <cell r="L40">
            <v>24331.56</v>
          </cell>
          <cell r="M40">
            <v>6858.03</v>
          </cell>
        </row>
        <row r="41">
          <cell r="D41">
            <v>359</v>
          </cell>
          <cell r="E41" t="str">
            <v>四川太极枣子巷药店</v>
          </cell>
          <cell r="F41" t="str">
            <v>否</v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255</v>
          </cell>
          <cell r="K41">
            <v>94.33</v>
          </cell>
          <cell r="L41">
            <v>24053.76</v>
          </cell>
          <cell r="M41">
            <v>5570.21</v>
          </cell>
        </row>
        <row r="42">
          <cell r="D42">
            <v>721</v>
          </cell>
          <cell r="E42" t="str">
            <v>四川太极邛崃市临邛镇洪川小区药店</v>
          </cell>
          <cell r="F42" t="str">
            <v>否</v>
          </cell>
          <cell r="G42">
            <v>282</v>
          </cell>
          <cell r="H42" t="str">
            <v>城郊一片</v>
          </cell>
          <cell r="I42" t="str">
            <v>任会茹</v>
          </cell>
          <cell r="J42">
            <v>299</v>
          </cell>
          <cell r="K42">
            <v>78.17</v>
          </cell>
          <cell r="L42">
            <v>23372.55</v>
          </cell>
          <cell r="M42">
            <v>6629.38</v>
          </cell>
        </row>
        <row r="43">
          <cell r="D43">
            <v>399</v>
          </cell>
          <cell r="E43" t="str">
            <v>四川太极高新天久北巷药店</v>
          </cell>
          <cell r="F43" t="str">
            <v>否</v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220</v>
          </cell>
          <cell r="K43">
            <v>105.63</v>
          </cell>
          <cell r="L43">
            <v>23239.37</v>
          </cell>
          <cell r="M43">
            <v>6259.07</v>
          </cell>
        </row>
        <row r="44">
          <cell r="D44">
            <v>103198</v>
          </cell>
          <cell r="E44" t="str">
            <v>四川太极青羊区贝森北路药店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269</v>
          </cell>
          <cell r="K44">
            <v>86.19</v>
          </cell>
          <cell r="L44">
            <v>23185.01</v>
          </cell>
          <cell r="M44">
            <v>6115.85</v>
          </cell>
        </row>
        <row r="45">
          <cell r="D45">
            <v>737</v>
          </cell>
          <cell r="E45" t="str">
            <v>四川太极高新区大源北街药店</v>
          </cell>
          <cell r="F45" t="str">
            <v>否</v>
          </cell>
          <cell r="G45">
            <v>232</v>
          </cell>
          <cell r="H45" t="str">
            <v>东南片区</v>
          </cell>
          <cell r="I45" t="str">
            <v>曾蕾蕾</v>
          </cell>
          <cell r="J45">
            <v>232</v>
          </cell>
          <cell r="K45">
            <v>98.93</v>
          </cell>
          <cell r="L45">
            <v>22952.26</v>
          </cell>
          <cell r="M45">
            <v>5521.54</v>
          </cell>
        </row>
        <row r="46">
          <cell r="D46">
            <v>329</v>
          </cell>
          <cell r="E46" t="str">
            <v>四川太极温江店</v>
          </cell>
          <cell r="F46" t="str">
            <v>是</v>
          </cell>
          <cell r="G46">
            <v>342</v>
          </cell>
          <cell r="H46" t="str">
            <v>西门二片</v>
          </cell>
          <cell r="I46" t="str">
            <v>林禹帅</v>
          </cell>
          <cell r="J46">
            <v>150</v>
          </cell>
          <cell r="K46">
            <v>151.04</v>
          </cell>
          <cell r="L46">
            <v>22655.38</v>
          </cell>
          <cell r="M46">
            <v>6559.98</v>
          </cell>
        </row>
        <row r="47">
          <cell r="D47">
            <v>106865</v>
          </cell>
          <cell r="E47" t="str">
            <v>四川太极武侯区丝竹路药店</v>
          </cell>
          <cell r="F47" t="str">
            <v/>
          </cell>
          <cell r="G47">
            <v>142</v>
          </cell>
          <cell r="H47" t="str">
            <v>旗舰片区</v>
          </cell>
          <cell r="I47" t="str">
            <v>谭勤娟</v>
          </cell>
          <cell r="J47">
            <v>193</v>
          </cell>
          <cell r="K47">
            <v>115.72</v>
          </cell>
          <cell r="L47">
            <v>22333.88</v>
          </cell>
          <cell r="M47">
            <v>5514.18</v>
          </cell>
        </row>
        <row r="48">
          <cell r="D48">
            <v>377</v>
          </cell>
          <cell r="E48" t="str">
            <v>四川太极新园大道药店</v>
          </cell>
          <cell r="F48" t="str">
            <v>否</v>
          </cell>
          <cell r="G48">
            <v>232</v>
          </cell>
          <cell r="H48" t="str">
            <v>东南片区</v>
          </cell>
          <cell r="I48" t="str">
            <v>曾蕾蕾</v>
          </cell>
          <cell r="J48">
            <v>311</v>
          </cell>
          <cell r="K48">
            <v>71.61</v>
          </cell>
          <cell r="L48">
            <v>22270.43</v>
          </cell>
          <cell r="M48">
            <v>6256.32</v>
          </cell>
        </row>
        <row r="49">
          <cell r="D49">
            <v>106399</v>
          </cell>
          <cell r="E49" t="str">
            <v>四川太极青羊区蜀辉路药店</v>
          </cell>
          <cell r="F49" t="str">
            <v/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262</v>
          </cell>
          <cell r="K49">
            <v>84.2</v>
          </cell>
          <cell r="L49">
            <v>22061.6</v>
          </cell>
          <cell r="M49">
            <v>6404.41</v>
          </cell>
        </row>
        <row r="50">
          <cell r="D50">
            <v>515</v>
          </cell>
          <cell r="E50" t="str">
            <v>四川太极成华区崔家店路药店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282</v>
          </cell>
          <cell r="K50">
            <v>78.05</v>
          </cell>
          <cell r="L50">
            <v>22011.35</v>
          </cell>
          <cell r="M50">
            <v>5759.42</v>
          </cell>
        </row>
        <row r="51">
          <cell r="D51">
            <v>598</v>
          </cell>
          <cell r="E51" t="str">
            <v>四川太极锦江区水杉街药店</v>
          </cell>
          <cell r="F51" t="str">
            <v>否</v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216</v>
          </cell>
          <cell r="K51">
            <v>101</v>
          </cell>
          <cell r="L51">
            <v>21815.2</v>
          </cell>
          <cell r="M51">
            <v>7010.44</v>
          </cell>
        </row>
        <row r="52">
          <cell r="D52">
            <v>103639</v>
          </cell>
          <cell r="E52" t="str">
            <v>四川太极成华区金马河路药店</v>
          </cell>
          <cell r="F52" t="str">
            <v/>
          </cell>
          <cell r="G52">
            <v>232</v>
          </cell>
          <cell r="H52" t="str">
            <v>东南片区</v>
          </cell>
          <cell r="I52" t="str">
            <v>曾蕾蕾</v>
          </cell>
          <cell r="J52">
            <v>226</v>
          </cell>
          <cell r="K52">
            <v>95.05</v>
          </cell>
          <cell r="L52">
            <v>21481.34</v>
          </cell>
          <cell r="M52">
            <v>5539.39</v>
          </cell>
        </row>
        <row r="53">
          <cell r="D53">
            <v>587</v>
          </cell>
          <cell r="E53" t="str">
            <v>四川太极都江堰景中路店</v>
          </cell>
          <cell r="F53" t="str">
            <v>否</v>
          </cell>
          <cell r="G53">
            <v>233</v>
          </cell>
          <cell r="H53" t="str">
            <v>都江堰片</v>
          </cell>
          <cell r="I53" t="str">
            <v>苗凯</v>
          </cell>
          <cell r="J53">
            <v>195</v>
          </cell>
          <cell r="K53">
            <v>110.11</v>
          </cell>
          <cell r="L53">
            <v>21471.83</v>
          </cell>
          <cell r="M53">
            <v>6404.13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135</v>
          </cell>
          <cell r="K54">
            <v>157.89</v>
          </cell>
          <cell r="L54">
            <v>21315.58</v>
          </cell>
          <cell r="M54">
            <v>3437.92</v>
          </cell>
        </row>
        <row r="55">
          <cell r="D55">
            <v>743</v>
          </cell>
          <cell r="E55" t="str">
            <v>四川太极成华区万宇路药店</v>
          </cell>
          <cell r="F55" t="str">
            <v/>
          </cell>
          <cell r="G55">
            <v>232</v>
          </cell>
          <cell r="H55" t="str">
            <v>东南片区</v>
          </cell>
          <cell r="I55" t="str">
            <v>曾蕾蕾</v>
          </cell>
          <cell r="J55">
            <v>209</v>
          </cell>
          <cell r="K55">
            <v>101.76</v>
          </cell>
          <cell r="L55">
            <v>21267.95</v>
          </cell>
          <cell r="M55">
            <v>6008.65</v>
          </cell>
        </row>
        <row r="56">
          <cell r="D56">
            <v>108277</v>
          </cell>
          <cell r="E56" t="str">
            <v>四川太极金牛区银沙路药店</v>
          </cell>
          <cell r="F56" t="str">
            <v/>
          </cell>
          <cell r="G56">
            <v>181</v>
          </cell>
          <cell r="H56" t="str">
            <v>西门一片</v>
          </cell>
          <cell r="I56" t="str">
            <v>刘琴英</v>
          </cell>
          <cell r="J56">
            <v>280</v>
          </cell>
          <cell r="K56">
            <v>74.66</v>
          </cell>
          <cell r="L56">
            <v>20906.18</v>
          </cell>
          <cell r="M56">
            <v>5734.88</v>
          </cell>
        </row>
        <row r="57">
          <cell r="D57">
            <v>724</v>
          </cell>
          <cell r="E57" t="str">
            <v>四川太极锦江区观音桥街药店</v>
          </cell>
          <cell r="F57" t="str">
            <v>否</v>
          </cell>
          <cell r="G57">
            <v>23</v>
          </cell>
          <cell r="H57" t="str">
            <v>城中片</v>
          </cell>
          <cell r="I57" t="str">
            <v>何巍 </v>
          </cell>
          <cell r="J57">
            <v>240</v>
          </cell>
          <cell r="K57">
            <v>85.53</v>
          </cell>
          <cell r="L57">
            <v>20527.46</v>
          </cell>
          <cell r="M57">
            <v>5778.31</v>
          </cell>
        </row>
        <row r="58">
          <cell r="D58">
            <v>738</v>
          </cell>
          <cell r="E58" t="str">
            <v>四川太极都江堰市蒲阳路药店</v>
          </cell>
          <cell r="F58" t="str">
            <v>否</v>
          </cell>
          <cell r="G58">
            <v>233</v>
          </cell>
          <cell r="H58" t="str">
            <v>都江堰片</v>
          </cell>
          <cell r="I58" t="str">
            <v>苗凯</v>
          </cell>
          <cell r="J58">
            <v>234</v>
          </cell>
          <cell r="K58">
            <v>86.46</v>
          </cell>
          <cell r="L58">
            <v>20232.75</v>
          </cell>
          <cell r="M58">
            <v>4824.35</v>
          </cell>
        </row>
        <row r="59">
          <cell r="D59">
            <v>744</v>
          </cell>
          <cell r="E59" t="str">
            <v>四川太极武侯区科华街药店</v>
          </cell>
          <cell r="F59" t="str">
            <v/>
          </cell>
          <cell r="G59">
            <v>23</v>
          </cell>
          <cell r="H59" t="str">
            <v>城中片</v>
          </cell>
          <cell r="I59" t="str">
            <v>何巍 </v>
          </cell>
          <cell r="J59">
            <v>201</v>
          </cell>
          <cell r="K59">
            <v>99.7</v>
          </cell>
          <cell r="L59">
            <v>20040.55</v>
          </cell>
          <cell r="M59">
            <v>4709.95</v>
          </cell>
        </row>
        <row r="60">
          <cell r="D60">
            <v>117310</v>
          </cell>
          <cell r="E60" t="str">
            <v>四川太极武侯区长寿路药店</v>
          </cell>
          <cell r="F60" t="str">
            <v/>
          </cell>
          <cell r="G60">
            <v>181</v>
          </cell>
          <cell r="H60" t="str">
            <v>西门一片</v>
          </cell>
          <cell r="I60" t="str">
            <v>刘琴英</v>
          </cell>
          <cell r="J60">
            <v>191</v>
          </cell>
          <cell r="K60">
            <v>104.9</v>
          </cell>
          <cell r="L60">
            <v>20036.78</v>
          </cell>
          <cell r="M60">
            <v>4412.88</v>
          </cell>
        </row>
        <row r="61">
          <cell r="D61">
            <v>104428</v>
          </cell>
          <cell r="E61" t="str">
            <v>四川太极崇州市崇阳镇永康东路药店 </v>
          </cell>
          <cell r="F61" t="str">
            <v/>
          </cell>
          <cell r="G61">
            <v>341</v>
          </cell>
          <cell r="H61" t="str">
            <v>崇州片</v>
          </cell>
          <cell r="I61" t="str">
            <v>胡建梅</v>
          </cell>
          <cell r="J61">
            <v>212</v>
          </cell>
          <cell r="K61">
            <v>94.43</v>
          </cell>
          <cell r="L61">
            <v>20019.85</v>
          </cell>
          <cell r="M61">
            <v>5039.83</v>
          </cell>
        </row>
        <row r="62">
          <cell r="D62">
            <v>114286</v>
          </cell>
          <cell r="E62" t="str">
            <v>四川太极青羊区光华北五路药店</v>
          </cell>
          <cell r="F62" t="str">
            <v/>
          </cell>
          <cell r="G62">
            <v>342</v>
          </cell>
          <cell r="H62" t="str">
            <v>西门二片</v>
          </cell>
          <cell r="I62" t="str">
            <v>林禹帅</v>
          </cell>
          <cell r="J62">
            <v>235</v>
          </cell>
          <cell r="K62">
            <v>83.59</v>
          </cell>
          <cell r="L62">
            <v>19643.84</v>
          </cell>
          <cell r="M62">
            <v>4991.39</v>
          </cell>
        </row>
        <row r="63">
          <cell r="D63">
            <v>706</v>
          </cell>
          <cell r="E63" t="str">
            <v>四川太极都江堰幸福镇翔凤路药店</v>
          </cell>
          <cell r="F63" t="str">
            <v>否</v>
          </cell>
          <cell r="G63">
            <v>233</v>
          </cell>
          <cell r="H63" t="str">
            <v>都江堰片</v>
          </cell>
          <cell r="I63" t="str">
            <v>苗凯</v>
          </cell>
          <cell r="J63">
            <v>214</v>
          </cell>
          <cell r="K63">
            <v>90.79</v>
          </cell>
          <cell r="L63">
            <v>19429.37</v>
          </cell>
          <cell r="M63">
            <v>5379.31</v>
          </cell>
        </row>
        <row r="64">
          <cell r="D64">
            <v>102935</v>
          </cell>
          <cell r="E64" t="str">
            <v>四川太极青羊区童子街药店</v>
          </cell>
          <cell r="F64" t="str">
            <v/>
          </cell>
          <cell r="G64">
            <v>142</v>
          </cell>
          <cell r="H64" t="str">
            <v>旗舰片区</v>
          </cell>
          <cell r="I64" t="str">
            <v>谭勤娟</v>
          </cell>
          <cell r="J64">
            <v>194</v>
          </cell>
          <cell r="K64">
            <v>99.48</v>
          </cell>
          <cell r="L64">
            <v>19299.82</v>
          </cell>
          <cell r="M64">
            <v>5739.85</v>
          </cell>
        </row>
        <row r="65">
          <cell r="D65">
            <v>118951</v>
          </cell>
          <cell r="E65" t="str">
            <v>四川太极青羊区金祥路药店</v>
          </cell>
          <cell r="F65" t="str">
            <v/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255</v>
          </cell>
          <cell r="K65">
            <v>75.03</v>
          </cell>
          <cell r="L65">
            <v>19133.4</v>
          </cell>
          <cell r="M65">
            <v>5364.6</v>
          </cell>
        </row>
        <row r="66">
          <cell r="D66">
            <v>391</v>
          </cell>
          <cell r="E66" t="str">
            <v>四川太极金丝街药店</v>
          </cell>
          <cell r="F66" t="str">
            <v>否</v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176</v>
          </cell>
          <cell r="K66">
            <v>108.5</v>
          </cell>
          <cell r="L66">
            <v>19096.23</v>
          </cell>
          <cell r="M66">
            <v>5645.41</v>
          </cell>
        </row>
        <row r="67">
          <cell r="D67">
            <v>113299</v>
          </cell>
          <cell r="E67" t="str">
            <v>四川太极武侯区倪家桥路药店</v>
          </cell>
          <cell r="F67" t="str">
            <v/>
          </cell>
          <cell r="G67">
            <v>23</v>
          </cell>
          <cell r="H67" t="str">
            <v>城中片</v>
          </cell>
          <cell r="I67" t="str">
            <v>何巍 </v>
          </cell>
          <cell r="J67">
            <v>174</v>
          </cell>
          <cell r="K67">
            <v>108.05</v>
          </cell>
          <cell r="L67">
            <v>18800.75</v>
          </cell>
          <cell r="M67">
            <v>4595.87</v>
          </cell>
        </row>
        <row r="68">
          <cell r="D68">
            <v>118151</v>
          </cell>
          <cell r="E68" t="str">
            <v>四川太极金牛区沙湾东一路药店</v>
          </cell>
          <cell r="F68" t="str">
            <v/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150</v>
          </cell>
          <cell r="K68">
            <v>125.31</v>
          </cell>
          <cell r="L68">
            <v>18796.25</v>
          </cell>
          <cell r="M68">
            <v>2939.72</v>
          </cell>
        </row>
        <row r="69">
          <cell r="D69">
            <v>311</v>
          </cell>
          <cell r="E69" t="str">
            <v>四川太极西部店</v>
          </cell>
          <cell r="F69" t="str">
            <v>是</v>
          </cell>
          <cell r="G69">
            <v>322</v>
          </cell>
          <cell r="H69" t="str">
            <v>北门片</v>
          </cell>
          <cell r="I69" t="str">
            <v>朱朝霞 </v>
          </cell>
          <cell r="J69">
            <v>80</v>
          </cell>
          <cell r="K69">
            <v>230.9</v>
          </cell>
          <cell r="L69">
            <v>18471.87</v>
          </cell>
          <cell r="M69">
            <v>5079.51</v>
          </cell>
        </row>
        <row r="70">
          <cell r="D70">
            <v>106485</v>
          </cell>
          <cell r="E70" t="str">
            <v>四川太极成都高新区元华二巷药店</v>
          </cell>
          <cell r="F70" t="str">
            <v/>
          </cell>
          <cell r="G70">
            <v>142</v>
          </cell>
          <cell r="H70" t="str">
            <v>旗舰片区</v>
          </cell>
          <cell r="I70" t="str">
            <v>谭勤娟</v>
          </cell>
          <cell r="J70">
            <v>166</v>
          </cell>
          <cell r="K70">
            <v>110.46</v>
          </cell>
          <cell r="L70">
            <v>18336.52</v>
          </cell>
          <cell r="M70">
            <v>4216.13</v>
          </cell>
        </row>
        <row r="71">
          <cell r="D71">
            <v>379</v>
          </cell>
          <cell r="E71" t="str">
            <v>四川太极土龙路药店</v>
          </cell>
          <cell r="F71" t="str">
            <v>否</v>
          </cell>
          <cell r="G71">
            <v>181</v>
          </cell>
          <cell r="H71" t="str">
            <v>西门一片</v>
          </cell>
          <cell r="I71" t="str">
            <v>刘琴英</v>
          </cell>
          <cell r="J71">
            <v>253</v>
          </cell>
          <cell r="K71">
            <v>72.05</v>
          </cell>
          <cell r="L71">
            <v>18229.57</v>
          </cell>
          <cell r="M71">
            <v>5474.29</v>
          </cell>
        </row>
        <row r="72">
          <cell r="D72">
            <v>114844</v>
          </cell>
          <cell r="E72" t="str">
            <v>四川太极成华区培华东路药店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154</v>
          </cell>
          <cell r="K72">
            <v>117.7</v>
          </cell>
          <cell r="L72">
            <v>18125.85</v>
          </cell>
          <cell r="M72">
            <v>3949.78</v>
          </cell>
        </row>
        <row r="73">
          <cell r="D73">
            <v>539</v>
          </cell>
          <cell r="E73" t="str">
            <v>四川太极大邑县晋原镇子龙路店</v>
          </cell>
          <cell r="F73" t="str">
            <v>否</v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179</v>
          </cell>
          <cell r="K73">
            <v>100.83</v>
          </cell>
          <cell r="L73">
            <v>18048.17</v>
          </cell>
          <cell r="M73">
            <v>4768.88</v>
          </cell>
        </row>
        <row r="74">
          <cell r="D74">
            <v>572</v>
          </cell>
          <cell r="E74" t="str">
            <v>四川太极郫县郫筒镇东大街药店</v>
          </cell>
          <cell r="F74" t="str">
            <v>否</v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158</v>
          </cell>
          <cell r="K74">
            <v>114.18</v>
          </cell>
          <cell r="L74">
            <v>18040.27</v>
          </cell>
          <cell r="M74">
            <v>4764.47</v>
          </cell>
        </row>
        <row r="75">
          <cell r="D75">
            <v>117184</v>
          </cell>
          <cell r="E75" t="str">
            <v>四川太极锦江区静沙南路药店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211</v>
          </cell>
          <cell r="K75">
            <v>85.18</v>
          </cell>
          <cell r="L75">
            <v>17973.43</v>
          </cell>
          <cell r="M75">
            <v>5470.04</v>
          </cell>
        </row>
        <row r="76">
          <cell r="D76">
            <v>710</v>
          </cell>
          <cell r="E76" t="str">
            <v>四川太极都江堰市蒲阳镇堰问道西路药店</v>
          </cell>
          <cell r="F76" t="str">
            <v>否</v>
          </cell>
          <cell r="G76">
            <v>233</v>
          </cell>
          <cell r="H76" t="str">
            <v>都江堰片</v>
          </cell>
          <cell r="I76" t="str">
            <v>苗凯</v>
          </cell>
          <cell r="J76">
            <v>188</v>
          </cell>
          <cell r="K76">
            <v>95.32</v>
          </cell>
          <cell r="L76">
            <v>17919.6</v>
          </cell>
          <cell r="M76">
            <v>4951.73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111</v>
          </cell>
          <cell r="K77">
            <v>161.33</v>
          </cell>
          <cell r="L77">
            <v>17907.79</v>
          </cell>
          <cell r="M77">
            <v>4019.44</v>
          </cell>
        </row>
        <row r="78">
          <cell r="D78">
            <v>105751</v>
          </cell>
          <cell r="E78" t="str">
            <v>四川太极高新区新下街药店</v>
          </cell>
          <cell r="F78" t="str">
            <v/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178</v>
          </cell>
          <cell r="K78">
            <v>100.49</v>
          </cell>
          <cell r="L78">
            <v>17887.79</v>
          </cell>
          <cell r="M78">
            <v>4606.01</v>
          </cell>
        </row>
        <row r="79">
          <cell r="D79">
            <v>355</v>
          </cell>
          <cell r="E79" t="str">
            <v>四川太极双林路药店</v>
          </cell>
          <cell r="F79" t="str">
            <v>是</v>
          </cell>
          <cell r="G79">
            <v>23</v>
          </cell>
          <cell r="H79" t="str">
            <v>城中片</v>
          </cell>
          <cell r="I79" t="str">
            <v>何巍 </v>
          </cell>
          <cell r="J79">
            <v>177</v>
          </cell>
          <cell r="K79">
            <v>100.86</v>
          </cell>
          <cell r="L79">
            <v>17852.39</v>
          </cell>
          <cell r="M79">
            <v>3140.69</v>
          </cell>
        </row>
        <row r="80">
          <cell r="D80">
            <v>106569</v>
          </cell>
          <cell r="E80" t="str">
            <v>四川太极武侯区大悦路药店</v>
          </cell>
          <cell r="F80" t="str">
            <v/>
          </cell>
          <cell r="G80">
            <v>181</v>
          </cell>
          <cell r="H80" t="str">
            <v>西门一片</v>
          </cell>
          <cell r="I80" t="str">
            <v>刘琴英</v>
          </cell>
          <cell r="J80">
            <v>189</v>
          </cell>
          <cell r="K80">
            <v>93.92</v>
          </cell>
          <cell r="L80">
            <v>17751.25</v>
          </cell>
          <cell r="M80">
            <v>5046.12</v>
          </cell>
        </row>
        <row r="81">
          <cell r="D81">
            <v>105910</v>
          </cell>
          <cell r="E81" t="str">
            <v>四川太极高新区紫薇东路药店</v>
          </cell>
          <cell r="F81" t="str">
            <v/>
          </cell>
          <cell r="G81">
            <v>181</v>
          </cell>
          <cell r="H81" t="str">
            <v>西门一片</v>
          </cell>
          <cell r="I81" t="str">
            <v>刘琴英</v>
          </cell>
          <cell r="J81">
            <v>249</v>
          </cell>
          <cell r="K81">
            <v>70.79</v>
          </cell>
          <cell r="L81">
            <v>17625.55</v>
          </cell>
          <cell r="M81">
            <v>5029.05</v>
          </cell>
        </row>
        <row r="82">
          <cell r="D82">
            <v>713</v>
          </cell>
          <cell r="E82" t="str">
            <v>四川太极都江堰聚源镇药店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178</v>
          </cell>
          <cell r="K82">
            <v>97.99</v>
          </cell>
          <cell r="L82">
            <v>17443.01</v>
          </cell>
          <cell r="M82">
            <v>4719.64</v>
          </cell>
        </row>
        <row r="83">
          <cell r="D83">
            <v>704</v>
          </cell>
          <cell r="E83" t="str">
            <v>四川太极都江堰奎光路中段药店</v>
          </cell>
          <cell r="F83" t="str">
            <v>否</v>
          </cell>
          <cell r="G83">
            <v>233</v>
          </cell>
          <cell r="H83" t="str">
            <v>都江堰片</v>
          </cell>
          <cell r="I83" t="str">
            <v>苗凯</v>
          </cell>
          <cell r="J83">
            <v>263</v>
          </cell>
          <cell r="K83">
            <v>66.01</v>
          </cell>
          <cell r="L83">
            <v>17360.01</v>
          </cell>
          <cell r="M83">
            <v>4800.61</v>
          </cell>
        </row>
        <row r="84">
          <cell r="D84">
            <v>114622</v>
          </cell>
          <cell r="E84" t="str">
            <v>四川太极成华区东昌路一药店</v>
          </cell>
          <cell r="F84" t="str">
            <v/>
          </cell>
          <cell r="G84">
            <v>322</v>
          </cell>
          <cell r="H84" t="str">
            <v>北门片</v>
          </cell>
          <cell r="I84" t="str">
            <v>朱朝霞 </v>
          </cell>
          <cell r="J84">
            <v>263</v>
          </cell>
          <cell r="K84">
            <v>65.99</v>
          </cell>
          <cell r="L84">
            <v>17356.11</v>
          </cell>
          <cell r="M84">
            <v>5307.23</v>
          </cell>
        </row>
        <row r="85">
          <cell r="D85">
            <v>122198</v>
          </cell>
          <cell r="E85" t="str">
            <v>四川太极成华区华泰路二药店</v>
          </cell>
          <cell r="F85" t="str">
            <v/>
          </cell>
          <cell r="G85">
            <v>232</v>
          </cell>
          <cell r="H85" t="str">
            <v>东南片区</v>
          </cell>
          <cell r="I85" t="str">
            <v>曾蕾蕾</v>
          </cell>
          <cell r="J85">
            <v>129</v>
          </cell>
          <cell r="K85">
            <v>134.2</v>
          </cell>
          <cell r="L85">
            <v>17311.77</v>
          </cell>
          <cell r="M85">
            <v>3729.73</v>
          </cell>
        </row>
        <row r="86">
          <cell r="D86">
            <v>740</v>
          </cell>
          <cell r="E86" t="str">
            <v>四川太极成华区华康路药店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188</v>
          </cell>
          <cell r="K86">
            <v>91.96</v>
          </cell>
          <cell r="L86">
            <v>17287.95</v>
          </cell>
          <cell r="M86">
            <v>5288.9</v>
          </cell>
        </row>
        <row r="87">
          <cell r="D87">
            <v>113833</v>
          </cell>
          <cell r="E87" t="str">
            <v>四川太极青羊区光华西一路药店</v>
          </cell>
          <cell r="F87" t="str">
            <v/>
          </cell>
          <cell r="G87">
            <v>342</v>
          </cell>
          <cell r="H87" t="str">
            <v>西门二片</v>
          </cell>
          <cell r="I87" t="str">
            <v>林禹帅</v>
          </cell>
          <cell r="J87">
            <v>223</v>
          </cell>
          <cell r="K87">
            <v>76.76</v>
          </cell>
          <cell r="L87">
            <v>17118.32</v>
          </cell>
          <cell r="M87">
            <v>4844.54</v>
          </cell>
        </row>
        <row r="88">
          <cell r="D88">
            <v>107728</v>
          </cell>
          <cell r="E88" t="str">
            <v>四川太极大邑县晋原镇北街药店</v>
          </cell>
          <cell r="F88" t="str">
            <v/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189</v>
          </cell>
          <cell r="K88">
            <v>90.55</v>
          </cell>
          <cell r="L88">
            <v>17114.75</v>
          </cell>
          <cell r="M88">
            <v>4619.26</v>
          </cell>
        </row>
        <row r="89">
          <cell r="D89">
            <v>120844</v>
          </cell>
          <cell r="E89" t="str">
            <v>四川太极彭州市致和镇南三环路药店</v>
          </cell>
          <cell r="F89" t="str">
            <v/>
          </cell>
          <cell r="G89">
            <v>322</v>
          </cell>
          <cell r="H89" t="str">
            <v>北门片</v>
          </cell>
          <cell r="I89" t="str">
            <v>朱朝霞 </v>
          </cell>
          <cell r="J89">
            <v>143</v>
          </cell>
          <cell r="K89">
            <v>119.68</v>
          </cell>
          <cell r="L89">
            <v>17113.71</v>
          </cell>
          <cell r="M89">
            <v>3972.89</v>
          </cell>
        </row>
        <row r="90">
          <cell r="D90">
            <v>116919</v>
          </cell>
          <cell r="E90" t="str">
            <v>四川太极武侯区科华北路药店</v>
          </cell>
          <cell r="F90" t="str">
            <v/>
          </cell>
          <cell r="G90">
            <v>142</v>
          </cell>
          <cell r="H90" t="str">
            <v>旗舰片区</v>
          </cell>
          <cell r="I90" t="str">
            <v>谭勤娟</v>
          </cell>
          <cell r="J90">
            <v>193</v>
          </cell>
          <cell r="K90">
            <v>87.49</v>
          </cell>
          <cell r="L90">
            <v>16885.73</v>
          </cell>
          <cell r="M90">
            <v>5470.61</v>
          </cell>
        </row>
        <row r="91">
          <cell r="D91">
            <v>101453</v>
          </cell>
          <cell r="E91" t="str">
            <v>四川太极温江区公平街道江安路药店</v>
          </cell>
          <cell r="F91" t="str">
            <v/>
          </cell>
          <cell r="G91">
            <v>342</v>
          </cell>
          <cell r="H91" t="str">
            <v>西门二片</v>
          </cell>
          <cell r="I91" t="str">
            <v>林禹帅</v>
          </cell>
          <cell r="J91">
            <v>204</v>
          </cell>
          <cell r="K91">
            <v>82.59</v>
          </cell>
          <cell r="L91">
            <v>16847.55</v>
          </cell>
          <cell r="M91">
            <v>4970.91</v>
          </cell>
        </row>
        <row r="92">
          <cell r="D92">
            <v>733</v>
          </cell>
          <cell r="E92" t="str">
            <v>四川太极双流区东升街道三强西路药店</v>
          </cell>
          <cell r="F92" t="str">
            <v>否</v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190</v>
          </cell>
          <cell r="K92">
            <v>87.77</v>
          </cell>
          <cell r="L92">
            <v>16675.35</v>
          </cell>
          <cell r="M92">
            <v>5547.28</v>
          </cell>
        </row>
        <row r="93">
          <cell r="D93">
            <v>570</v>
          </cell>
          <cell r="E93" t="str">
            <v>四川太极青羊区大石西路药店</v>
          </cell>
          <cell r="F93" t="str">
            <v>否</v>
          </cell>
          <cell r="G93">
            <v>342</v>
          </cell>
          <cell r="H93" t="str">
            <v>西门二片</v>
          </cell>
          <cell r="I93" t="str">
            <v>林禹帅</v>
          </cell>
          <cell r="J93">
            <v>212</v>
          </cell>
          <cell r="K93">
            <v>77.7</v>
          </cell>
          <cell r="L93">
            <v>16471.43</v>
          </cell>
          <cell r="M93">
            <v>4363.11</v>
          </cell>
        </row>
        <row r="94">
          <cell r="D94">
            <v>119263</v>
          </cell>
          <cell r="E94" t="str">
            <v>四川太极青羊区蜀源路药店</v>
          </cell>
          <cell r="F94" t="str">
            <v/>
          </cell>
          <cell r="G94">
            <v>342</v>
          </cell>
          <cell r="H94" t="str">
            <v>西门二片</v>
          </cell>
          <cell r="I94" t="str">
            <v>林禹帅</v>
          </cell>
          <cell r="J94">
            <v>164</v>
          </cell>
          <cell r="K94">
            <v>100.13</v>
          </cell>
          <cell r="L94">
            <v>16422.01</v>
          </cell>
          <cell r="M94">
            <v>3504.35</v>
          </cell>
        </row>
        <row r="95">
          <cell r="D95">
            <v>308</v>
          </cell>
          <cell r="E95" t="str">
            <v>四川太极红星店</v>
          </cell>
          <cell r="F95" t="str">
            <v>是</v>
          </cell>
          <cell r="G95">
            <v>322</v>
          </cell>
          <cell r="H95" t="str">
            <v>北门片</v>
          </cell>
          <cell r="I95" t="str">
            <v>朱朝霞 </v>
          </cell>
          <cell r="J95">
            <v>208</v>
          </cell>
          <cell r="K95">
            <v>77.18</v>
          </cell>
          <cell r="L95">
            <v>16053.51</v>
          </cell>
          <cell r="M95">
            <v>5865.09</v>
          </cell>
        </row>
        <row r="96">
          <cell r="D96">
            <v>112888</v>
          </cell>
          <cell r="E96" t="str">
            <v>四川太极武侯区双楠路药店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159</v>
          </cell>
          <cell r="K96">
            <v>100.01</v>
          </cell>
          <cell r="L96">
            <v>15902.03</v>
          </cell>
          <cell r="M96">
            <v>4245.9</v>
          </cell>
        </row>
        <row r="97">
          <cell r="D97">
            <v>116482</v>
          </cell>
          <cell r="E97" t="str">
            <v>四川太极锦江区宏济中路药店</v>
          </cell>
          <cell r="F97" t="str">
            <v/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141</v>
          </cell>
          <cell r="K97">
            <v>111.2</v>
          </cell>
          <cell r="L97">
            <v>15679.36</v>
          </cell>
          <cell r="M97">
            <v>4452.95</v>
          </cell>
        </row>
        <row r="98">
          <cell r="D98">
            <v>111219</v>
          </cell>
          <cell r="E98" t="str">
            <v>四川太极金牛区花照壁药店</v>
          </cell>
          <cell r="F98" t="str">
            <v/>
          </cell>
          <cell r="G98">
            <v>181</v>
          </cell>
          <cell r="H98" t="str">
            <v>西门一片</v>
          </cell>
          <cell r="I98" t="str">
            <v>刘琴英</v>
          </cell>
          <cell r="J98">
            <v>197</v>
          </cell>
          <cell r="K98">
            <v>79.45</v>
          </cell>
          <cell r="L98">
            <v>15651.68</v>
          </cell>
          <cell r="M98">
            <v>4412.25</v>
          </cell>
        </row>
        <row r="99">
          <cell r="D99">
            <v>745</v>
          </cell>
          <cell r="E99" t="str">
            <v>四川太极金牛区金沙路药店</v>
          </cell>
          <cell r="F99" t="str">
            <v/>
          </cell>
          <cell r="G99">
            <v>181</v>
          </cell>
          <cell r="H99" t="str">
            <v>西门一片</v>
          </cell>
          <cell r="I99" t="str">
            <v>刘琴英</v>
          </cell>
          <cell r="J99">
            <v>251</v>
          </cell>
          <cell r="K99">
            <v>62.2</v>
          </cell>
          <cell r="L99">
            <v>15612.06</v>
          </cell>
          <cell r="M99">
            <v>4078.23</v>
          </cell>
        </row>
        <row r="100">
          <cell r="D100">
            <v>748</v>
          </cell>
          <cell r="E100" t="str">
            <v>四川太极大邑县晋原镇东街药店</v>
          </cell>
          <cell r="F100" t="str">
            <v/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164</v>
          </cell>
          <cell r="K100">
            <v>94.38</v>
          </cell>
          <cell r="L100">
            <v>15477.82</v>
          </cell>
          <cell r="M100">
            <v>4555.54</v>
          </cell>
        </row>
        <row r="101">
          <cell r="D101">
            <v>549</v>
          </cell>
          <cell r="E101" t="str">
            <v>四川太极大邑县晋源镇东壕沟段药店</v>
          </cell>
          <cell r="F101" t="str">
            <v>否</v>
          </cell>
          <cell r="G101">
            <v>282</v>
          </cell>
          <cell r="H101" t="str">
            <v>城郊一片</v>
          </cell>
          <cell r="I101" t="str">
            <v>任会茹</v>
          </cell>
          <cell r="J101">
            <v>113</v>
          </cell>
          <cell r="K101">
            <v>136.06</v>
          </cell>
          <cell r="L101">
            <v>15374.85</v>
          </cell>
          <cell r="M101">
            <v>4071.53</v>
          </cell>
        </row>
        <row r="102">
          <cell r="D102">
            <v>56</v>
          </cell>
          <cell r="E102" t="str">
            <v>四川太极三江店</v>
          </cell>
          <cell r="F102" t="str">
            <v>是</v>
          </cell>
          <cell r="G102">
            <v>341</v>
          </cell>
          <cell r="H102" t="str">
            <v>崇州片</v>
          </cell>
          <cell r="I102" t="str">
            <v>胡建梅</v>
          </cell>
          <cell r="J102">
            <v>121</v>
          </cell>
          <cell r="K102">
            <v>124.97</v>
          </cell>
          <cell r="L102">
            <v>15121.11</v>
          </cell>
          <cell r="M102">
            <v>3243.49</v>
          </cell>
        </row>
        <row r="103">
          <cell r="D103">
            <v>717</v>
          </cell>
          <cell r="E103" t="str">
            <v>四川太极大邑县晋原镇通达东路五段药店</v>
          </cell>
          <cell r="F103" t="str">
            <v>否</v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160</v>
          </cell>
          <cell r="K103">
            <v>92.65</v>
          </cell>
          <cell r="L103">
            <v>14823.25</v>
          </cell>
          <cell r="M103">
            <v>4096.92</v>
          </cell>
        </row>
        <row r="104">
          <cell r="D104">
            <v>110378</v>
          </cell>
          <cell r="E104" t="str">
            <v>四川太极都江堰市永丰街道宝莲路药店</v>
          </cell>
          <cell r="F104" t="str">
            <v/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128</v>
          </cell>
          <cell r="K104">
            <v>113.89</v>
          </cell>
          <cell r="L104">
            <v>14577.5</v>
          </cell>
          <cell r="M104">
            <v>3691.57</v>
          </cell>
        </row>
        <row r="105">
          <cell r="D105">
            <v>52</v>
          </cell>
          <cell r="E105" t="str">
            <v>四川太极崇州中心店</v>
          </cell>
          <cell r="F105" t="str">
            <v>是</v>
          </cell>
          <cell r="G105">
            <v>341</v>
          </cell>
          <cell r="H105" t="str">
            <v>崇州片</v>
          </cell>
          <cell r="I105" t="str">
            <v>胡建梅</v>
          </cell>
          <cell r="J105">
            <v>157</v>
          </cell>
          <cell r="K105">
            <v>92.52</v>
          </cell>
          <cell r="L105">
            <v>14525.17</v>
          </cell>
          <cell r="M105">
            <v>3771.06</v>
          </cell>
        </row>
        <row r="106">
          <cell r="D106">
            <v>723</v>
          </cell>
          <cell r="E106" t="str">
            <v>四川太极锦江区柳翠路药店</v>
          </cell>
          <cell r="F106" t="str">
            <v>否</v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244</v>
          </cell>
          <cell r="K106">
            <v>59.37</v>
          </cell>
          <cell r="L106">
            <v>14486.2</v>
          </cell>
          <cell r="M106">
            <v>3913.67</v>
          </cell>
        </row>
        <row r="107">
          <cell r="D107">
            <v>103199</v>
          </cell>
          <cell r="E107" t="str">
            <v>四川太极成华区西林一街药店</v>
          </cell>
          <cell r="F107" t="str">
            <v/>
          </cell>
          <cell r="G107">
            <v>322</v>
          </cell>
          <cell r="H107" t="str">
            <v>北门片</v>
          </cell>
          <cell r="I107" t="str">
            <v>朱朝霞 </v>
          </cell>
          <cell r="J107">
            <v>242</v>
          </cell>
          <cell r="K107">
            <v>59.64</v>
          </cell>
          <cell r="L107">
            <v>14432.9</v>
          </cell>
          <cell r="M107">
            <v>4309.17</v>
          </cell>
        </row>
        <row r="108">
          <cell r="D108">
            <v>102565</v>
          </cell>
          <cell r="E108" t="str">
            <v>四川太极武侯区佳灵路药店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206</v>
          </cell>
          <cell r="K108">
            <v>66.49</v>
          </cell>
          <cell r="L108">
            <v>13696.94</v>
          </cell>
          <cell r="M108">
            <v>3997.68</v>
          </cell>
        </row>
        <row r="109">
          <cell r="D109">
            <v>102567</v>
          </cell>
          <cell r="E109" t="str">
            <v>四川太极新津县五津镇武阳西路药店</v>
          </cell>
          <cell r="F109" t="str">
            <v/>
          </cell>
          <cell r="G109">
            <v>281</v>
          </cell>
          <cell r="H109" t="str">
            <v>新津片</v>
          </cell>
          <cell r="I109" t="str">
            <v>王燕丽</v>
          </cell>
          <cell r="J109">
            <v>160</v>
          </cell>
          <cell r="K109">
            <v>84.69</v>
          </cell>
          <cell r="L109">
            <v>13550.86</v>
          </cell>
          <cell r="M109">
            <v>3040.2</v>
          </cell>
        </row>
        <row r="110">
          <cell r="D110">
            <v>367</v>
          </cell>
          <cell r="E110" t="str">
            <v>四川太极金带街药店</v>
          </cell>
          <cell r="F110" t="str">
            <v>否</v>
          </cell>
          <cell r="G110">
            <v>341</v>
          </cell>
          <cell r="H110" t="str">
            <v>崇州片</v>
          </cell>
          <cell r="I110" t="str">
            <v>胡建梅</v>
          </cell>
          <cell r="J110">
            <v>157</v>
          </cell>
          <cell r="K110">
            <v>85.35</v>
          </cell>
          <cell r="L110">
            <v>13399.48</v>
          </cell>
          <cell r="M110">
            <v>3882.84</v>
          </cell>
        </row>
        <row r="111">
          <cell r="D111">
            <v>115971</v>
          </cell>
          <cell r="E111" t="str">
            <v>四川太极高新区天顺路药店</v>
          </cell>
          <cell r="F111" t="str">
            <v/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145</v>
          </cell>
          <cell r="K111">
            <v>91.82</v>
          </cell>
          <cell r="L111">
            <v>13313.6</v>
          </cell>
          <cell r="M111">
            <v>3370.17</v>
          </cell>
        </row>
        <row r="112">
          <cell r="D112">
            <v>104429</v>
          </cell>
          <cell r="E112" t="str">
            <v>四川太极武侯区大华街药店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161</v>
          </cell>
          <cell r="K112">
            <v>81</v>
          </cell>
          <cell r="L112">
            <v>13040.64</v>
          </cell>
          <cell r="M112">
            <v>2773.77</v>
          </cell>
        </row>
        <row r="113">
          <cell r="D113">
            <v>746</v>
          </cell>
          <cell r="E113" t="str">
            <v>四川太极大邑县晋原镇内蒙古大道桃源药店</v>
          </cell>
          <cell r="F113" t="str">
            <v>否</v>
          </cell>
          <cell r="G113">
            <v>282</v>
          </cell>
          <cell r="H113" t="str">
            <v>城郊一片</v>
          </cell>
          <cell r="I113" t="str">
            <v>任会茹</v>
          </cell>
          <cell r="J113">
            <v>204</v>
          </cell>
          <cell r="K113">
            <v>63.88</v>
          </cell>
          <cell r="L113">
            <v>13030.73</v>
          </cell>
          <cell r="M113">
            <v>3489.19</v>
          </cell>
        </row>
        <row r="114">
          <cell r="D114">
            <v>573</v>
          </cell>
          <cell r="E114" t="str">
            <v>四川太极双流县西航港街道锦华路一段药店</v>
          </cell>
          <cell r="F114" t="str">
            <v>否</v>
          </cell>
          <cell r="G114">
            <v>232</v>
          </cell>
          <cell r="H114" t="str">
            <v>东南片区</v>
          </cell>
          <cell r="I114" t="str">
            <v>曾蕾蕾</v>
          </cell>
          <cell r="J114">
            <v>172</v>
          </cell>
          <cell r="K114">
            <v>75.62</v>
          </cell>
          <cell r="L114">
            <v>13007.08</v>
          </cell>
          <cell r="M114">
            <v>3549.93</v>
          </cell>
        </row>
        <row r="115">
          <cell r="D115">
            <v>752</v>
          </cell>
          <cell r="E115" t="str">
            <v>四川太极大药房连锁有限公司武侯区聚萃街药店</v>
          </cell>
          <cell r="F115" t="str">
            <v/>
          </cell>
          <cell r="G115">
            <v>342</v>
          </cell>
          <cell r="H115" t="str">
            <v>西门二片</v>
          </cell>
          <cell r="I115" t="str">
            <v>林禹帅</v>
          </cell>
          <cell r="J115">
            <v>217</v>
          </cell>
          <cell r="K115">
            <v>59.81</v>
          </cell>
          <cell r="L115">
            <v>12978.04</v>
          </cell>
          <cell r="M115">
            <v>3904.68</v>
          </cell>
        </row>
        <row r="116">
          <cell r="D116">
            <v>104430</v>
          </cell>
          <cell r="E116" t="str">
            <v>四川太极高新区中和大道药店</v>
          </cell>
          <cell r="F116" t="str">
            <v/>
          </cell>
          <cell r="G116">
            <v>232</v>
          </cell>
          <cell r="H116" t="str">
            <v>东南片区</v>
          </cell>
          <cell r="I116" t="str">
            <v>曾蕾蕾</v>
          </cell>
          <cell r="J116">
            <v>160</v>
          </cell>
          <cell r="K116">
            <v>81.08</v>
          </cell>
          <cell r="L116">
            <v>12972.18</v>
          </cell>
          <cell r="M116">
            <v>2985.74</v>
          </cell>
        </row>
        <row r="117">
          <cell r="D117">
            <v>371</v>
          </cell>
          <cell r="E117" t="str">
            <v>四川太极兴义镇万兴路药店</v>
          </cell>
          <cell r="F117" t="str">
            <v>否</v>
          </cell>
          <cell r="G117">
            <v>281</v>
          </cell>
          <cell r="H117" t="str">
            <v>新津片</v>
          </cell>
          <cell r="I117" t="str">
            <v>王燕丽</v>
          </cell>
          <cell r="J117">
            <v>129</v>
          </cell>
          <cell r="K117">
            <v>100.39</v>
          </cell>
          <cell r="L117">
            <v>12950.87</v>
          </cell>
          <cell r="M117">
            <v>2068.28</v>
          </cell>
        </row>
        <row r="118">
          <cell r="D118">
            <v>102479</v>
          </cell>
          <cell r="E118" t="str">
            <v>四川太极锦江区劼人路药店</v>
          </cell>
          <cell r="F118" t="str">
            <v/>
          </cell>
          <cell r="G118">
            <v>23</v>
          </cell>
          <cell r="H118" t="str">
            <v>城中片</v>
          </cell>
          <cell r="I118" t="str">
            <v>何巍 </v>
          </cell>
          <cell r="J118">
            <v>115</v>
          </cell>
          <cell r="K118">
            <v>109.86</v>
          </cell>
          <cell r="L118">
            <v>12633.66</v>
          </cell>
          <cell r="M118">
            <v>3413.84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171</v>
          </cell>
          <cell r="K119">
            <v>69.72</v>
          </cell>
          <cell r="L119">
            <v>11922.54</v>
          </cell>
          <cell r="M119">
            <v>3346.15</v>
          </cell>
        </row>
        <row r="120">
          <cell r="D120">
            <v>102564</v>
          </cell>
          <cell r="E120" t="str">
            <v>四川太极邛崃市临邛镇翠荫街药店</v>
          </cell>
          <cell r="F120" t="str">
            <v/>
          </cell>
          <cell r="G120">
            <v>282</v>
          </cell>
          <cell r="H120" t="str">
            <v>城郊一片</v>
          </cell>
          <cell r="I120" t="str">
            <v>任会茹</v>
          </cell>
          <cell r="J120">
            <v>134</v>
          </cell>
          <cell r="K120">
            <v>88.76</v>
          </cell>
          <cell r="L120">
            <v>11893.88</v>
          </cell>
          <cell r="M120">
            <v>3249.73</v>
          </cell>
        </row>
        <row r="121">
          <cell r="D121">
            <v>118758</v>
          </cell>
          <cell r="E121" t="str">
            <v>四川太极成华区水碾河路药店</v>
          </cell>
          <cell r="F121" t="str">
            <v/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78</v>
          </cell>
          <cell r="K121">
            <v>145.43</v>
          </cell>
          <cell r="L121">
            <v>11343.25</v>
          </cell>
          <cell r="M121">
            <v>775</v>
          </cell>
        </row>
        <row r="122">
          <cell r="D122">
            <v>727</v>
          </cell>
          <cell r="E122" t="str">
            <v>四川太极金牛区黄苑东街药店</v>
          </cell>
          <cell r="F122" t="str">
            <v>否</v>
          </cell>
          <cell r="G122">
            <v>181</v>
          </cell>
          <cell r="H122" t="str">
            <v>西门一片</v>
          </cell>
          <cell r="I122" t="str">
            <v>刘琴英</v>
          </cell>
          <cell r="J122">
            <v>187</v>
          </cell>
          <cell r="K122">
            <v>59.91</v>
          </cell>
          <cell r="L122">
            <v>11203.18</v>
          </cell>
          <cell r="M122">
            <v>2675.62</v>
          </cell>
        </row>
        <row r="123">
          <cell r="D123">
            <v>104838</v>
          </cell>
          <cell r="E123" t="str">
            <v>四川太极崇州市崇阳镇蜀州中路药店</v>
          </cell>
          <cell r="F123" t="str">
            <v/>
          </cell>
          <cell r="G123">
            <v>341</v>
          </cell>
          <cell r="H123" t="str">
            <v>崇州片</v>
          </cell>
          <cell r="I123" t="str">
            <v>胡建梅</v>
          </cell>
          <cell r="J123">
            <v>166</v>
          </cell>
          <cell r="K123">
            <v>63.6</v>
          </cell>
          <cell r="L123">
            <v>10557.2</v>
          </cell>
          <cell r="M123">
            <v>2854.08</v>
          </cell>
        </row>
        <row r="124">
          <cell r="D124">
            <v>720</v>
          </cell>
          <cell r="E124" t="str">
            <v>四川太极大邑县新场镇文昌街药店</v>
          </cell>
          <cell r="F124" t="str">
            <v>否</v>
          </cell>
          <cell r="G124">
            <v>282</v>
          </cell>
          <cell r="H124" t="str">
            <v>城郊一片</v>
          </cell>
          <cell r="I124" t="str">
            <v>任会茹</v>
          </cell>
          <cell r="J124">
            <v>126</v>
          </cell>
          <cell r="K124">
            <v>82.84</v>
          </cell>
          <cell r="L124">
            <v>10437.84</v>
          </cell>
          <cell r="M124">
            <v>2268.95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133</v>
          </cell>
          <cell r="K125">
            <v>78.27</v>
          </cell>
          <cell r="L125">
            <v>10409.51</v>
          </cell>
          <cell r="M125">
            <v>3013.61</v>
          </cell>
        </row>
        <row r="126">
          <cell r="D126">
            <v>122906</v>
          </cell>
          <cell r="E126" t="str">
            <v>四川太极新都区斑竹园街道医贸大道药店</v>
          </cell>
          <cell r="F126" t="str">
            <v/>
          </cell>
          <cell r="G126">
            <v>322</v>
          </cell>
          <cell r="H126" t="str">
            <v>北门片</v>
          </cell>
          <cell r="I126" t="str">
            <v>朱朝霞 </v>
          </cell>
          <cell r="J126">
            <v>156</v>
          </cell>
          <cell r="K126">
            <v>66.26</v>
          </cell>
          <cell r="L126">
            <v>10336.07</v>
          </cell>
          <cell r="M126">
            <v>2869.24</v>
          </cell>
        </row>
        <row r="127">
          <cell r="D127">
            <v>113025</v>
          </cell>
          <cell r="E127" t="str">
            <v>四川太极青羊区蜀鑫路药店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129</v>
          </cell>
          <cell r="K127">
            <v>79.99</v>
          </cell>
          <cell r="L127">
            <v>10319.2</v>
          </cell>
          <cell r="M127">
            <v>2783.68</v>
          </cell>
        </row>
        <row r="128">
          <cell r="D128">
            <v>594</v>
          </cell>
          <cell r="E128" t="str">
            <v>四川太极大邑县安仁镇千禧街药店</v>
          </cell>
          <cell r="F128" t="str">
            <v>否</v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131</v>
          </cell>
          <cell r="K128">
            <v>78</v>
          </cell>
          <cell r="L128">
            <v>10217.53</v>
          </cell>
          <cell r="M128">
            <v>2591.65</v>
          </cell>
        </row>
        <row r="129">
          <cell r="D129">
            <v>339</v>
          </cell>
          <cell r="E129" t="str">
            <v>四川太极沙河源药店</v>
          </cell>
          <cell r="F129" t="str">
            <v>是</v>
          </cell>
          <cell r="G129">
            <v>322</v>
          </cell>
          <cell r="H129" t="str">
            <v>北门片</v>
          </cell>
          <cell r="I129" t="str">
            <v>朱朝霞 </v>
          </cell>
          <cell r="J129">
            <v>120</v>
          </cell>
          <cell r="K129">
            <v>82.99</v>
          </cell>
          <cell r="L129">
            <v>9958.22</v>
          </cell>
          <cell r="M129">
            <v>2351.8</v>
          </cell>
        </row>
        <row r="130">
          <cell r="D130">
            <v>113298</v>
          </cell>
          <cell r="E130" t="str">
            <v>四川太极武侯区逸都路药店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115</v>
          </cell>
          <cell r="K130">
            <v>85.07</v>
          </cell>
          <cell r="L130">
            <v>9783.32</v>
          </cell>
          <cell r="M130">
            <v>2297.41</v>
          </cell>
        </row>
        <row r="131">
          <cell r="D131">
            <v>732</v>
          </cell>
          <cell r="E131" t="str">
            <v>四川太极邛崃市羊安镇永康大道药店</v>
          </cell>
          <cell r="F131" t="str">
            <v>否</v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117</v>
          </cell>
          <cell r="K131">
            <v>78.74</v>
          </cell>
          <cell r="L131">
            <v>9212.84</v>
          </cell>
          <cell r="M131">
            <v>3017.64</v>
          </cell>
        </row>
        <row r="132">
          <cell r="D132">
            <v>117923</v>
          </cell>
          <cell r="E132" t="str">
            <v>四川太极大邑县观音阁街西段店</v>
          </cell>
          <cell r="F132" t="str">
            <v/>
          </cell>
          <cell r="G132">
            <v>282</v>
          </cell>
          <cell r="H132" t="str">
            <v>城郊一片</v>
          </cell>
          <cell r="I132" t="str">
            <v>任会茹</v>
          </cell>
          <cell r="J132">
            <v>126</v>
          </cell>
          <cell r="K132">
            <v>72.11</v>
          </cell>
          <cell r="L132">
            <v>9085.43</v>
          </cell>
          <cell r="M132">
            <v>2541.55</v>
          </cell>
        </row>
        <row r="133">
          <cell r="D133">
            <v>112415</v>
          </cell>
          <cell r="E133" t="str">
            <v>四川太极金牛区五福桥东路药店</v>
          </cell>
          <cell r="F133" t="str">
            <v/>
          </cell>
          <cell r="G133">
            <v>322</v>
          </cell>
          <cell r="H133" t="str">
            <v>北门片</v>
          </cell>
          <cell r="I133" t="str">
            <v>朱朝霞 </v>
          </cell>
          <cell r="J133">
            <v>124</v>
          </cell>
          <cell r="K133">
            <v>70.78</v>
          </cell>
          <cell r="L133">
            <v>8776.25</v>
          </cell>
          <cell r="M133">
            <v>2406.34</v>
          </cell>
        </row>
        <row r="134">
          <cell r="D134">
            <v>123007</v>
          </cell>
          <cell r="E134" t="str">
            <v>四川太极大邑县青霞街道元通路南段药店</v>
          </cell>
          <cell r="F134" t="str">
            <v/>
          </cell>
          <cell r="G134">
            <v>282</v>
          </cell>
          <cell r="H134" t="str">
            <v>城郊一片</v>
          </cell>
          <cell r="I134" t="str">
            <v>任会茹</v>
          </cell>
          <cell r="J134">
            <v>125</v>
          </cell>
          <cell r="K134">
            <v>65.69</v>
          </cell>
          <cell r="L134">
            <v>8211.19</v>
          </cell>
          <cell r="M134">
            <v>1840.68</v>
          </cell>
        </row>
        <row r="135">
          <cell r="D135">
            <v>119262</v>
          </cell>
          <cell r="E135" t="str">
            <v>四川太极成华区驷马桥三路药店</v>
          </cell>
          <cell r="F135" t="str">
            <v/>
          </cell>
          <cell r="G135">
            <v>322</v>
          </cell>
          <cell r="H135" t="str">
            <v>北门片</v>
          </cell>
          <cell r="I135" t="str">
            <v>朱朝霞 </v>
          </cell>
          <cell r="J135">
            <v>125</v>
          </cell>
          <cell r="K135">
            <v>62.27</v>
          </cell>
          <cell r="L135">
            <v>7784.19</v>
          </cell>
          <cell r="M135">
            <v>2657.32</v>
          </cell>
        </row>
        <row r="136">
          <cell r="D136">
            <v>591</v>
          </cell>
          <cell r="E136" t="str">
            <v>四川太极邛崃市文君街道凤凰大道药店</v>
          </cell>
          <cell r="F136" t="str">
            <v>否</v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75</v>
          </cell>
          <cell r="K136">
            <v>103.33</v>
          </cell>
          <cell r="L136">
            <v>7749.72</v>
          </cell>
          <cell r="M136">
            <v>1448.29</v>
          </cell>
        </row>
        <row r="137">
          <cell r="D137">
            <v>114069</v>
          </cell>
          <cell r="E137" t="str">
            <v>四川太极高新区剑南大道药店</v>
          </cell>
          <cell r="F137" t="str">
            <v/>
          </cell>
          <cell r="G137">
            <v>232</v>
          </cell>
          <cell r="H137" t="str">
            <v>东南片区</v>
          </cell>
          <cell r="I137" t="str">
            <v>曾蕾蕾</v>
          </cell>
          <cell r="J137">
            <v>114</v>
          </cell>
          <cell r="K137">
            <v>65.43</v>
          </cell>
          <cell r="L137">
            <v>7458.99</v>
          </cell>
          <cell r="M137">
            <v>2152.36</v>
          </cell>
        </row>
        <row r="138">
          <cell r="D138">
            <v>106568</v>
          </cell>
          <cell r="E138" t="str">
            <v>四川太极高新区中和公济桥路药店</v>
          </cell>
          <cell r="F138" t="str">
            <v/>
          </cell>
          <cell r="G138">
            <v>232</v>
          </cell>
          <cell r="H138" t="str">
            <v>东南片区</v>
          </cell>
          <cell r="I138" t="str">
            <v>曾蕾蕾</v>
          </cell>
          <cell r="J138">
            <v>131</v>
          </cell>
          <cell r="K138">
            <v>51.56</v>
          </cell>
          <cell r="L138">
            <v>6754.73</v>
          </cell>
          <cell r="M138">
            <v>1923.76</v>
          </cell>
        </row>
        <row r="139">
          <cell r="D139">
            <v>117637</v>
          </cell>
          <cell r="E139" t="str">
            <v>四川太极大邑晋原街道金巷西街药店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100</v>
          </cell>
          <cell r="K139">
            <v>66.32</v>
          </cell>
          <cell r="L139">
            <v>6631.62</v>
          </cell>
          <cell r="M139">
            <v>1608.33</v>
          </cell>
        </row>
        <row r="140">
          <cell r="D140">
            <v>754</v>
          </cell>
          <cell r="E140" t="str">
            <v>四川太极崇州市崇阳镇尚贤坊街药店</v>
          </cell>
          <cell r="F140" t="str">
            <v/>
          </cell>
          <cell r="G140">
            <v>341</v>
          </cell>
          <cell r="H140" t="str">
            <v>崇州片</v>
          </cell>
          <cell r="I140" t="str">
            <v>胡建梅</v>
          </cell>
          <cell r="J140">
            <v>93</v>
          </cell>
          <cell r="K140">
            <v>64.25</v>
          </cell>
          <cell r="L140">
            <v>5975.19</v>
          </cell>
          <cell r="M140">
            <v>2142.23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67</v>
          </cell>
          <cell r="K141">
            <v>67.25</v>
          </cell>
          <cell r="L141">
            <v>4505.42</v>
          </cell>
          <cell r="M141">
            <v>1333.66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60</v>
          </cell>
          <cell r="K142">
            <v>70.6</v>
          </cell>
          <cell r="L142">
            <v>4235.7</v>
          </cell>
          <cell r="M142">
            <v>1167.47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47</v>
          </cell>
          <cell r="K143">
            <v>54.91</v>
          </cell>
          <cell r="L143">
            <v>2580.82</v>
          </cell>
          <cell r="M143">
            <v>766.08</v>
          </cell>
        </row>
        <row r="144">
          <cell r="D144">
            <v>128640</v>
          </cell>
          <cell r="E144" t="str">
            <v>四川太极郫都区红光街道红高东路药店</v>
          </cell>
          <cell r="F144" t="str">
            <v/>
          </cell>
          <cell r="G144">
            <v>23</v>
          </cell>
          <cell r="H144" t="str">
            <v>城中片</v>
          </cell>
          <cell r="I144" t="str">
            <v>何巍 </v>
          </cell>
          <cell r="J144">
            <v>57</v>
          </cell>
          <cell r="K144">
            <v>31.21</v>
          </cell>
          <cell r="L144">
            <v>1778.7</v>
          </cell>
          <cell r="M144">
            <v>518.1</v>
          </cell>
        </row>
        <row r="145">
          <cell r="D145" t="str">
            <v>合计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>
            <v>30867</v>
          </cell>
          <cell r="K145">
            <v>122.17</v>
          </cell>
          <cell r="L145">
            <v>3770909.98</v>
          </cell>
          <cell r="M145">
            <v>829955.67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销售</v>
          </cell>
          <cell r="M1" t="str">
            <v>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525</v>
          </cell>
          <cell r="K2">
            <v>591.55</v>
          </cell>
          <cell r="L2">
            <v>310565.35</v>
          </cell>
          <cell r="M2">
            <v>37818.22</v>
          </cell>
        </row>
        <row r="3">
          <cell r="D3">
            <v>582</v>
          </cell>
          <cell r="E3" t="str">
            <v>四川太极青羊区十二桥药店</v>
          </cell>
          <cell r="F3" t="str">
            <v>否</v>
          </cell>
          <cell r="G3">
            <v>181</v>
          </cell>
          <cell r="H3" t="str">
            <v>西门一片</v>
          </cell>
          <cell r="I3" t="str">
            <v>刘琴英</v>
          </cell>
          <cell r="J3">
            <v>349</v>
          </cell>
          <cell r="K3">
            <v>366.69</v>
          </cell>
          <cell r="L3">
            <v>127975.72</v>
          </cell>
          <cell r="M3">
            <v>14407.1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4</v>
          </cell>
          <cell r="K4">
            <v>20380.08</v>
          </cell>
          <cell r="L4">
            <v>81520.32</v>
          </cell>
          <cell r="M4">
            <v>16530.46</v>
          </cell>
        </row>
        <row r="5">
          <cell r="D5">
            <v>114685</v>
          </cell>
          <cell r="E5" t="str">
            <v>四川太极青羊区青龙街药店</v>
          </cell>
          <cell r="F5" t="str">
            <v/>
          </cell>
          <cell r="G5">
            <v>23</v>
          </cell>
          <cell r="H5" t="str">
            <v>城中片</v>
          </cell>
          <cell r="I5" t="str">
            <v>何巍 </v>
          </cell>
          <cell r="J5">
            <v>219</v>
          </cell>
          <cell r="K5">
            <v>275.99</v>
          </cell>
          <cell r="L5">
            <v>60441.42</v>
          </cell>
          <cell r="M5">
            <v>7472.32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341</v>
          </cell>
          <cell r="K6">
            <v>174.15</v>
          </cell>
          <cell r="L6">
            <v>59385.39</v>
          </cell>
          <cell r="M6">
            <v>12816.3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350</v>
          </cell>
          <cell r="K7">
            <v>138.92</v>
          </cell>
          <cell r="L7">
            <v>48621.59</v>
          </cell>
          <cell r="M7">
            <v>12700.67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349</v>
          </cell>
          <cell r="K8">
            <v>115.15</v>
          </cell>
          <cell r="L8">
            <v>40186.46</v>
          </cell>
          <cell r="M8">
            <v>7753.17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261</v>
          </cell>
          <cell r="K9">
            <v>126</v>
          </cell>
          <cell r="L9">
            <v>32885.6</v>
          </cell>
          <cell r="M9">
            <v>9696.71</v>
          </cell>
        </row>
        <row r="10">
          <cell r="D10">
            <v>117491</v>
          </cell>
          <cell r="E10" t="str">
            <v>四川太极金牛区花照壁中横街药店</v>
          </cell>
          <cell r="F10" t="str">
            <v/>
          </cell>
          <cell r="G10">
            <v>181</v>
          </cell>
          <cell r="H10" t="str">
            <v>西门一片</v>
          </cell>
          <cell r="I10" t="str">
            <v>刘琴英</v>
          </cell>
          <cell r="J10">
            <v>125</v>
          </cell>
          <cell r="K10">
            <v>244.3</v>
          </cell>
          <cell r="L10">
            <v>30537.86</v>
          </cell>
          <cell r="M10">
            <v>4269.28</v>
          </cell>
        </row>
        <row r="11">
          <cell r="D11">
            <v>357</v>
          </cell>
          <cell r="E11" t="str">
            <v>四川太极清江东路药店</v>
          </cell>
          <cell r="F11" t="str">
            <v>否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231</v>
          </cell>
          <cell r="K11">
            <v>122.49</v>
          </cell>
          <cell r="L11">
            <v>28295.88</v>
          </cell>
          <cell r="M11">
            <v>6709</v>
          </cell>
        </row>
        <row r="12">
          <cell r="D12">
            <v>712</v>
          </cell>
          <cell r="E12" t="str">
            <v>四川太极成华区华泰路药店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257</v>
          </cell>
          <cell r="K12">
            <v>105.04</v>
          </cell>
          <cell r="L12">
            <v>26994.09</v>
          </cell>
          <cell r="M12">
            <v>7769.86</v>
          </cell>
        </row>
        <row r="13">
          <cell r="D13">
            <v>385</v>
          </cell>
          <cell r="E13" t="str">
            <v>四川太极五津西路药店</v>
          </cell>
          <cell r="F13" t="str">
            <v>是</v>
          </cell>
          <cell r="G13">
            <v>281</v>
          </cell>
          <cell r="H13" t="str">
            <v>新津片</v>
          </cell>
          <cell r="I13" t="str">
            <v>王燕丽</v>
          </cell>
          <cell r="J13">
            <v>142</v>
          </cell>
          <cell r="K13">
            <v>167.73</v>
          </cell>
          <cell r="L13">
            <v>23817.28</v>
          </cell>
          <cell r="M13">
            <v>7460.32</v>
          </cell>
        </row>
        <row r="14">
          <cell r="D14">
            <v>571</v>
          </cell>
          <cell r="E14" t="str">
            <v>四川太极高新区锦城大道药店</v>
          </cell>
          <cell r="F14" t="str">
            <v>是</v>
          </cell>
          <cell r="G14">
            <v>232</v>
          </cell>
          <cell r="H14" t="str">
            <v>东南片区</v>
          </cell>
          <cell r="I14" t="str">
            <v>曾蕾蕾</v>
          </cell>
          <cell r="J14">
            <v>195</v>
          </cell>
          <cell r="K14">
            <v>120.1</v>
          </cell>
          <cell r="L14">
            <v>23419.35</v>
          </cell>
          <cell r="M14">
            <v>6103.85</v>
          </cell>
        </row>
        <row r="15">
          <cell r="D15">
            <v>511</v>
          </cell>
          <cell r="E15" t="str">
            <v>四川太极成华杉板桥南一路店</v>
          </cell>
          <cell r="F15" t="str">
            <v>否</v>
          </cell>
          <cell r="G15">
            <v>23</v>
          </cell>
          <cell r="H15" t="str">
            <v>城中片</v>
          </cell>
          <cell r="I15" t="str">
            <v>何巍 </v>
          </cell>
          <cell r="J15">
            <v>181</v>
          </cell>
          <cell r="K15">
            <v>126.27</v>
          </cell>
          <cell r="L15">
            <v>22855.16</v>
          </cell>
          <cell r="M15">
            <v>6608.84</v>
          </cell>
        </row>
        <row r="16">
          <cell r="D16">
            <v>54</v>
          </cell>
          <cell r="E16" t="str">
            <v>四川太极怀远店</v>
          </cell>
          <cell r="F16" t="str">
            <v>是</v>
          </cell>
          <cell r="G16">
            <v>341</v>
          </cell>
          <cell r="H16" t="str">
            <v>崇州片</v>
          </cell>
          <cell r="I16" t="str">
            <v>胡建梅</v>
          </cell>
          <cell r="J16">
            <v>223</v>
          </cell>
          <cell r="K16">
            <v>100.5</v>
          </cell>
          <cell r="L16">
            <v>22412.6</v>
          </cell>
          <cell r="M16">
            <v>4457.14</v>
          </cell>
        </row>
        <row r="17">
          <cell r="D17">
            <v>359</v>
          </cell>
          <cell r="E17" t="str">
            <v>四川太极枣子巷药店</v>
          </cell>
          <cell r="F17" t="str">
            <v>否</v>
          </cell>
          <cell r="G17">
            <v>181</v>
          </cell>
          <cell r="H17" t="str">
            <v>西门一片</v>
          </cell>
          <cell r="I17" t="str">
            <v>刘琴英</v>
          </cell>
          <cell r="J17">
            <v>178</v>
          </cell>
          <cell r="K17">
            <v>124.94</v>
          </cell>
          <cell r="L17">
            <v>22240.07</v>
          </cell>
          <cell r="M17">
            <v>5863.59</v>
          </cell>
        </row>
        <row r="18">
          <cell r="D18">
            <v>103198</v>
          </cell>
          <cell r="E18" t="str">
            <v>四川太极青羊区贝森北路药店</v>
          </cell>
          <cell r="F18" t="str">
            <v/>
          </cell>
          <cell r="G18">
            <v>181</v>
          </cell>
          <cell r="H18" t="str">
            <v>西门一片</v>
          </cell>
          <cell r="I18" t="str">
            <v>刘琴英</v>
          </cell>
          <cell r="J18">
            <v>192</v>
          </cell>
          <cell r="K18">
            <v>112.65</v>
          </cell>
          <cell r="L18">
            <v>21629.53</v>
          </cell>
          <cell r="M18">
            <v>4154.76</v>
          </cell>
        </row>
        <row r="19">
          <cell r="D19">
            <v>365</v>
          </cell>
          <cell r="E19" t="str">
            <v>四川太极光华村街药店</v>
          </cell>
          <cell r="F19" t="str">
            <v>是</v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245</v>
          </cell>
          <cell r="K19">
            <v>86.54</v>
          </cell>
          <cell r="L19">
            <v>21202.29</v>
          </cell>
          <cell r="M19">
            <v>4880.01</v>
          </cell>
        </row>
        <row r="20">
          <cell r="D20">
            <v>341</v>
          </cell>
          <cell r="E20" t="str">
            <v>四川太极邛崃中心药店</v>
          </cell>
          <cell r="F20" t="str">
            <v>是</v>
          </cell>
          <cell r="G20">
            <v>282</v>
          </cell>
          <cell r="H20" t="str">
            <v>城郊一片</v>
          </cell>
          <cell r="I20" t="str">
            <v>任会茹</v>
          </cell>
          <cell r="J20">
            <v>179</v>
          </cell>
          <cell r="K20">
            <v>115.7</v>
          </cell>
          <cell r="L20">
            <v>20711.09</v>
          </cell>
          <cell r="M20">
            <v>6231.16</v>
          </cell>
        </row>
        <row r="21">
          <cell r="D21">
            <v>546</v>
          </cell>
          <cell r="E21" t="str">
            <v>四川太极锦江区榕声路店</v>
          </cell>
          <cell r="F21" t="str">
            <v>否</v>
          </cell>
          <cell r="G21">
            <v>23</v>
          </cell>
          <cell r="H21" t="str">
            <v>城中片</v>
          </cell>
          <cell r="I21" t="str">
            <v>何巍 </v>
          </cell>
          <cell r="J21">
            <v>216</v>
          </cell>
          <cell r="K21">
            <v>93.33</v>
          </cell>
          <cell r="L21">
            <v>20159.87</v>
          </cell>
          <cell r="M21">
            <v>5536.94</v>
          </cell>
        </row>
        <row r="22">
          <cell r="D22">
            <v>108656</v>
          </cell>
          <cell r="E22" t="str">
            <v>四川太极新津县五津镇五津西路二药房</v>
          </cell>
          <cell r="F22" t="str">
            <v/>
          </cell>
          <cell r="G22">
            <v>281</v>
          </cell>
          <cell r="H22" t="str">
            <v>新津片</v>
          </cell>
          <cell r="I22" t="str">
            <v>王燕丽</v>
          </cell>
          <cell r="J22">
            <v>148</v>
          </cell>
          <cell r="K22">
            <v>133.53</v>
          </cell>
          <cell r="L22">
            <v>19763.02</v>
          </cell>
          <cell r="M22">
            <v>4064.87</v>
          </cell>
        </row>
        <row r="23">
          <cell r="D23">
            <v>742</v>
          </cell>
          <cell r="E23" t="str">
            <v>四川太极锦江区庆云南街药店</v>
          </cell>
          <cell r="F23" t="str">
            <v/>
          </cell>
          <cell r="G23">
            <v>142</v>
          </cell>
          <cell r="H23" t="str">
            <v>旗舰片区</v>
          </cell>
          <cell r="I23" t="str">
            <v>谭勤娟</v>
          </cell>
          <cell r="J23">
            <v>125</v>
          </cell>
          <cell r="K23">
            <v>152.87</v>
          </cell>
          <cell r="L23">
            <v>19108.74</v>
          </cell>
          <cell r="M23">
            <v>3838.54</v>
          </cell>
        </row>
        <row r="24">
          <cell r="D24">
            <v>724</v>
          </cell>
          <cell r="E24" t="str">
            <v>四川太极锦江区观音桥街药店</v>
          </cell>
          <cell r="F24" t="str">
            <v>否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193</v>
          </cell>
          <cell r="K24">
            <v>97.07</v>
          </cell>
          <cell r="L24">
            <v>18734.84</v>
          </cell>
          <cell r="M24">
            <v>4084.3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181</v>
          </cell>
          <cell r="K25">
            <v>101.09</v>
          </cell>
          <cell r="L25">
            <v>18297.78</v>
          </cell>
          <cell r="M25">
            <v>5243.85</v>
          </cell>
        </row>
        <row r="26">
          <cell r="D26">
            <v>707</v>
          </cell>
          <cell r="E26" t="str">
            <v>四川太极成华区万科路药店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曾蕾蕾</v>
          </cell>
          <cell r="J26">
            <v>228</v>
          </cell>
          <cell r="K26">
            <v>78.77</v>
          </cell>
          <cell r="L26">
            <v>17959.15</v>
          </cell>
          <cell r="M26">
            <v>5608.09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166</v>
          </cell>
          <cell r="K27">
            <v>106.53</v>
          </cell>
          <cell r="L27">
            <v>17684.63</v>
          </cell>
          <cell r="M27">
            <v>4095.11</v>
          </cell>
        </row>
        <row r="28">
          <cell r="D28">
            <v>585</v>
          </cell>
          <cell r="E28" t="str">
            <v>四川太极成华区羊子山西路药店（兴元华盛）</v>
          </cell>
          <cell r="F28" t="str">
            <v>否</v>
          </cell>
          <cell r="G28">
            <v>322</v>
          </cell>
          <cell r="H28" t="str">
            <v>北门片</v>
          </cell>
          <cell r="I28" t="str">
            <v>朱朝霞 </v>
          </cell>
          <cell r="J28">
            <v>197</v>
          </cell>
          <cell r="K28">
            <v>87.79</v>
          </cell>
          <cell r="L28">
            <v>17294.63</v>
          </cell>
          <cell r="M28">
            <v>4753.73</v>
          </cell>
        </row>
        <row r="29">
          <cell r="D29">
            <v>730</v>
          </cell>
          <cell r="E29" t="str">
            <v>四川太极新都区新繁镇繁江北路药店</v>
          </cell>
          <cell r="F29" t="str">
            <v>否</v>
          </cell>
          <cell r="G29">
            <v>322</v>
          </cell>
          <cell r="H29" t="str">
            <v>北门片</v>
          </cell>
          <cell r="I29" t="str">
            <v>朱朝霞 </v>
          </cell>
          <cell r="J29">
            <v>189</v>
          </cell>
          <cell r="K29">
            <v>91.28</v>
          </cell>
          <cell r="L29">
            <v>17252.01</v>
          </cell>
          <cell r="M29">
            <v>4489.22</v>
          </cell>
        </row>
        <row r="30">
          <cell r="D30">
            <v>738</v>
          </cell>
          <cell r="E30" t="str">
            <v>四川太极都江堰市蒲阳路药店</v>
          </cell>
          <cell r="F30" t="str">
            <v>否</v>
          </cell>
          <cell r="G30">
            <v>233</v>
          </cell>
          <cell r="H30" t="str">
            <v>都江堰片</v>
          </cell>
          <cell r="I30" t="str">
            <v>苗凯</v>
          </cell>
          <cell r="J30">
            <v>347</v>
          </cell>
          <cell r="K30">
            <v>46.37</v>
          </cell>
          <cell r="L30">
            <v>16091.21</v>
          </cell>
          <cell r="M30">
            <v>3825.13</v>
          </cell>
        </row>
        <row r="31">
          <cell r="D31">
            <v>106569</v>
          </cell>
          <cell r="E31" t="str">
            <v>四川太极武侯区大悦路药店</v>
          </cell>
          <cell r="F31" t="str">
            <v/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147</v>
          </cell>
          <cell r="K31">
            <v>108.83</v>
          </cell>
          <cell r="L31">
            <v>15997.81</v>
          </cell>
          <cell r="M31">
            <v>3961.87</v>
          </cell>
        </row>
        <row r="32">
          <cell r="D32">
            <v>106066</v>
          </cell>
          <cell r="E32" t="str">
            <v>四川太极锦江区梨花街药店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114</v>
          </cell>
          <cell r="K32">
            <v>136.33</v>
          </cell>
          <cell r="L32">
            <v>15541.64</v>
          </cell>
          <cell r="M32">
            <v>5816.9</v>
          </cell>
        </row>
        <row r="33">
          <cell r="D33">
            <v>377</v>
          </cell>
          <cell r="E33" t="str">
            <v>四川太极新园大道药店</v>
          </cell>
          <cell r="F33" t="str">
            <v>否</v>
          </cell>
          <cell r="G33">
            <v>232</v>
          </cell>
          <cell r="H33" t="str">
            <v>东南片区</v>
          </cell>
          <cell r="I33" t="str">
            <v>曾蕾蕾</v>
          </cell>
          <cell r="J33">
            <v>213</v>
          </cell>
          <cell r="K33">
            <v>72.32</v>
          </cell>
          <cell r="L33">
            <v>15404.11</v>
          </cell>
          <cell r="M33">
            <v>4854.93</v>
          </cell>
        </row>
        <row r="34">
          <cell r="D34">
            <v>747</v>
          </cell>
          <cell r="E34" t="str">
            <v>四川太极郫县郫筒镇一环路东南段药店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103</v>
          </cell>
          <cell r="K34">
            <v>146.23</v>
          </cell>
          <cell r="L34">
            <v>15061.33</v>
          </cell>
          <cell r="M34">
            <v>3241.81</v>
          </cell>
        </row>
        <row r="35">
          <cell r="D35">
            <v>105267</v>
          </cell>
          <cell r="E35" t="str">
            <v>四川太极金牛区蜀汉路药店</v>
          </cell>
          <cell r="F35" t="str">
            <v/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177</v>
          </cell>
          <cell r="K35">
            <v>84.35</v>
          </cell>
          <cell r="L35">
            <v>14929.26</v>
          </cell>
          <cell r="M35">
            <v>4039.09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160</v>
          </cell>
          <cell r="K36">
            <v>91.51</v>
          </cell>
          <cell r="L36">
            <v>14641.46</v>
          </cell>
          <cell r="M36">
            <v>3886.77</v>
          </cell>
        </row>
        <row r="37">
          <cell r="D37">
            <v>373</v>
          </cell>
          <cell r="E37" t="str">
            <v>四川太极通盈街药店</v>
          </cell>
          <cell r="F37" t="str">
            <v>否</v>
          </cell>
          <cell r="G37">
            <v>23</v>
          </cell>
          <cell r="H37" t="str">
            <v>城中片</v>
          </cell>
          <cell r="I37" t="str">
            <v>何巍 </v>
          </cell>
          <cell r="J37">
            <v>116</v>
          </cell>
          <cell r="K37">
            <v>125.78</v>
          </cell>
          <cell r="L37">
            <v>14590.35</v>
          </cell>
          <cell r="M37">
            <v>4175.18</v>
          </cell>
        </row>
        <row r="38">
          <cell r="D38">
            <v>726</v>
          </cell>
          <cell r="E38" t="str">
            <v>四川太极金牛区交大路第三药店</v>
          </cell>
          <cell r="F38" t="str">
            <v>否</v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157</v>
          </cell>
          <cell r="K38">
            <v>92.9</v>
          </cell>
          <cell r="L38">
            <v>14585.94</v>
          </cell>
          <cell r="M38">
            <v>3561.5</v>
          </cell>
        </row>
        <row r="39">
          <cell r="D39">
            <v>748</v>
          </cell>
          <cell r="E39" t="str">
            <v>四川太极大邑县晋原镇东街药店</v>
          </cell>
          <cell r="F39" t="str">
            <v/>
          </cell>
          <cell r="G39">
            <v>282</v>
          </cell>
          <cell r="H39" t="str">
            <v>城郊一片</v>
          </cell>
          <cell r="I39" t="str">
            <v>任会茹</v>
          </cell>
          <cell r="J39">
            <v>139</v>
          </cell>
          <cell r="K39">
            <v>103.91</v>
          </cell>
          <cell r="L39">
            <v>14443.51</v>
          </cell>
          <cell r="M39">
            <v>3234.08</v>
          </cell>
        </row>
        <row r="40">
          <cell r="D40">
            <v>107658</v>
          </cell>
          <cell r="E40" t="str">
            <v>四川太极新都区新都街道万和北路药店</v>
          </cell>
          <cell r="F40" t="str">
            <v/>
          </cell>
          <cell r="G40">
            <v>322</v>
          </cell>
          <cell r="H40" t="str">
            <v>北门片</v>
          </cell>
          <cell r="I40" t="str">
            <v>朱朝霞 </v>
          </cell>
          <cell r="J40">
            <v>227</v>
          </cell>
          <cell r="K40">
            <v>63.32</v>
          </cell>
          <cell r="L40">
            <v>14372.59</v>
          </cell>
          <cell r="M40">
            <v>3357.58</v>
          </cell>
        </row>
        <row r="41">
          <cell r="D41">
            <v>578</v>
          </cell>
          <cell r="E41" t="str">
            <v>四川太极成华区华油路药店</v>
          </cell>
          <cell r="F41" t="str">
            <v>否</v>
          </cell>
          <cell r="G41">
            <v>322</v>
          </cell>
          <cell r="H41" t="str">
            <v>北门片</v>
          </cell>
          <cell r="I41" t="str">
            <v>朱朝霞 </v>
          </cell>
          <cell r="J41">
            <v>159</v>
          </cell>
          <cell r="K41">
            <v>88.23</v>
          </cell>
          <cell r="L41">
            <v>14028.51</v>
          </cell>
          <cell r="M41">
            <v>4532.51</v>
          </cell>
        </row>
        <row r="42">
          <cell r="D42">
            <v>709</v>
          </cell>
          <cell r="E42" t="str">
            <v>四川太极新都区马超东路店</v>
          </cell>
          <cell r="F42" t="str">
            <v>否</v>
          </cell>
          <cell r="G42">
            <v>322</v>
          </cell>
          <cell r="H42" t="str">
            <v>北门片</v>
          </cell>
          <cell r="I42" t="str">
            <v>朱朝霞 </v>
          </cell>
          <cell r="J42">
            <v>158</v>
          </cell>
          <cell r="K42">
            <v>88.64</v>
          </cell>
          <cell r="L42">
            <v>14005.03</v>
          </cell>
          <cell r="M42">
            <v>4028.67</v>
          </cell>
        </row>
        <row r="43">
          <cell r="D43">
            <v>108277</v>
          </cell>
          <cell r="E43" t="str">
            <v>四川太极金牛区银沙路药店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167</v>
          </cell>
          <cell r="K43">
            <v>83.47</v>
          </cell>
          <cell r="L43">
            <v>13939.39</v>
          </cell>
          <cell r="M43">
            <v>3022.56</v>
          </cell>
        </row>
        <row r="44">
          <cell r="D44">
            <v>514</v>
          </cell>
          <cell r="E44" t="str">
            <v>四川太极新津邓双镇岷江店</v>
          </cell>
          <cell r="F44" t="str">
            <v>否</v>
          </cell>
          <cell r="G44">
            <v>281</v>
          </cell>
          <cell r="H44" t="str">
            <v>新津片</v>
          </cell>
          <cell r="I44" t="str">
            <v>王燕丽</v>
          </cell>
          <cell r="J44">
            <v>199</v>
          </cell>
          <cell r="K44">
            <v>69.87</v>
          </cell>
          <cell r="L44">
            <v>13903.14</v>
          </cell>
          <cell r="M44">
            <v>3249.52</v>
          </cell>
        </row>
        <row r="45">
          <cell r="D45">
            <v>744</v>
          </cell>
          <cell r="E45" t="str">
            <v>四川太极武侯区科华街药店</v>
          </cell>
          <cell r="F45" t="str">
            <v/>
          </cell>
          <cell r="G45">
            <v>23</v>
          </cell>
          <cell r="H45" t="str">
            <v>城中片</v>
          </cell>
          <cell r="I45" t="str">
            <v>何巍 </v>
          </cell>
          <cell r="J45">
            <v>147</v>
          </cell>
          <cell r="K45">
            <v>93.28</v>
          </cell>
          <cell r="L45">
            <v>13711.48</v>
          </cell>
          <cell r="M45">
            <v>4371.46</v>
          </cell>
        </row>
        <row r="46">
          <cell r="D46">
            <v>102934</v>
          </cell>
          <cell r="E46" t="str">
            <v>四川太极金牛区银河北街药店</v>
          </cell>
          <cell r="F46" t="str">
            <v/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162</v>
          </cell>
          <cell r="K46">
            <v>84.44</v>
          </cell>
          <cell r="L46">
            <v>13678.96</v>
          </cell>
          <cell r="M46">
            <v>3604.25</v>
          </cell>
        </row>
        <row r="47">
          <cell r="D47">
            <v>399</v>
          </cell>
          <cell r="E47" t="str">
            <v>四川太极高新天久北巷药店</v>
          </cell>
          <cell r="F47" t="str">
            <v>否</v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121</v>
          </cell>
          <cell r="K47">
            <v>111.74</v>
          </cell>
          <cell r="L47">
            <v>13520.47</v>
          </cell>
          <cell r="M47">
            <v>2671.8</v>
          </cell>
        </row>
        <row r="48">
          <cell r="D48">
            <v>111400</v>
          </cell>
          <cell r="E48" t="str">
            <v>四川太极邛崃市文君街道杏林路药店</v>
          </cell>
          <cell r="F48" t="str">
            <v/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130</v>
          </cell>
          <cell r="K48">
            <v>101.94</v>
          </cell>
          <cell r="L48">
            <v>13252.22</v>
          </cell>
          <cell r="M48">
            <v>3005.76</v>
          </cell>
        </row>
        <row r="49">
          <cell r="D49">
            <v>587</v>
          </cell>
          <cell r="E49" t="str">
            <v>四川太极都江堰景中路店</v>
          </cell>
          <cell r="F49" t="str">
            <v>否</v>
          </cell>
          <cell r="G49">
            <v>233</v>
          </cell>
          <cell r="H49" t="str">
            <v>都江堰片</v>
          </cell>
          <cell r="I49" t="str">
            <v>苗凯</v>
          </cell>
          <cell r="J49">
            <v>118</v>
          </cell>
          <cell r="K49">
            <v>111.72</v>
          </cell>
          <cell r="L49">
            <v>13183.2</v>
          </cell>
          <cell r="M49">
            <v>4163.46</v>
          </cell>
        </row>
        <row r="50">
          <cell r="D50">
            <v>717</v>
          </cell>
          <cell r="E50" t="str">
            <v>四川太极大邑县晋原镇通达东路五段药店</v>
          </cell>
          <cell r="F50" t="str">
            <v>否</v>
          </cell>
          <cell r="G50">
            <v>282</v>
          </cell>
          <cell r="H50" t="str">
            <v>城郊一片</v>
          </cell>
          <cell r="I50" t="str">
            <v>任会茹</v>
          </cell>
          <cell r="J50">
            <v>115</v>
          </cell>
          <cell r="K50">
            <v>114.08</v>
          </cell>
          <cell r="L50">
            <v>13118.96</v>
          </cell>
          <cell r="M50">
            <v>3343.69</v>
          </cell>
        </row>
        <row r="51">
          <cell r="D51">
            <v>581</v>
          </cell>
          <cell r="E51" t="str">
            <v>四川太极成华区二环路北四段药店（汇融名城）</v>
          </cell>
          <cell r="F51" t="str">
            <v>是</v>
          </cell>
          <cell r="G51">
            <v>322</v>
          </cell>
          <cell r="H51" t="str">
            <v>北门片</v>
          </cell>
          <cell r="I51" t="str">
            <v>朱朝霞 </v>
          </cell>
          <cell r="J51">
            <v>180</v>
          </cell>
          <cell r="K51">
            <v>72.77</v>
          </cell>
          <cell r="L51">
            <v>13098.64</v>
          </cell>
          <cell r="M51">
            <v>4303.54</v>
          </cell>
        </row>
        <row r="52">
          <cell r="D52">
            <v>106485</v>
          </cell>
          <cell r="E52" t="str">
            <v>四川太极成都高新区元华二巷药店</v>
          </cell>
          <cell r="F52" t="str">
            <v/>
          </cell>
          <cell r="G52">
            <v>142</v>
          </cell>
          <cell r="H52" t="str">
            <v>旗舰片区</v>
          </cell>
          <cell r="I52" t="str">
            <v>谭勤娟</v>
          </cell>
          <cell r="J52">
            <v>98</v>
          </cell>
          <cell r="K52">
            <v>132.06</v>
          </cell>
          <cell r="L52">
            <v>12941.53</v>
          </cell>
          <cell r="M52">
            <v>2679.14</v>
          </cell>
        </row>
        <row r="53">
          <cell r="D53">
            <v>311</v>
          </cell>
          <cell r="E53" t="str">
            <v>四川太极西部店</v>
          </cell>
          <cell r="F53" t="str">
            <v>是</v>
          </cell>
          <cell r="G53">
            <v>322</v>
          </cell>
          <cell r="H53" t="str">
            <v>北门片</v>
          </cell>
          <cell r="I53" t="str">
            <v>朱朝霞 </v>
          </cell>
          <cell r="J53">
            <v>62</v>
          </cell>
          <cell r="K53">
            <v>202</v>
          </cell>
          <cell r="L53">
            <v>12524.09</v>
          </cell>
          <cell r="M53">
            <v>2748.61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99</v>
          </cell>
          <cell r="K54">
            <v>124.39</v>
          </cell>
          <cell r="L54">
            <v>12314.39</v>
          </cell>
          <cell r="M54">
            <v>2433.48</v>
          </cell>
        </row>
        <row r="55">
          <cell r="D55">
            <v>716</v>
          </cell>
          <cell r="E55" t="str">
            <v>四川太极大邑县沙渠镇方圆路药店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147</v>
          </cell>
          <cell r="K55">
            <v>82.28</v>
          </cell>
          <cell r="L55">
            <v>12095.41</v>
          </cell>
          <cell r="M55">
            <v>3195.29</v>
          </cell>
        </row>
        <row r="56">
          <cell r="D56">
            <v>704</v>
          </cell>
          <cell r="E56" t="str">
            <v>四川太极都江堰奎光路中段药店</v>
          </cell>
          <cell r="F56" t="str">
            <v>否</v>
          </cell>
          <cell r="G56">
            <v>233</v>
          </cell>
          <cell r="H56" t="str">
            <v>都江堰片</v>
          </cell>
          <cell r="I56" t="str">
            <v>苗凯</v>
          </cell>
          <cell r="J56">
            <v>170</v>
          </cell>
          <cell r="K56">
            <v>68.82</v>
          </cell>
          <cell r="L56">
            <v>11698.72</v>
          </cell>
          <cell r="M56">
            <v>3295.28</v>
          </cell>
        </row>
        <row r="57">
          <cell r="D57">
            <v>103639</v>
          </cell>
          <cell r="E57" t="str">
            <v>四川太极成华区金马河路药店</v>
          </cell>
          <cell r="F57" t="str">
            <v/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138</v>
          </cell>
          <cell r="K57">
            <v>84.52</v>
          </cell>
          <cell r="L57">
            <v>11664.42</v>
          </cell>
          <cell r="M57">
            <v>2763.47</v>
          </cell>
        </row>
        <row r="58">
          <cell r="D58">
            <v>120844</v>
          </cell>
          <cell r="E58" t="str">
            <v>四川太极彭州市致和镇南三环路药店</v>
          </cell>
          <cell r="F58" t="str">
            <v/>
          </cell>
          <cell r="G58">
            <v>322</v>
          </cell>
          <cell r="H58" t="str">
            <v>北门片</v>
          </cell>
          <cell r="I58" t="str">
            <v>朱朝霞 </v>
          </cell>
          <cell r="J58">
            <v>99</v>
          </cell>
          <cell r="K58">
            <v>116.02</v>
          </cell>
          <cell r="L58">
            <v>11486.15</v>
          </cell>
          <cell r="M58">
            <v>2317.17</v>
          </cell>
        </row>
        <row r="59">
          <cell r="D59">
            <v>104428</v>
          </cell>
          <cell r="E59" t="str">
            <v>四川太极崇州市崇阳镇永康东路药店 </v>
          </cell>
          <cell r="F59" t="str">
            <v/>
          </cell>
          <cell r="G59">
            <v>341</v>
          </cell>
          <cell r="H59" t="str">
            <v>崇州片</v>
          </cell>
          <cell r="I59" t="str">
            <v>胡建梅</v>
          </cell>
          <cell r="J59">
            <v>109</v>
          </cell>
          <cell r="K59">
            <v>104.88</v>
          </cell>
          <cell r="L59">
            <v>11431.51</v>
          </cell>
          <cell r="M59">
            <v>2690.39</v>
          </cell>
        </row>
        <row r="60">
          <cell r="D60">
            <v>117184</v>
          </cell>
          <cell r="E60" t="str">
            <v>四川太极锦江区静沙南路药店</v>
          </cell>
          <cell r="F60" t="str">
            <v/>
          </cell>
          <cell r="G60">
            <v>23</v>
          </cell>
          <cell r="H60" t="str">
            <v>城中片</v>
          </cell>
          <cell r="I60" t="str">
            <v>何巍 </v>
          </cell>
          <cell r="J60">
            <v>130</v>
          </cell>
          <cell r="K60">
            <v>87.16</v>
          </cell>
          <cell r="L60">
            <v>11331.16</v>
          </cell>
          <cell r="M60">
            <v>3703.28</v>
          </cell>
        </row>
        <row r="61">
          <cell r="D61">
            <v>598</v>
          </cell>
          <cell r="E61" t="str">
            <v>四川太极锦江区水杉街药店</v>
          </cell>
          <cell r="F61" t="str">
            <v>否</v>
          </cell>
          <cell r="G61">
            <v>23</v>
          </cell>
          <cell r="H61" t="str">
            <v>城中片</v>
          </cell>
          <cell r="I61" t="str">
            <v>何巍 </v>
          </cell>
          <cell r="J61">
            <v>143</v>
          </cell>
          <cell r="K61">
            <v>79.2</v>
          </cell>
          <cell r="L61">
            <v>11325.66</v>
          </cell>
          <cell r="M61">
            <v>3487.41</v>
          </cell>
        </row>
        <row r="62">
          <cell r="D62">
            <v>355</v>
          </cell>
          <cell r="E62" t="str">
            <v>四川太极双林路药店</v>
          </cell>
          <cell r="F62" t="str">
            <v>是</v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126</v>
          </cell>
          <cell r="K62">
            <v>89.68</v>
          </cell>
          <cell r="L62">
            <v>11300.03</v>
          </cell>
          <cell r="M62">
            <v>2952.4</v>
          </cell>
        </row>
        <row r="63">
          <cell r="D63">
            <v>101453</v>
          </cell>
          <cell r="E63" t="str">
            <v>四川太极温江区公平街道江安路药店</v>
          </cell>
          <cell r="F63" t="str">
            <v/>
          </cell>
          <cell r="G63">
            <v>342</v>
          </cell>
          <cell r="H63" t="str">
            <v>西门二片</v>
          </cell>
          <cell r="I63" t="str">
            <v>林禹帅</v>
          </cell>
          <cell r="J63">
            <v>149</v>
          </cell>
          <cell r="K63">
            <v>74.59</v>
          </cell>
          <cell r="L63">
            <v>11114.18</v>
          </cell>
          <cell r="M63">
            <v>3170.25</v>
          </cell>
        </row>
        <row r="64">
          <cell r="D64">
            <v>391</v>
          </cell>
          <cell r="E64" t="str">
            <v>四川太极金丝街药店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115</v>
          </cell>
          <cell r="K64">
            <v>96.62</v>
          </cell>
          <cell r="L64">
            <v>11111.09</v>
          </cell>
          <cell r="M64">
            <v>3190.02</v>
          </cell>
        </row>
        <row r="65">
          <cell r="D65">
            <v>110378</v>
          </cell>
          <cell r="E65" t="str">
            <v>四川太极都江堰市永丰街道宝莲路药店</v>
          </cell>
          <cell r="F65" t="str">
            <v/>
          </cell>
          <cell r="G65">
            <v>233</v>
          </cell>
          <cell r="H65" t="str">
            <v>都江堰片</v>
          </cell>
          <cell r="I65" t="str">
            <v>苗凯</v>
          </cell>
          <cell r="J65">
            <v>85</v>
          </cell>
          <cell r="K65">
            <v>129.67</v>
          </cell>
          <cell r="L65">
            <v>11021.66</v>
          </cell>
          <cell r="M65">
            <v>2371.75</v>
          </cell>
        </row>
        <row r="66">
          <cell r="D66">
            <v>105751</v>
          </cell>
          <cell r="E66" t="str">
            <v>四川太极高新区新下街药店</v>
          </cell>
          <cell r="F66" t="str">
            <v/>
          </cell>
          <cell r="G66">
            <v>232</v>
          </cell>
          <cell r="H66" t="str">
            <v>东南片区</v>
          </cell>
          <cell r="I66" t="str">
            <v>曾蕾蕾</v>
          </cell>
          <cell r="J66">
            <v>126</v>
          </cell>
          <cell r="K66">
            <v>87.42</v>
          </cell>
          <cell r="L66">
            <v>11015.5</v>
          </cell>
          <cell r="M66">
            <v>3197.16</v>
          </cell>
        </row>
        <row r="67">
          <cell r="D67">
            <v>106399</v>
          </cell>
          <cell r="E67" t="str">
            <v>四川太极青羊区蜀辉路药店</v>
          </cell>
          <cell r="F67" t="str">
            <v/>
          </cell>
          <cell r="G67">
            <v>342</v>
          </cell>
          <cell r="H67" t="str">
            <v>西门二片</v>
          </cell>
          <cell r="I67" t="str">
            <v>林禹帅</v>
          </cell>
          <cell r="J67">
            <v>181</v>
          </cell>
          <cell r="K67">
            <v>60.55</v>
          </cell>
          <cell r="L67">
            <v>10960.09</v>
          </cell>
          <cell r="M67">
            <v>3062.03</v>
          </cell>
        </row>
        <row r="68">
          <cell r="D68">
            <v>570</v>
          </cell>
          <cell r="E68" t="str">
            <v>四川太极青羊区大石西路药店</v>
          </cell>
          <cell r="F68" t="str">
            <v>否</v>
          </cell>
          <cell r="G68">
            <v>342</v>
          </cell>
          <cell r="H68" t="str">
            <v>西门二片</v>
          </cell>
          <cell r="I68" t="str">
            <v>林禹帅</v>
          </cell>
          <cell r="J68">
            <v>114</v>
          </cell>
          <cell r="K68">
            <v>94.76</v>
          </cell>
          <cell r="L68">
            <v>10802.37</v>
          </cell>
          <cell r="M68">
            <v>2573.4</v>
          </cell>
        </row>
        <row r="69">
          <cell r="D69">
            <v>745</v>
          </cell>
          <cell r="E69" t="str">
            <v>四川太极金牛区金沙路药店</v>
          </cell>
          <cell r="F69" t="str">
            <v/>
          </cell>
          <cell r="G69">
            <v>181</v>
          </cell>
          <cell r="H69" t="str">
            <v>西门一片</v>
          </cell>
          <cell r="I69" t="str">
            <v>刘琴英</v>
          </cell>
          <cell r="J69">
            <v>146</v>
          </cell>
          <cell r="K69">
            <v>72.77</v>
          </cell>
          <cell r="L69">
            <v>10623.73</v>
          </cell>
          <cell r="M69">
            <v>2916.93</v>
          </cell>
        </row>
        <row r="70">
          <cell r="D70">
            <v>387</v>
          </cell>
          <cell r="E70" t="str">
            <v>四川太极新乐中街药店</v>
          </cell>
          <cell r="F70" t="str">
            <v>否</v>
          </cell>
          <cell r="G70">
            <v>232</v>
          </cell>
          <cell r="H70" t="str">
            <v>东南片区</v>
          </cell>
          <cell r="I70" t="str">
            <v>曾蕾蕾</v>
          </cell>
          <cell r="J70">
            <v>143</v>
          </cell>
          <cell r="K70">
            <v>73.81</v>
          </cell>
          <cell r="L70">
            <v>10554.46</v>
          </cell>
          <cell r="M70">
            <v>2922.72</v>
          </cell>
        </row>
        <row r="71">
          <cell r="D71">
            <v>106568</v>
          </cell>
          <cell r="E71" t="str">
            <v>四川太极高新区中和公济桥路药店</v>
          </cell>
          <cell r="F71" t="str">
            <v/>
          </cell>
          <cell r="G71">
            <v>232</v>
          </cell>
          <cell r="H71" t="str">
            <v>东南片区</v>
          </cell>
          <cell r="I71" t="str">
            <v>曾蕾蕾</v>
          </cell>
          <cell r="J71">
            <v>83</v>
          </cell>
          <cell r="K71">
            <v>126.62</v>
          </cell>
          <cell r="L71">
            <v>10509.53</v>
          </cell>
          <cell r="M71">
            <v>2798.56</v>
          </cell>
        </row>
        <row r="72">
          <cell r="D72">
            <v>713</v>
          </cell>
          <cell r="E72" t="str">
            <v>四川太极都江堰聚源镇药店</v>
          </cell>
          <cell r="F72" t="str">
            <v>否</v>
          </cell>
          <cell r="G72">
            <v>233</v>
          </cell>
          <cell r="H72" t="str">
            <v>都江堰片</v>
          </cell>
          <cell r="I72" t="str">
            <v>苗凯</v>
          </cell>
          <cell r="J72">
            <v>96</v>
          </cell>
          <cell r="K72">
            <v>109.26</v>
          </cell>
          <cell r="L72">
            <v>10488.7</v>
          </cell>
          <cell r="M72">
            <v>2313.9</v>
          </cell>
        </row>
        <row r="73">
          <cell r="D73">
            <v>116919</v>
          </cell>
          <cell r="E73" t="str">
            <v>四川太极武侯区科华北路药店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104</v>
          </cell>
          <cell r="K73">
            <v>100.72</v>
          </cell>
          <cell r="L73">
            <v>10475.31</v>
          </cell>
          <cell r="M73">
            <v>2540.33</v>
          </cell>
        </row>
        <row r="74">
          <cell r="D74">
            <v>572</v>
          </cell>
          <cell r="E74" t="str">
            <v>四川太极郫县郫筒镇东大街药店</v>
          </cell>
          <cell r="F74" t="str">
            <v>否</v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111</v>
          </cell>
          <cell r="K74">
            <v>94.26</v>
          </cell>
          <cell r="L74">
            <v>10462.53</v>
          </cell>
          <cell r="M74">
            <v>2795.42</v>
          </cell>
        </row>
        <row r="75">
          <cell r="D75">
            <v>105910</v>
          </cell>
          <cell r="E75" t="str">
            <v>四川太极高新区紫薇东路药店</v>
          </cell>
          <cell r="F75" t="str">
            <v/>
          </cell>
          <cell r="G75">
            <v>181</v>
          </cell>
          <cell r="H75" t="str">
            <v>西门一片</v>
          </cell>
          <cell r="I75" t="str">
            <v>刘琴英</v>
          </cell>
          <cell r="J75">
            <v>130</v>
          </cell>
          <cell r="K75">
            <v>79.61</v>
          </cell>
          <cell r="L75">
            <v>10349.57</v>
          </cell>
          <cell r="M75">
            <v>3021.05</v>
          </cell>
        </row>
        <row r="76">
          <cell r="D76">
            <v>111219</v>
          </cell>
          <cell r="E76" t="str">
            <v>四川太极金牛区花照壁药店</v>
          </cell>
          <cell r="F76" t="str">
            <v/>
          </cell>
          <cell r="G76">
            <v>181</v>
          </cell>
          <cell r="H76" t="str">
            <v>西门一片</v>
          </cell>
          <cell r="I76" t="str">
            <v>刘琴英</v>
          </cell>
          <cell r="J76">
            <v>128</v>
          </cell>
          <cell r="K76">
            <v>80.44</v>
          </cell>
          <cell r="L76">
            <v>10296.26</v>
          </cell>
          <cell r="M76">
            <v>3174.26</v>
          </cell>
        </row>
        <row r="77">
          <cell r="D77">
            <v>721</v>
          </cell>
          <cell r="E77" t="str">
            <v>四川太极邛崃市临邛镇洪川小区药店</v>
          </cell>
          <cell r="F77" t="str">
            <v>否</v>
          </cell>
          <cell r="G77">
            <v>282</v>
          </cell>
          <cell r="H77" t="str">
            <v>城郊一片</v>
          </cell>
          <cell r="I77" t="str">
            <v>任会茹</v>
          </cell>
          <cell r="J77">
            <v>155</v>
          </cell>
          <cell r="K77">
            <v>66.4</v>
          </cell>
          <cell r="L77">
            <v>10292.6</v>
          </cell>
          <cell r="M77">
            <v>3869.41</v>
          </cell>
        </row>
        <row r="78">
          <cell r="D78">
            <v>737</v>
          </cell>
          <cell r="E78" t="str">
            <v>四川太极高新区大源北街药店</v>
          </cell>
          <cell r="F78" t="str">
            <v>否</v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149</v>
          </cell>
          <cell r="K78">
            <v>67.91</v>
          </cell>
          <cell r="L78">
            <v>10118.19</v>
          </cell>
          <cell r="M78">
            <v>2905</v>
          </cell>
        </row>
        <row r="79">
          <cell r="D79">
            <v>102565</v>
          </cell>
          <cell r="E79" t="str">
            <v>四川太极武侯区佳灵路药店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137</v>
          </cell>
          <cell r="K79">
            <v>73.67</v>
          </cell>
          <cell r="L79">
            <v>10092.18</v>
          </cell>
          <cell r="M79">
            <v>2122.01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322</v>
          </cell>
          <cell r="H80" t="str">
            <v>北门片</v>
          </cell>
          <cell r="I80" t="str">
            <v>朱朝霞 </v>
          </cell>
          <cell r="J80">
            <v>163</v>
          </cell>
          <cell r="K80">
            <v>61.7</v>
          </cell>
          <cell r="L80">
            <v>10057.14</v>
          </cell>
          <cell r="M80">
            <v>2897.85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</v>
          </cell>
          <cell r="I81" t="str">
            <v>何巍 </v>
          </cell>
          <cell r="J81">
            <v>138</v>
          </cell>
          <cell r="K81">
            <v>72.51</v>
          </cell>
          <cell r="L81">
            <v>10006.24</v>
          </cell>
          <cell r="M81">
            <v>2751.74</v>
          </cell>
        </row>
        <row r="82">
          <cell r="D82">
            <v>733</v>
          </cell>
          <cell r="E82" t="str">
            <v>四川太极双流区东升街道三强西路药店</v>
          </cell>
          <cell r="F82" t="str">
            <v>否</v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103</v>
          </cell>
          <cell r="K82">
            <v>95.32</v>
          </cell>
          <cell r="L82">
            <v>9818.24</v>
          </cell>
          <cell r="M82">
            <v>2983.63</v>
          </cell>
        </row>
        <row r="83">
          <cell r="D83">
            <v>114286</v>
          </cell>
          <cell r="E83" t="str">
            <v>四川太极青羊区光华北五路药店</v>
          </cell>
          <cell r="F83" t="str">
            <v/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139</v>
          </cell>
          <cell r="K83">
            <v>69.99</v>
          </cell>
          <cell r="L83">
            <v>9729.26</v>
          </cell>
          <cell r="M83">
            <v>2522.45</v>
          </cell>
        </row>
        <row r="84">
          <cell r="D84">
            <v>743</v>
          </cell>
          <cell r="E84" t="str">
            <v>四川太极成华区万宇路药店</v>
          </cell>
          <cell r="F84" t="str">
            <v/>
          </cell>
          <cell r="G84">
            <v>232</v>
          </cell>
          <cell r="H84" t="str">
            <v>东南片区</v>
          </cell>
          <cell r="I84" t="str">
            <v>曾蕾蕾</v>
          </cell>
          <cell r="J84">
            <v>133</v>
          </cell>
          <cell r="K84">
            <v>72.92</v>
          </cell>
          <cell r="L84">
            <v>9698.58</v>
          </cell>
          <cell r="M84">
            <v>2825.02</v>
          </cell>
        </row>
        <row r="85">
          <cell r="D85">
            <v>515</v>
          </cell>
          <cell r="E85" t="str">
            <v>四川太极成华区崔家店路药店</v>
          </cell>
          <cell r="F85" t="str">
            <v>否</v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135</v>
          </cell>
          <cell r="K85">
            <v>71.49</v>
          </cell>
          <cell r="L85">
            <v>9650.57</v>
          </cell>
          <cell r="M85">
            <v>2552.23</v>
          </cell>
        </row>
        <row r="86">
          <cell r="D86">
            <v>740</v>
          </cell>
          <cell r="E86" t="str">
            <v>四川太极成华区华康路药店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117</v>
          </cell>
          <cell r="K86">
            <v>82.16</v>
          </cell>
          <cell r="L86">
            <v>9612.85</v>
          </cell>
          <cell r="M86">
            <v>3540.19</v>
          </cell>
        </row>
        <row r="87">
          <cell r="D87">
            <v>329</v>
          </cell>
          <cell r="E87" t="str">
            <v>四川太极温江店</v>
          </cell>
          <cell r="F87" t="str">
            <v>是</v>
          </cell>
          <cell r="G87">
            <v>342</v>
          </cell>
          <cell r="H87" t="str">
            <v>西门二片</v>
          </cell>
          <cell r="I87" t="str">
            <v>林禹帅</v>
          </cell>
          <cell r="J87">
            <v>88</v>
          </cell>
          <cell r="K87">
            <v>109.21</v>
          </cell>
          <cell r="L87">
            <v>9610.47</v>
          </cell>
          <cell r="M87">
            <v>2896.69</v>
          </cell>
        </row>
        <row r="88">
          <cell r="D88">
            <v>115971</v>
          </cell>
          <cell r="E88" t="str">
            <v>四川太极高新区天顺路药店</v>
          </cell>
          <cell r="F88" t="str">
            <v/>
          </cell>
          <cell r="G88">
            <v>181</v>
          </cell>
          <cell r="H88" t="str">
            <v>西门一片</v>
          </cell>
          <cell r="I88" t="str">
            <v>刘琴英</v>
          </cell>
          <cell r="J88">
            <v>87</v>
          </cell>
          <cell r="K88">
            <v>110.3</v>
          </cell>
          <cell r="L88">
            <v>9595.91</v>
          </cell>
          <cell r="M88">
            <v>1847.12</v>
          </cell>
        </row>
        <row r="89">
          <cell r="D89">
            <v>122198</v>
          </cell>
          <cell r="E89" t="str">
            <v>四川太极成华区华泰路二药店</v>
          </cell>
          <cell r="F89" t="str">
            <v/>
          </cell>
          <cell r="G89">
            <v>232</v>
          </cell>
          <cell r="H89" t="str">
            <v>东南片区</v>
          </cell>
          <cell r="I89" t="str">
            <v>曾蕾蕾</v>
          </cell>
          <cell r="J89">
            <v>74</v>
          </cell>
          <cell r="K89">
            <v>128.67</v>
          </cell>
          <cell r="L89">
            <v>9521.41</v>
          </cell>
          <cell r="M89">
            <v>1828.61</v>
          </cell>
        </row>
        <row r="90">
          <cell r="D90">
            <v>118951</v>
          </cell>
          <cell r="E90" t="str">
            <v>四川太极青羊区金祥路药店</v>
          </cell>
          <cell r="F90" t="str">
            <v/>
          </cell>
          <cell r="G90">
            <v>342</v>
          </cell>
          <cell r="H90" t="str">
            <v>西门二片</v>
          </cell>
          <cell r="I90" t="str">
            <v>林禹帅</v>
          </cell>
          <cell r="J90">
            <v>137</v>
          </cell>
          <cell r="K90">
            <v>68.99</v>
          </cell>
          <cell r="L90">
            <v>9451.11</v>
          </cell>
          <cell r="M90">
            <v>3055.84</v>
          </cell>
        </row>
        <row r="91">
          <cell r="D91">
            <v>117310</v>
          </cell>
          <cell r="E91" t="str">
            <v>四川太极武侯区长寿路药店</v>
          </cell>
          <cell r="F91" t="str">
            <v/>
          </cell>
          <cell r="G91">
            <v>181</v>
          </cell>
          <cell r="H91" t="str">
            <v>西门一片</v>
          </cell>
          <cell r="I91" t="str">
            <v>刘琴英</v>
          </cell>
          <cell r="J91">
            <v>88</v>
          </cell>
          <cell r="K91">
            <v>107.31</v>
          </cell>
          <cell r="L91">
            <v>9443.56</v>
          </cell>
          <cell r="M91">
            <v>1986.27</v>
          </cell>
        </row>
        <row r="92">
          <cell r="D92">
            <v>367</v>
          </cell>
          <cell r="E92" t="str">
            <v>四川太极金带街药店</v>
          </cell>
          <cell r="F92" t="str">
            <v>否</v>
          </cell>
          <cell r="G92">
            <v>341</v>
          </cell>
          <cell r="H92" t="str">
            <v>崇州片</v>
          </cell>
          <cell r="I92" t="str">
            <v>胡建梅</v>
          </cell>
          <cell r="J92">
            <v>102</v>
          </cell>
          <cell r="K92">
            <v>92.31</v>
          </cell>
          <cell r="L92">
            <v>9416.01</v>
          </cell>
          <cell r="M92">
            <v>3111.86</v>
          </cell>
        </row>
        <row r="93">
          <cell r="D93">
            <v>706</v>
          </cell>
          <cell r="E93" t="str">
            <v>四川太极都江堰幸福镇翔凤路药店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136</v>
          </cell>
          <cell r="K93">
            <v>69.2</v>
          </cell>
          <cell r="L93">
            <v>9410.97</v>
          </cell>
          <cell r="M93">
            <v>2903.76</v>
          </cell>
        </row>
        <row r="94">
          <cell r="D94">
            <v>107728</v>
          </cell>
          <cell r="E94" t="str">
            <v>四川太极大邑县晋原镇北街药店</v>
          </cell>
          <cell r="F94" t="str">
            <v/>
          </cell>
          <cell r="G94">
            <v>282</v>
          </cell>
          <cell r="H94" t="str">
            <v>城郊一片</v>
          </cell>
          <cell r="I94" t="str">
            <v>任会茹</v>
          </cell>
          <cell r="J94">
            <v>113</v>
          </cell>
          <cell r="K94">
            <v>81.21</v>
          </cell>
          <cell r="L94">
            <v>9176.8</v>
          </cell>
          <cell r="M94">
            <v>2418.39</v>
          </cell>
        </row>
        <row r="95">
          <cell r="D95">
            <v>118151</v>
          </cell>
          <cell r="E95" t="str">
            <v>四川太极金牛区沙湾东一路药店</v>
          </cell>
          <cell r="F95" t="str">
            <v/>
          </cell>
          <cell r="G95">
            <v>181</v>
          </cell>
          <cell r="H95" t="str">
            <v>西门一片</v>
          </cell>
          <cell r="I95" t="str">
            <v>刘琴英</v>
          </cell>
          <cell r="J95">
            <v>118</v>
          </cell>
          <cell r="K95">
            <v>76.44</v>
          </cell>
          <cell r="L95">
            <v>9020.06</v>
          </cell>
          <cell r="M95">
            <v>1903.36</v>
          </cell>
        </row>
        <row r="96">
          <cell r="D96">
            <v>752</v>
          </cell>
          <cell r="E96" t="str">
            <v>四川太极大药房连锁有限公司武侯区聚萃街药店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128</v>
          </cell>
          <cell r="K96">
            <v>69.52</v>
          </cell>
          <cell r="L96">
            <v>8897.95</v>
          </cell>
          <cell r="M96">
            <v>2599.4</v>
          </cell>
        </row>
        <row r="97">
          <cell r="D97">
            <v>746</v>
          </cell>
          <cell r="E97" t="str">
            <v>四川太极大邑县晋原镇内蒙古大道桃源药店</v>
          </cell>
          <cell r="F97" t="str">
            <v>否</v>
          </cell>
          <cell r="G97">
            <v>282</v>
          </cell>
          <cell r="H97" t="str">
            <v>城郊一片</v>
          </cell>
          <cell r="I97" t="str">
            <v>任会茹</v>
          </cell>
          <cell r="J97">
            <v>144</v>
          </cell>
          <cell r="K97">
            <v>61.05</v>
          </cell>
          <cell r="L97">
            <v>8791.21</v>
          </cell>
          <cell r="M97">
            <v>2868.63</v>
          </cell>
        </row>
        <row r="98">
          <cell r="D98">
            <v>113833</v>
          </cell>
          <cell r="E98" t="str">
            <v>四川太极青羊区光华西一路药店</v>
          </cell>
          <cell r="F98" t="str">
            <v/>
          </cell>
          <cell r="G98">
            <v>342</v>
          </cell>
          <cell r="H98" t="str">
            <v>西门二片</v>
          </cell>
          <cell r="I98" t="str">
            <v>林禹帅</v>
          </cell>
          <cell r="J98">
            <v>126</v>
          </cell>
          <cell r="K98">
            <v>69.1</v>
          </cell>
          <cell r="L98">
            <v>8706.99</v>
          </cell>
          <cell r="M98">
            <v>2663.26</v>
          </cell>
        </row>
        <row r="99">
          <cell r="D99">
            <v>539</v>
          </cell>
          <cell r="E99" t="str">
            <v>四川太极大邑县晋原镇子龙路店</v>
          </cell>
          <cell r="F99" t="str">
            <v>否</v>
          </cell>
          <cell r="G99">
            <v>282</v>
          </cell>
          <cell r="H99" t="str">
            <v>城郊一片</v>
          </cell>
          <cell r="I99" t="str">
            <v>任会茹</v>
          </cell>
          <cell r="J99">
            <v>100</v>
          </cell>
          <cell r="K99">
            <v>85.5</v>
          </cell>
          <cell r="L99">
            <v>8549.74</v>
          </cell>
          <cell r="M99">
            <v>2098.82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99</v>
          </cell>
          <cell r="K100">
            <v>86.27</v>
          </cell>
          <cell r="L100">
            <v>8540.74</v>
          </cell>
          <cell r="M100">
            <v>1517.85</v>
          </cell>
        </row>
        <row r="101">
          <cell r="D101">
            <v>114844</v>
          </cell>
          <cell r="E101" t="str">
            <v>四川太极成华区培华东路药店</v>
          </cell>
          <cell r="F101" t="str">
            <v/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85</v>
          </cell>
          <cell r="K101">
            <v>98.27</v>
          </cell>
          <cell r="L101">
            <v>8352.8</v>
          </cell>
          <cell r="M101">
            <v>1845</v>
          </cell>
        </row>
        <row r="102">
          <cell r="D102">
            <v>549</v>
          </cell>
          <cell r="E102" t="str">
            <v>四川太极大邑县晋源镇东壕沟段药店</v>
          </cell>
          <cell r="F102" t="str">
            <v>否</v>
          </cell>
          <cell r="G102">
            <v>282</v>
          </cell>
          <cell r="H102" t="str">
            <v>城郊一片</v>
          </cell>
          <cell r="I102" t="str">
            <v>任会茹</v>
          </cell>
          <cell r="J102">
            <v>67</v>
          </cell>
          <cell r="K102">
            <v>124.51</v>
          </cell>
          <cell r="L102">
            <v>8342.29</v>
          </cell>
          <cell r="M102">
            <v>2266.37</v>
          </cell>
        </row>
        <row r="103">
          <cell r="D103">
            <v>102479</v>
          </cell>
          <cell r="E103" t="str">
            <v>四川太极锦江区劼人路药店</v>
          </cell>
          <cell r="F103" t="str">
            <v/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71</v>
          </cell>
          <cell r="K103">
            <v>116.53</v>
          </cell>
          <cell r="L103">
            <v>8273.68</v>
          </cell>
          <cell r="M103">
            <v>1782.65</v>
          </cell>
        </row>
        <row r="104">
          <cell r="D104">
            <v>102935</v>
          </cell>
          <cell r="E104" t="str">
            <v>四川太极青羊区童子街药店</v>
          </cell>
          <cell r="F104" t="str">
            <v/>
          </cell>
          <cell r="G104">
            <v>142</v>
          </cell>
          <cell r="H104" t="str">
            <v>旗舰片区</v>
          </cell>
          <cell r="I104" t="str">
            <v>谭勤娟</v>
          </cell>
          <cell r="J104">
            <v>86</v>
          </cell>
          <cell r="K104">
            <v>95.93</v>
          </cell>
          <cell r="L104">
            <v>8250.14</v>
          </cell>
          <cell r="M104">
            <v>2420.53</v>
          </cell>
        </row>
        <row r="105">
          <cell r="D105">
            <v>112888</v>
          </cell>
          <cell r="E105" t="str">
            <v>四川太极武侯区双楠路药店</v>
          </cell>
          <cell r="F105" t="str">
            <v/>
          </cell>
          <cell r="G105">
            <v>342</v>
          </cell>
          <cell r="H105" t="str">
            <v>西门二片</v>
          </cell>
          <cell r="I105" t="str">
            <v>林禹帅</v>
          </cell>
          <cell r="J105">
            <v>105</v>
          </cell>
          <cell r="K105">
            <v>76.49</v>
          </cell>
          <cell r="L105">
            <v>8031.31</v>
          </cell>
          <cell r="M105">
            <v>2490.75</v>
          </cell>
        </row>
        <row r="106">
          <cell r="D106">
            <v>56</v>
          </cell>
          <cell r="E106" t="str">
            <v>四川太极三江店</v>
          </cell>
          <cell r="F106" t="str">
            <v>是</v>
          </cell>
          <cell r="G106">
            <v>341</v>
          </cell>
          <cell r="H106" t="str">
            <v>崇州片</v>
          </cell>
          <cell r="I106" t="str">
            <v>胡建梅</v>
          </cell>
          <cell r="J106">
            <v>96</v>
          </cell>
          <cell r="K106">
            <v>83.47</v>
          </cell>
          <cell r="L106">
            <v>8013.06</v>
          </cell>
          <cell r="M106">
            <v>2022.73</v>
          </cell>
        </row>
        <row r="107">
          <cell r="D107">
            <v>720</v>
          </cell>
          <cell r="E107" t="str">
            <v>四川太极大邑县新场镇文昌街药店</v>
          </cell>
          <cell r="F107" t="str">
            <v>否</v>
          </cell>
          <cell r="G107">
            <v>282</v>
          </cell>
          <cell r="H107" t="str">
            <v>城郊一片</v>
          </cell>
          <cell r="I107" t="str">
            <v>任会茹</v>
          </cell>
          <cell r="J107">
            <v>84</v>
          </cell>
          <cell r="K107">
            <v>94.71</v>
          </cell>
          <cell r="L107">
            <v>7955.22</v>
          </cell>
          <cell r="M107">
            <v>2233.86</v>
          </cell>
        </row>
        <row r="108">
          <cell r="D108">
            <v>52</v>
          </cell>
          <cell r="E108" t="str">
            <v>四川太极崇州中心店</v>
          </cell>
          <cell r="F108" t="str">
            <v>是</v>
          </cell>
          <cell r="G108">
            <v>341</v>
          </cell>
          <cell r="H108" t="str">
            <v>崇州片</v>
          </cell>
          <cell r="I108" t="str">
            <v>胡建梅</v>
          </cell>
          <cell r="J108">
            <v>109</v>
          </cell>
          <cell r="K108">
            <v>72.16</v>
          </cell>
          <cell r="L108">
            <v>7865.2</v>
          </cell>
          <cell r="M108">
            <v>2907.94</v>
          </cell>
        </row>
        <row r="109">
          <cell r="D109">
            <v>122906</v>
          </cell>
          <cell r="E109" t="str">
            <v>四川太极新都区斑竹园街道医贸大道药店</v>
          </cell>
          <cell r="F109" t="str">
            <v/>
          </cell>
          <cell r="G109">
            <v>322</v>
          </cell>
          <cell r="H109" t="str">
            <v>北门片</v>
          </cell>
          <cell r="I109" t="str">
            <v>朱朝霞 </v>
          </cell>
          <cell r="J109">
            <v>106</v>
          </cell>
          <cell r="K109">
            <v>72.84</v>
          </cell>
          <cell r="L109">
            <v>7721.41</v>
          </cell>
          <cell r="M109">
            <v>2005.58</v>
          </cell>
        </row>
        <row r="110">
          <cell r="D110">
            <v>104430</v>
          </cell>
          <cell r="E110" t="str">
            <v>四川太极高新区中和大道药店</v>
          </cell>
          <cell r="F110" t="str">
            <v/>
          </cell>
          <cell r="G110">
            <v>232</v>
          </cell>
          <cell r="H110" t="str">
            <v>东南片区</v>
          </cell>
          <cell r="I110" t="str">
            <v>曾蕾蕾</v>
          </cell>
          <cell r="J110">
            <v>111</v>
          </cell>
          <cell r="K110">
            <v>67.06</v>
          </cell>
          <cell r="L110">
            <v>7443.67</v>
          </cell>
          <cell r="M110">
            <v>1728.25</v>
          </cell>
        </row>
        <row r="111">
          <cell r="D111">
            <v>119263</v>
          </cell>
          <cell r="E111" t="str">
            <v>四川太极青羊区蜀源路药店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116</v>
          </cell>
          <cell r="K111">
            <v>63.55</v>
          </cell>
          <cell r="L111">
            <v>7371.26</v>
          </cell>
          <cell r="M111">
            <v>1944.87</v>
          </cell>
        </row>
        <row r="112">
          <cell r="D112">
            <v>339</v>
          </cell>
          <cell r="E112" t="str">
            <v>四川太极沙河源药店</v>
          </cell>
          <cell r="F112" t="str">
            <v>是</v>
          </cell>
          <cell r="G112">
            <v>322</v>
          </cell>
          <cell r="H112" t="str">
            <v>北门片</v>
          </cell>
          <cell r="I112" t="str">
            <v>朱朝霞 </v>
          </cell>
          <cell r="J112">
            <v>73</v>
          </cell>
          <cell r="K112">
            <v>96.29</v>
          </cell>
          <cell r="L112">
            <v>7029.03</v>
          </cell>
          <cell r="M112">
            <v>1054.28</v>
          </cell>
        </row>
        <row r="113">
          <cell r="D113">
            <v>594</v>
          </cell>
          <cell r="E113" t="str">
            <v>四川太极大邑县安仁镇千禧街药店</v>
          </cell>
          <cell r="F113" t="str">
            <v>否</v>
          </cell>
          <cell r="G113">
            <v>282</v>
          </cell>
          <cell r="H113" t="str">
            <v>城郊一片</v>
          </cell>
          <cell r="I113" t="str">
            <v>任会茹</v>
          </cell>
          <cell r="J113">
            <v>90</v>
          </cell>
          <cell r="K113">
            <v>77.88</v>
          </cell>
          <cell r="L113">
            <v>7008.8</v>
          </cell>
          <cell r="M113">
            <v>2179.41</v>
          </cell>
        </row>
        <row r="114">
          <cell r="D114">
            <v>113299</v>
          </cell>
          <cell r="E114" t="str">
            <v>四川太极武侯区倪家桥路药店</v>
          </cell>
          <cell r="F114" t="str">
            <v/>
          </cell>
          <cell r="G114">
            <v>23</v>
          </cell>
          <cell r="H114" t="str">
            <v>城中片</v>
          </cell>
          <cell r="I114" t="str">
            <v>何巍 </v>
          </cell>
          <cell r="J114">
            <v>115</v>
          </cell>
          <cell r="K114">
            <v>59.37</v>
          </cell>
          <cell r="L114">
            <v>6827.01</v>
          </cell>
          <cell r="M114">
            <v>1729.98</v>
          </cell>
        </row>
        <row r="115">
          <cell r="D115">
            <v>103199</v>
          </cell>
          <cell r="E115" t="str">
            <v>四川太极成华区西林一街药店</v>
          </cell>
          <cell r="F115" t="str">
            <v/>
          </cell>
          <cell r="G115">
            <v>322</v>
          </cell>
          <cell r="H115" t="str">
            <v>北门片</v>
          </cell>
          <cell r="I115" t="str">
            <v>朱朝霞 </v>
          </cell>
          <cell r="J115">
            <v>105</v>
          </cell>
          <cell r="K115">
            <v>64.63</v>
          </cell>
          <cell r="L115">
            <v>6786.27</v>
          </cell>
          <cell r="M115">
            <v>2236.82</v>
          </cell>
        </row>
        <row r="116">
          <cell r="D116">
            <v>104838</v>
          </cell>
          <cell r="E116" t="str">
            <v>四川太极崇州市崇阳镇蜀州中路药店</v>
          </cell>
          <cell r="F116" t="str">
            <v/>
          </cell>
          <cell r="G116">
            <v>341</v>
          </cell>
          <cell r="H116" t="str">
            <v>崇州片</v>
          </cell>
          <cell r="I116" t="str">
            <v>胡建梅</v>
          </cell>
          <cell r="J116">
            <v>104</v>
          </cell>
          <cell r="K116">
            <v>64.69</v>
          </cell>
          <cell r="L116">
            <v>6727.5</v>
          </cell>
          <cell r="M116">
            <v>1908.99</v>
          </cell>
        </row>
        <row r="117">
          <cell r="D117">
            <v>116773</v>
          </cell>
          <cell r="E117" t="str">
            <v>四川太极青羊区经一路药店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96</v>
          </cell>
          <cell r="K117">
            <v>69.93</v>
          </cell>
          <cell r="L117">
            <v>6713.57</v>
          </cell>
          <cell r="M117">
            <v>2190.01</v>
          </cell>
        </row>
        <row r="118">
          <cell r="D118">
            <v>308</v>
          </cell>
          <cell r="E118" t="str">
            <v>四川太极红星店</v>
          </cell>
          <cell r="F118" t="str">
            <v>是</v>
          </cell>
          <cell r="G118">
            <v>322</v>
          </cell>
          <cell r="H118" t="str">
            <v>北门片</v>
          </cell>
          <cell r="I118" t="str">
            <v>朱朝霞 </v>
          </cell>
          <cell r="J118">
            <v>109</v>
          </cell>
          <cell r="K118">
            <v>61.3</v>
          </cell>
          <cell r="L118">
            <v>6682.18</v>
          </cell>
          <cell r="M118">
            <v>2287.15</v>
          </cell>
        </row>
        <row r="119">
          <cell r="D119">
            <v>116482</v>
          </cell>
          <cell r="E119" t="str">
            <v>四川太极锦江区宏济中路药店</v>
          </cell>
          <cell r="F119" t="str">
            <v/>
          </cell>
          <cell r="G119">
            <v>23</v>
          </cell>
          <cell r="H119" t="str">
            <v>城中片</v>
          </cell>
          <cell r="I119" t="str">
            <v>何巍 </v>
          </cell>
          <cell r="J119">
            <v>62</v>
          </cell>
          <cell r="K119">
            <v>107.27</v>
          </cell>
          <cell r="L119">
            <v>6650.73</v>
          </cell>
          <cell r="M119">
            <v>1723.12</v>
          </cell>
        </row>
        <row r="120">
          <cell r="D120">
            <v>112415</v>
          </cell>
          <cell r="E120" t="str">
            <v>四川太极金牛区五福桥东路药店</v>
          </cell>
          <cell r="F120" t="str">
            <v/>
          </cell>
          <cell r="G120">
            <v>322</v>
          </cell>
          <cell r="H120" t="str">
            <v>北门片</v>
          </cell>
          <cell r="I120" t="str">
            <v>朱朝霞 </v>
          </cell>
          <cell r="J120">
            <v>81</v>
          </cell>
          <cell r="K120">
            <v>80.21</v>
          </cell>
          <cell r="L120">
            <v>6497.05</v>
          </cell>
          <cell r="M120">
            <v>1882.95</v>
          </cell>
        </row>
        <row r="121">
          <cell r="D121">
            <v>117923</v>
          </cell>
          <cell r="E121" t="str">
            <v>四川太极大邑县观音阁街西段店</v>
          </cell>
          <cell r="F121" t="str">
            <v/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82</v>
          </cell>
          <cell r="K121">
            <v>78.68</v>
          </cell>
          <cell r="L121">
            <v>6451.64</v>
          </cell>
          <cell r="M121">
            <v>1090.98</v>
          </cell>
        </row>
        <row r="122">
          <cell r="D122">
            <v>117637</v>
          </cell>
          <cell r="E122" t="str">
            <v>四川太极大邑晋原街道金巷西街药店</v>
          </cell>
          <cell r="F122" t="str">
            <v/>
          </cell>
          <cell r="G122">
            <v>282</v>
          </cell>
          <cell r="H122" t="str">
            <v>城郊一片</v>
          </cell>
          <cell r="I122" t="str">
            <v>任会茹</v>
          </cell>
          <cell r="J122">
            <v>79</v>
          </cell>
          <cell r="K122">
            <v>79.39</v>
          </cell>
          <cell r="L122">
            <v>6271.77</v>
          </cell>
          <cell r="M122">
            <v>1563</v>
          </cell>
        </row>
        <row r="123">
          <cell r="D123">
            <v>573</v>
          </cell>
          <cell r="E123" t="str">
            <v>四川太极双流县西航港街道锦华路一段药店</v>
          </cell>
          <cell r="F123" t="str">
            <v>否</v>
          </cell>
          <cell r="G123">
            <v>232</v>
          </cell>
          <cell r="H123" t="str">
            <v>东南片区</v>
          </cell>
          <cell r="I123" t="str">
            <v>曾蕾蕾</v>
          </cell>
          <cell r="J123">
            <v>95</v>
          </cell>
          <cell r="K123">
            <v>65.61</v>
          </cell>
          <cell r="L123">
            <v>6233.11</v>
          </cell>
          <cell r="M123">
            <v>1927.23</v>
          </cell>
        </row>
        <row r="124">
          <cell r="D124">
            <v>710</v>
          </cell>
          <cell r="E124" t="str">
            <v>四川太极都江堰市蒲阳镇堰问道西路药店</v>
          </cell>
          <cell r="F124" t="str">
            <v>否</v>
          </cell>
          <cell r="G124">
            <v>233</v>
          </cell>
          <cell r="H124" t="str">
            <v>都江堰片</v>
          </cell>
          <cell r="I124" t="str">
            <v>苗凯</v>
          </cell>
          <cell r="J124">
            <v>79</v>
          </cell>
          <cell r="K124">
            <v>78.43</v>
          </cell>
          <cell r="L124">
            <v>6196</v>
          </cell>
          <cell r="M124">
            <v>1727.29</v>
          </cell>
        </row>
        <row r="125">
          <cell r="D125">
            <v>113025</v>
          </cell>
          <cell r="E125" t="str">
            <v>四川太极青羊区蜀鑫路药店</v>
          </cell>
          <cell r="F125" t="str">
            <v/>
          </cell>
          <cell r="G125">
            <v>342</v>
          </cell>
          <cell r="H125" t="str">
            <v>西门二片</v>
          </cell>
          <cell r="I125" t="str">
            <v>林禹帅</v>
          </cell>
          <cell r="J125">
            <v>82</v>
          </cell>
          <cell r="K125">
            <v>75.27</v>
          </cell>
          <cell r="L125">
            <v>6172.06</v>
          </cell>
          <cell r="M125">
            <v>1612.8</v>
          </cell>
        </row>
        <row r="126">
          <cell r="D126">
            <v>102567</v>
          </cell>
          <cell r="E126" t="str">
            <v>四川太极新津县五津镇武阳西路药店</v>
          </cell>
          <cell r="F126" t="str">
            <v/>
          </cell>
          <cell r="G126">
            <v>281</v>
          </cell>
          <cell r="H126" t="str">
            <v>新津片</v>
          </cell>
          <cell r="I126" t="str">
            <v>王燕丽</v>
          </cell>
          <cell r="J126">
            <v>87</v>
          </cell>
          <cell r="K126">
            <v>67.34</v>
          </cell>
          <cell r="L126">
            <v>5858.33</v>
          </cell>
          <cell r="M126">
            <v>1308.75</v>
          </cell>
        </row>
        <row r="127">
          <cell r="D127">
            <v>732</v>
          </cell>
          <cell r="E127" t="str">
            <v>四川太极邛崃市羊安镇永康大道药店</v>
          </cell>
          <cell r="F127" t="str">
            <v>否</v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77</v>
          </cell>
          <cell r="K127">
            <v>70.78</v>
          </cell>
          <cell r="L127">
            <v>5449.73</v>
          </cell>
          <cell r="M127">
            <v>1521.95</v>
          </cell>
        </row>
        <row r="128">
          <cell r="D128">
            <v>371</v>
          </cell>
          <cell r="E128" t="str">
            <v>四川太极兴义镇万兴路药店</v>
          </cell>
          <cell r="F128" t="str">
            <v>否</v>
          </cell>
          <cell r="G128">
            <v>281</v>
          </cell>
          <cell r="H128" t="str">
            <v>新津片</v>
          </cell>
          <cell r="I128" t="str">
            <v>王燕丽</v>
          </cell>
          <cell r="J128">
            <v>88</v>
          </cell>
          <cell r="K128">
            <v>60.86</v>
          </cell>
          <cell r="L128">
            <v>5355.9</v>
          </cell>
          <cell r="M128">
            <v>1402.77</v>
          </cell>
        </row>
        <row r="129">
          <cell r="D129">
            <v>102564</v>
          </cell>
          <cell r="E129" t="str">
            <v>四川太极邛崃市临邛镇翠荫街药店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91</v>
          </cell>
          <cell r="K129">
            <v>56.75</v>
          </cell>
          <cell r="L129">
            <v>5164.01</v>
          </cell>
          <cell r="M129">
            <v>1714.95</v>
          </cell>
        </row>
        <row r="130">
          <cell r="D130">
            <v>119262</v>
          </cell>
          <cell r="E130" t="str">
            <v>四川太极成华区驷马桥三路药店</v>
          </cell>
          <cell r="F130" t="str">
            <v/>
          </cell>
          <cell r="G130">
            <v>322</v>
          </cell>
          <cell r="H130" t="str">
            <v>北门片</v>
          </cell>
          <cell r="I130" t="str">
            <v>朱朝霞 </v>
          </cell>
          <cell r="J130">
            <v>67</v>
          </cell>
          <cell r="K130">
            <v>73.23</v>
          </cell>
          <cell r="L130">
            <v>4906.18</v>
          </cell>
          <cell r="M130">
            <v>1472.29</v>
          </cell>
        </row>
        <row r="131">
          <cell r="D131">
            <v>113298</v>
          </cell>
          <cell r="E131" t="str">
            <v>四川太极武侯区逸都路药店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52</v>
          </cell>
          <cell r="K131">
            <v>93.62</v>
          </cell>
          <cell r="L131">
            <v>4868.41</v>
          </cell>
          <cell r="M131">
            <v>1213.13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92</v>
          </cell>
          <cell r="K132">
            <v>51.74</v>
          </cell>
          <cell r="L132">
            <v>4760.3</v>
          </cell>
          <cell r="M132">
            <v>1434.03</v>
          </cell>
        </row>
        <row r="133">
          <cell r="D133">
            <v>754</v>
          </cell>
          <cell r="E133" t="str">
            <v>四川太极崇州市崇阳镇尚贤坊街药店</v>
          </cell>
          <cell r="F133" t="str">
            <v/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67</v>
          </cell>
          <cell r="K133">
            <v>70.34</v>
          </cell>
          <cell r="L133">
            <v>4713</v>
          </cell>
          <cell r="M133">
            <v>1557.47</v>
          </cell>
        </row>
        <row r="134">
          <cell r="D134">
            <v>123007</v>
          </cell>
          <cell r="E134" t="str">
            <v>四川太极大邑县青霞街道元通路南段药店</v>
          </cell>
          <cell r="F134" t="str">
            <v/>
          </cell>
          <cell r="G134">
            <v>282</v>
          </cell>
          <cell r="H134" t="str">
            <v>城郊一片</v>
          </cell>
          <cell r="I134" t="str">
            <v>任会茹</v>
          </cell>
          <cell r="J134">
            <v>66</v>
          </cell>
          <cell r="K134">
            <v>68.84</v>
          </cell>
          <cell r="L134">
            <v>4543.73</v>
          </cell>
          <cell r="M134">
            <v>1243.3</v>
          </cell>
        </row>
        <row r="135">
          <cell r="D135">
            <v>114069</v>
          </cell>
          <cell r="E135" t="str">
            <v>四川太极高新区剑南大道药店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78</v>
          </cell>
          <cell r="K135">
            <v>56.46</v>
          </cell>
          <cell r="L135">
            <v>4403.5</v>
          </cell>
          <cell r="M135">
            <v>1424.58</v>
          </cell>
        </row>
        <row r="136">
          <cell r="D136">
            <v>351</v>
          </cell>
          <cell r="E136" t="str">
            <v>四川太极都江堰药店</v>
          </cell>
          <cell r="F136" t="str">
            <v>是</v>
          </cell>
          <cell r="G136">
            <v>233</v>
          </cell>
          <cell r="H136" t="str">
            <v>都江堰片</v>
          </cell>
          <cell r="I136" t="str">
            <v>苗凯</v>
          </cell>
          <cell r="J136">
            <v>45</v>
          </cell>
          <cell r="K136">
            <v>92.17</v>
          </cell>
          <cell r="L136">
            <v>4147.53</v>
          </cell>
          <cell r="M136">
            <v>1277.67</v>
          </cell>
        </row>
        <row r="137">
          <cell r="D137">
            <v>118758</v>
          </cell>
          <cell r="E137" t="str">
            <v>四川太极成华区水碾河路药店</v>
          </cell>
          <cell r="F137" t="str">
            <v/>
          </cell>
          <cell r="G137">
            <v>23</v>
          </cell>
          <cell r="H137" t="str">
            <v>城中片</v>
          </cell>
          <cell r="I137" t="str">
            <v>何巍 </v>
          </cell>
          <cell r="J137">
            <v>54</v>
          </cell>
          <cell r="K137">
            <v>76.18</v>
          </cell>
          <cell r="L137">
            <v>4113.8</v>
          </cell>
          <cell r="M137">
            <v>858.33</v>
          </cell>
        </row>
        <row r="138">
          <cell r="D138">
            <v>104533</v>
          </cell>
          <cell r="E138" t="str">
            <v>四川太极大邑县晋原镇潘家街药店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54</v>
          </cell>
          <cell r="K138">
            <v>71.33</v>
          </cell>
          <cell r="L138">
            <v>3851.72</v>
          </cell>
          <cell r="M138">
            <v>1477.42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45</v>
          </cell>
          <cell r="K139">
            <v>64.78</v>
          </cell>
          <cell r="L139">
            <v>2914.99</v>
          </cell>
          <cell r="M139">
            <v>1027.58</v>
          </cell>
        </row>
        <row r="140">
          <cell r="D140">
            <v>122176</v>
          </cell>
          <cell r="E140" t="str">
            <v>四川太极崇州市怀远镇文井北路药店</v>
          </cell>
          <cell r="F140" t="str">
            <v/>
          </cell>
          <cell r="G140">
            <v>341</v>
          </cell>
          <cell r="H140" t="str">
            <v>崇州片</v>
          </cell>
          <cell r="I140" t="str">
            <v>胡建梅</v>
          </cell>
          <cell r="J140">
            <v>30</v>
          </cell>
          <cell r="K140">
            <v>85.23</v>
          </cell>
          <cell r="L140">
            <v>2556.91</v>
          </cell>
          <cell r="M140">
            <v>811.65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36</v>
          </cell>
          <cell r="K141">
            <v>64.24</v>
          </cell>
          <cell r="L141">
            <v>2312.8</v>
          </cell>
          <cell r="M141">
            <v>596.03</v>
          </cell>
        </row>
        <row r="142">
          <cell r="D142">
            <v>122686</v>
          </cell>
          <cell r="E142" t="str">
            <v>四川太极大邑县晋原街道蜀望路药店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31</v>
          </cell>
          <cell r="K142">
            <v>46.76</v>
          </cell>
          <cell r="L142">
            <v>1449.66</v>
          </cell>
          <cell r="M142">
            <v>494.62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40</v>
          </cell>
          <cell r="K143">
            <v>28.45</v>
          </cell>
          <cell r="L143">
            <v>1137.89</v>
          </cell>
          <cell r="M143">
            <v>236.93</v>
          </cell>
        </row>
        <row r="144">
          <cell r="D144">
            <v>106865</v>
          </cell>
          <cell r="E144" t="str">
            <v>四川太极武侯区丝竹路药店</v>
          </cell>
          <cell r="F144" t="str">
            <v/>
          </cell>
          <cell r="G144">
            <v>142</v>
          </cell>
          <cell r="H144" t="str">
            <v>旗舰片区</v>
          </cell>
          <cell r="I144" t="str">
            <v>谭勤娟</v>
          </cell>
          <cell r="J144">
            <v>7</v>
          </cell>
          <cell r="K144">
            <v>68.76</v>
          </cell>
          <cell r="L144">
            <v>481.3</v>
          </cell>
          <cell r="M144">
            <v>162.35</v>
          </cell>
        </row>
        <row r="145">
          <cell r="D145" t="str">
            <v>合计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>
            <v>19081</v>
          </cell>
          <cell r="K145">
            <v>118.81</v>
          </cell>
          <cell r="L145">
            <v>2267014.21</v>
          </cell>
          <cell r="M145">
            <v>514650.87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</row>
        <row r="2">
          <cell r="C2">
            <v>307</v>
          </cell>
          <cell r="D2" t="str">
            <v>四川太极旗舰店</v>
          </cell>
          <cell r="E2" t="str">
            <v>旗舰片区</v>
          </cell>
        </row>
        <row r="3">
          <cell r="C3">
            <v>582</v>
          </cell>
          <cell r="D3" t="str">
            <v>四川太极青羊区十二桥药店</v>
          </cell>
          <cell r="E3" t="str">
            <v>西门一片</v>
          </cell>
        </row>
        <row r="4">
          <cell r="C4">
            <v>517</v>
          </cell>
          <cell r="D4" t="str">
            <v>四川太极青羊区北东街店</v>
          </cell>
          <cell r="E4" t="str">
            <v>城中片</v>
          </cell>
        </row>
        <row r="5">
          <cell r="C5">
            <v>114685</v>
          </cell>
          <cell r="D5" t="str">
            <v>四川太极青羊区青龙街药店</v>
          </cell>
          <cell r="E5" t="str">
            <v>城中片</v>
          </cell>
        </row>
        <row r="6">
          <cell r="C6">
            <v>337</v>
          </cell>
          <cell r="D6" t="str">
            <v>四川太极浆洗街药店</v>
          </cell>
          <cell r="E6" t="str">
            <v>城中片</v>
          </cell>
        </row>
        <row r="7">
          <cell r="C7">
            <v>750</v>
          </cell>
          <cell r="D7" t="str">
            <v>成都成汉太极大药房有限公司</v>
          </cell>
          <cell r="E7" t="str">
            <v>旗舰片区</v>
          </cell>
        </row>
        <row r="8">
          <cell r="C8">
            <v>343</v>
          </cell>
          <cell r="D8" t="str">
            <v>四川太极光华药店</v>
          </cell>
          <cell r="E8" t="str">
            <v>西门一片</v>
          </cell>
        </row>
        <row r="9">
          <cell r="C9">
            <v>385</v>
          </cell>
          <cell r="D9" t="str">
            <v>四川太极五津西路药店</v>
          </cell>
          <cell r="E9" t="str">
            <v>新津片</v>
          </cell>
        </row>
        <row r="10">
          <cell r="C10">
            <v>571</v>
          </cell>
          <cell r="D10" t="str">
            <v>四川太极高新区锦城大道药店</v>
          </cell>
          <cell r="E10" t="str">
            <v>东南片区</v>
          </cell>
        </row>
        <row r="11">
          <cell r="C11">
            <v>742</v>
          </cell>
          <cell r="D11" t="str">
            <v>四川太极锦江区庆云南街药店</v>
          </cell>
          <cell r="E11" t="str">
            <v>旗舰片区</v>
          </cell>
        </row>
        <row r="12">
          <cell r="C12">
            <v>365</v>
          </cell>
          <cell r="D12" t="str">
            <v>四川太极光华村街药店</v>
          </cell>
          <cell r="E12" t="str">
            <v>西门一片</v>
          </cell>
        </row>
        <row r="13">
          <cell r="C13">
            <v>117491</v>
          </cell>
          <cell r="D13" t="str">
            <v>四川太极金牛区花照壁中横街药店</v>
          </cell>
          <cell r="E13" t="str">
            <v>西门一片</v>
          </cell>
        </row>
        <row r="14">
          <cell r="C14">
            <v>707</v>
          </cell>
          <cell r="D14" t="str">
            <v>四川太极成华区万科路药店</v>
          </cell>
          <cell r="E14" t="str">
            <v>东南片区</v>
          </cell>
        </row>
        <row r="15">
          <cell r="C15">
            <v>341</v>
          </cell>
          <cell r="D15" t="str">
            <v>四川太极邛崃中心药店</v>
          </cell>
          <cell r="E15" t="str">
            <v>城郊一片</v>
          </cell>
        </row>
        <row r="16">
          <cell r="C16">
            <v>730</v>
          </cell>
          <cell r="D16" t="str">
            <v>四川太极新都区新繁镇繁江北路药店</v>
          </cell>
          <cell r="E16" t="str">
            <v>西门二片</v>
          </cell>
        </row>
        <row r="17">
          <cell r="C17">
            <v>546</v>
          </cell>
          <cell r="D17" t="str">
            <v>四川太极锦江区榕声路店</v>
          </cell>
          <cell r="E17" t="str">
            <v>城中片</v>
          </cell>
        </row>
        <row r="18">
          <cell r="C18">
            <v>737</v>
          </cell>
          <cell r="D18" t="str">
            <v>四川太极高新区大源北街药店</v>
          </cell>
          <cell r="E18" t="str">
            <v>东南片区</v>
          </cell>
        </row>
        <row r="19">
          <cell r="C19">
            <v>712</v>
          </cell>
          <cell r="D19" t="str">
            <v>四川太极成华区华泰路药店</v>
          </cell>
          <cell r="E19" t="str">
            <v>东南片区</v>
          </cell>
        </row>
        <row r="20">
          <cell r="C20">
            <v>373</v>
          </cell>
          <cell r="D20" t="str">
            <v>四川太极通盈街药店</v>
          </cell>
          <cell r="E20" t="str">
            <v>城中片</v>
          </cell>
        </row>
        <row r="21">
          <cell r="C21">
            <v>107658</v>
          </cell>
          <cell r="D21" t="str">
            <v>四川太极新都区新都街道万和北路药店</v>
          </cell>
          <cell r="E21" t="str">
            <v>西门二片</v>
          </cell>
        </row>
        <row r="22">
          <cell r="C22">
            <v>359</v>
          </cell>
          <cell r="D22" t="str">
            <v>四川太极枣子巷药店</v>
          </cell>
          <cell r="E22" t="str">
            <v>西门一片</v>
          </cell>
        </row>
        <row r="23">
          <cell r="C23">
            <v>585</v>
          </cell>
          <cell r="D23" t="str">
            <v>四川太极成华区羊子山西路药店（兴元华盛）</v>
          </cell>
          <cell r="E23" t="str">
            <v>城中片</v>
          </cell>
        </row>
        <row r="24">
          <cell r="C24">
            <v>114844</v>
          </cell>
          <cell r="D24" t="str">
            <v>四川太极成华区培华东路药店</v>
          </cell>
          <cell r="E24" t="str">
            <v>城中片</v>
          </cell>
        </row>
        <row r="25">
          <cell r="C25">
            <v>511</v>
          </cell>
          <cell r="D25" t="str">
            <v>四川太极成华杉板桥南一路店</v>
          </cell>
          <cell r="E25" t="str">
            <v>东南片区</v>
          </cell>
        </row>
        <row r="26">
          <cell r="C26">
            <v>724</v>
          </cell>
          <cell r="D26" t="str">
            <v>四川太极锦江区观音桥街药店</v>
          </cell>
          <cell r="E26" t="str">
            <v>城中片</v>
          </cell>
        </row>
        <row r="27">
          <cell r="C27">
            <v>514</v>
          </cell>
          <cell r="D27" t="str">
            <v>四川太极新津邓双镇岷江店</v>
          </cell>
          <cell r="E27" t="str">
            <v>新津片</v>
          </cell>
        </row>
        <row r="28">
          <cell r="C28">
            <v>581</v>
          </cell>
          <cell r="D28" t="str">
            <v>四川太极成华区二环路北四段药店（汇融名城）</v>
          </cell>
          <cell r="E28" t="str">
            <v>城中片</v>
          </cell>
        </row>
        <row r="29">
          <cell r="C29">
            <v>578</v>
          </cell>
          <cell r="D29" t="str">
            <v>四川太极成华区华油路药店</v>
          </cell>
          <cell r="E29" t="str">
            <v>城中片</v>
          </cell>
        </row>
        <row r="30">
          <cell r="C30">
            <v>106066</v>
          </cell>
          <cell r="D30" t="str">
            <v>四川太极锦江区梨花街药店</v>
          </cell>
          <cell r="E30" t="str">
            <v>旗舰片区</v>
          </cell>
        </row>
        <row r="31">
          <cell r="C31">
            <v>357</v>
          </cell>
          <cell r="D31" t="str">
            <v>四川太极清江东路药店</v>
          </cell>
          <cell r="E31" t="str">
            <v>西门一片</v>
          </cell>
        </row>
        <row r="32">
          <cell r="C32">
            <v>379</v>
          </cell>
          <cell r="D32" t="str">
            <v>四川太极土龙路药店</v>
          </cell>
          <cell r="E32" t="str">
            <v>西门一片</v>
          </cell>
        </row>
        <row r="33">
          <cell r="C33">
            <v>102934</v>
          </cell>
          <cell r="D33" t="str">
            <v>四川太极金牛区银河北街药店</v>
          </cell>
          <cell r="E33" t="str">
            <v>西门一片</v>
          </cell>
        </row>
        <row r="34">
          <cell r="C34">
            <v>108656</v>
          </cell>
          <cell r="D34" t="str">
            <v>四川太极新津县五津镇五津西路二药房</v>
          </cell>
          <cell r="E34" t="str">
            <v>新津片</v>
          </cell>
        </row>
        <row r="35">
          <cell r="C35">
            <v>744</v>
          </cell>
          <cell r="D35" t="str">
            <v>四川太极武侯区科华街药店</v>
          </cell>
          <cell r="E35" t="str">
            <v>城中片</v>
          </cell>
        </row>
        <row r="36">
          <cell r="C36">
            <v>391</v>
          </cell>
          <cell r="D36" t="str">
            <v>四川太极金丝街药店</v>
          </cell>
          <cell r="E36" t="str">
            <v>城中片</v>
          </cell>
        </row>
        <row r="37">
          <cell r="C37">
            <v>513</v>
          </cell>
          <cell r="D37" t="str">
            <v>四川太极武侯区顺和街店</v>
          </cell>
          <cell r="E37" t="str">
            <v>西门一片</v>
          </cell>
        </row>
        <row r="38">
          <cell r="C38">
            <v>377</v>
          </cell>
          <cell r="D38" t="str">
            <v>四川太极新园大道药店</v>
          </cell>
          <cell r="E38" t="str">
            <v>东南片区</v>
          </cell>
        </row>
        <row r="39">
          <cell r="C39">
            <v>726</v>
          </cell>
          <cell r="D39" t="str">
            <v>四川太极金牛区交大路第三药店</v>
          </cell>
          <cell r="E39" t="str">
            <v>西门一片</v>
          </cell>
        </row>
        <row r="40">
          <cell r="C40">
            <v>114622</v>
          </cell>
          <cell r="D40" t="str">
            <v>四川太极成华区东昌路一药店</v>
          </cell>
          <cell r="E40" t="str">
            <v>城中片</v>
          </cell>
        </row>
        <row r="41">
          <cell r="C41">
            <v>111400</v>
          </cell>
          <cell r="D41" t="str">
            <v>四川太极邛崃市文君街道杏林路药店</v>
          </cell>
          <cell r="E41" t="str">
            <v>城郊一片</v>
          </cell>
        </row>
        <row r="42">
          <cell r="C42">
            <v>54</v>
          </cell>
          <cell r="D42" t="str">
            <v>四川太极怀远店</v>
          </cell>
          <cell r="E42" t="str">
            <v>崇州片</v>
          </cell>
        </row>
        <row r="43">
          <cell r="C43">
            <v>118074</v>
          </cell>
          <cell r="D43" t="str">
            <v>四川太极高新区泰和二街药店</v>
          </cell>
          <cell r="E43" t="str">
            <v>东南片区</v>
          </cell>
        </row>
        <row r="44">
          <cell r="C44">
            <v>106399</v>
          </cell>
          <cell r="D44" t="str">
            <v>四川太极青羊区蜀辉路药店</v>
          </cell>
          <cell r="E44" t="str">
            <v>西门二片</v>
          </cell>
        </row>
        <row r="45">
          <cell r="C45">
            <v>387</v>
          </cell>
          <cell r="D45" t="str">
            <v>四川太极新乐中街药店</v>
          </cell>
          <cell r="E45" t="str">
            <v>东南片区</v>
          </cell>
        </row>
        <row r="46">
          <cell r="C46">
            <v>747</v>
          </cell>
          <cell r="D46" t="str">
            <v>四川太极郫县郫筒镇一环路东南段药店</v>
          </cell>
          <cell r="E46" t="str">
            <v>城中片</v>
          </cell>
        </row>
        <row r="47">
          <cell r="C47">
            <v>103198</v>
          </cell>
          <cell r="D47" t="str">
            <v>四川太极青羊区贝森北路药店</v>
          </cell>
          <cell r="E47" t="str">
            <v>西门一片</v>
          </cell>
        </row>
        <row r="48">
          <cell r="C48">
            <v>106569</v>
          </cell>
          <cell r="D48" t="str">
            <v>四川太极武侯区大悦路药店</v>
          </cell>
          <cell r="E48" t="str">
            <v>西门一片</v>
          </cell>
        </row>
        <row r="49">
          <cell r="C49">
            <v>329</v>
          </cell>
          <cell r="D49" t="str">
            <v>四川太极温江店</v>
          </cell>
          <cell r="E49" t="str">
            <v>西门二片</v>
          </cell>
        </row>
        <row r="50">
          <cell r="C50">
            <v>111219</v>
          </cell>
          <cell r="D50" t="str">
            <v>四川太极金牛区花照壁药店</v>
          </cell>
          <cell r="E50" t="str">
            <v>西门一片</v>
          </cell>
        </row>
        <row r="51">
          <cell r="C51">
            <v>709</v>
          </cell>
          <cell r="D51" t="str">
            <v>四川太极新都区马超东路店</v>
          </cell>
          <cell r="E51" t="str">
            <v>西门二片</v>
          </cell>
        </row>
        <row r="52">
          <cell r="C52">
            <v>105267</v>
          </cell>
          <cell r="D52" t="str">
            <v>四川太极金牛区蜀汉路药店</v>
          </cell>
          <cell r="E52" t="str">
            <v>西门一片</v>
          </cell>
        </row>
        <row r="53">
          <cell r="C53">
            <v>745</v>
          </cell>
          <cell r="D53" t="str">
            <v>四川太极金牛区金沙路药店</v>
          </cell>
          <cell r="E53" t="str">
            <v>西门一片</v>
          </cell>
        </row>
        <row r="54">
          <cell r="C54">
            <v>746</v>
          </cell>
          <cell r="D54" t="str">
            <v>四川太极大邑县晋原镇内蒙古大道桃源药店</v>
          </cell>
          <cell r="E54" t="str">
            <v>城郊一片</v>
          </cell>
        </row>
        <row r="55">
          <cell r="C55">
            <v>103199</v>
          </cell>
          <cell r="D55" t="str">
            <v>四川太极成华区西林一街药店</v>
          </cell>
          <cell r="E55" t="str">
            <v>城中片</v>
          </cell>
        </row>
        <row r="56">
          <cell r="C56">
            <v>311</v>
          </cell>
          <cell r="D56" t="str">
            <v>四川太极西部店</v>
          </cell>
          <cell r="E56" t="str">
            <v>西门一片</v>
          </cell>
        </row>
        <row r="57">
          <cell r="C57">
            <v>515</v>
          </cell>
          <cell r="D57" t="str">
            <v>四川太极成华区崔家店路药店</v>
          </cell>
          <cell r="E57" t="str">
            <v>东南片区</v>
          </cell>
        </row>
        <row r="58">
          <cell r="C58">
            <v>116919</v>
          </cell>
          <cell r="D58" t="str">
            <v>四川太极武侯区科华北路药店</v>
          </cell>
          <cell r="E58" t="str">
            <v>旗舰片区</v>
          </cell>
        </row>
        <row r="59">
          <cell r="C59">
            <v>120844</v>
          </cell>
          <cell r="D59" t="str">
            <v>四川太极彭州市致和镇南三环路药店</v>
          </cell>
          <cell r="E59" t="str">
            <v>西门二片</v>
          </cell>
        </row>
        <row r="60">
          <cell r="C60">
            <v>108277</v>
          </cell>
          <cell r="D60" t="str">
            <v>四川太极金牛区银沙路药店</v>
          </cell>
          <cell r="E60" t="str">
            <v>西门一片</v>
          </cell>
        </row>
        <row r="61">
          <cell r="C61">
            <v>114286</v>
          </cell>
          <cell r="D61" t="str">
            <v>四川太极青羊区光华北五路药店</v>
          </cell>
          <cell r="E61" t="str">
            <v>西门二片</v>
          </cell>
        </row>
        <row r="62">
          <cell r="C62">
            <v>102565</v>
          </cell>
          <cell r="D62" t="str">
            <v>四川太极武侯区佳灵路药店</v>
          </cell>
          <cell r="E62" t="str">
            <v>西门一片</v>
          </cell>
        </row>
        <row r="63">
          <cell r="C63">
            <v>101453</v>
          </cell>
          <cell r="D63" t="str">
            <v>四川太极温江区公平街道江安路药店</v>
          </cell>
          <cell r="E63" t="str">
            <v>西门二片</v>
          </cell>
        </row>
        <row r="64">
          <cell r="C64">
            <v>716</v>
          </cell>
          <cell r="D64" t="str">
            <v>四川太极大邑县沙渠镇方圆路药店</v>
          </cell>
          <cell r="E64" t="str">
            <v>城郊一片</v>
          </cell>
        </row>
        <row r="65">
          <cell r="C65">
            <v>721</v>
          </cell>
          <cell r="D65" t="str">
            <v>四川太极邛崃市临邛镇洪川小区药店</v>
          </cell>
          <cell r="E65" t="str">
            <v>城郊一片</v>
          </cell>
        </row>
        <row r="66">
          <cell r="C66">
            <v>598</v>
          </cell>
          <cell r="D66" t="str">
            <v>四川太极锦江区水杉街药店</v>
          </cell>
          <cell r="E66" t="str">
            <v>城中片</v>
          </cell>
        </row>
        <row r="67">
          <cell r="C67">
            <v>539</v>
          </cell>
          <cell r="D67" t="str">
            <v>四川太极大邑县晋原镇子龙路店</v>
          </cell>
          <cell r="E67" t="str">
            <v>城郊一片</v>
          </cell>
        </row>
        <row r="68">
          <cell r="C68">
            <v>117184</v>
          </cell>
          <cell r="D68" t="str">
            <v>四川太极锦江区静沙南路药店</v>
          </cell>
          <cell r="E68" t="str">
            <v>城中片</v>
          </cell>
        </row>
        <row r="69">
          <cell r="C69">
            <v>106485</v>
          </cell>
          <cell r="D69" t="str">
            <v>四川太极成都高新区元华二巷药店</v>
          </cell>
          <cell r="E69" t="str">
            <v>旗舰片区</v>
          </cell>
        </row>
        <row r="70">
          <cell r="C70">
            <v>717</v>
          </cell>
          <cell r="D70" t="str">
            <v>四川太极大邑县晋原镇通达东路五段药店</v>
          </cell>
          <cell r="E70" t="str">
            <v>城郊一片</v>
          </cell>
        </row>
        <row r="71">
          <cell r="C71">
            <v>117310</v>
          </cell>
          <cell r="D71" t="str">
            <v>四川太极武侯区长寿路药店</v>
          </cell>
          <cell r="E71" t="str">
            <v>西门一片</v>
          </cell>
        </row>
        <row r="72">
          <cell r="C72">
            <v>105751</v>
          </cell>
          <cell r="D72" t="str">
            <v>四川太极高新区新下街药店</v>
          </cell>
          <cell r="E72" t="str">
            <v>东南片区</v>
          </cell>
        </row>
        <row r="73">
          <cell r="C73">
            <v>104428</v>
          </cell>
          <cell r="D73" t="str">
            <v>四川太极崇州市崇阳镇永康东路药店 </v>
          </cell>
          <cell r="E73" t="str">
            <v>崇州片</v>
          </cell>
        </row>
        <row r="74">
          <cell r="C74">
            <v>587</v>
          </cell>
          <cell r="D74" t="str">
            <v>四川太极都江堰景中路店</v>
          </cell>
          <cell r="E74" t="str">
            <v>都江堰片</v>
          </cell>
        </row>
        <row r="75">
          <cell r="C75">
            <v>107728</v>
          </cell>
          <cell r="D75" t="str">
            <v>四川太极大邑县晋原镇北街药店</v>
          </cell>
          <cell r="E75" t="str">
            <v>城郊一片</v>
          </cell>
        </row>
        <row r="76">
          <cell r="C76">
            <v>572</v>
          </cell>
          <cell r="D76" t="str">
            <v>四川太极郫县郫筒镇东大街药店</v>
          </cell>
          <cell r="E76" t="str">
            <v>城中片</v>
          </cell>
        </row>
        <row r="77">
          <cell r="C77">
            <v>105910</v>
          </cell>
          <cell r="D77" t="str">
            <v>四川太极高新区紫薇东路药店</v>
          </cell>
          <cell r="E77" t="str">
            <v>西门一片</v>
          </cell>
        </row>
        <row r="78">
          <cell r="C78">
            <v>103639</v>
          </cell>
          <cell r="D78" t="str">
            <v>四川太极成华区金马河路药店</v>
          </cell>
          <cell r="E78" t="str">
            <v>东南片区</v>
          </cell>
        </row>
        <row r="79">
          <cell r="C79">
            <v>355</v>
          </cell>
          <cell r="D79" t="str">
            <v>四川太极双林路药店</v>
          </cell>
          <cell r="E79" t="str">
            <v>东南片区</v>
          </cell>
        </row>
        <row r="80">
          <cell r="C80">
            <v>113008</v>
          </cell>
          <cell r="D80" t="str">
            <v>四川太极成都高新区尚锦路药店</v>
          </cell>
          <cell r="E80" t="str">
            <v>城中片</v>
          </cell>
        </row>
        <row r="81">
          <cell r="C81">
            <v>743</v>
          </cell>
          <cell r="D81" t="str">
            <v>四川太极成华区万宇路药店</v>
          </cell>
          <cell r="E81" t="str">
            <v>东南片区</v>
          </cell>
        </row>
        <row r="82">
          <cell r="C82">
            <v>399</v>
          </cell>
          <cell r="D82" t="str">
            <v>四川太极高新天久北巷药店</v>
          </cell>
          <cell r="E82" t="str">
            <v>西门一片</v>
          </cell>
        </row>
        <row r="83">
          <cell r="C83">
            <v>308</v>
          </cell>
          <cell r="D83" t="str">
            <v>四川太极红星店</v>
          </cell>
          <cell r="E83" t="str">
            <v>城中片</v>
          </cell>
        </row>
        <row r="84">
          <cell r="C84">
            <v>723</v>
          </cell>
          <cell r="D84" t="str">
            <v>四川太极锦江区柳翠路药店</v>
          </cell>
          <cell r="E84" t="str">
            <v>城中片</v>
          </cell>
        </row>
        <row r="85">
          <cell r="C85">
            <v>594</v>
          </cell>
          <cell r="D85" t="str">
            <v>四川太极大邑县安仁镇千禧街药店</v>
          </cell>
          <cell r="E85" t="str">
            <v>城郊一片</v>
          </cell>
        </row>
        <row r="86">
          <cell r="C86">
            <v>704</v>
          </cell>
          <cell r="D86" t="str">
            <v>四川太极都江堰奎光路中段药店</v>
          </cell>
          <cell r="E86" t="str">
            <v>都江堰片</v>
          </cell>
        </row>
        <row r="87">
          <cell r="C87">
            <v>112415</v>
          </cell>
          <cell r="D87" t="str">
            <v>四川太极金牛区五福桥东路药店</v>
          </cell>
          <cell r="E87" t="str">
            <v>西门一片</v>
          </cell>
        </row>
        <row r="88">
          <cell r="C88">
            <v>122198</v>
          </cell>
          <cell r="D88" t="str">
            <v>四川太极成华区华泰路二药店</v>
          </cell>
          <cell r="E88" t="str">
            <v>东南片区</v>
          </cell>
        </row>
        <row r="89">
          <cell r="C89">
            <v>116482</v>
          </cell>
          <cell r="D89" t="str">
            <v>四川太极锦江区宏济中路药店</v>
          </cell>
          <cell r="E89" t="str">
            <v>城中片</v>
          </cell>
        </row>
        <row r="90">
          <cell r="C90">
            <v>367</v>
          </cell>
          <cell r="D90" t="str">
            <v>四川太极金带街药店</v>
          </cell>
          <cell r="E90" t="str">
            <v>崇州片</v>
          </cell>
        </row>
        <row r="91">
          <cell r="C91">
            <v>118151</v>
          </cell>
          <cell r="D91" t="str">
            <v>四川太极金牛区沙湾东一路药店</v>
          </cell>
          <cell r="E91" t="str">
            <v>西门一片</v>
          </cell>
        </row>
        <row r="92">
          <cell r="C92">
            <v>740</v>
          </cell>
          <cell r="D92" t="str">
            <v>四川太极成华区华康路药店</v>
          </cell>
          <cell r="E92" t="str">
            <v>东南片区</v>
          </cell>
        </row>
        <row r="93">
          <cell r="C93">
            <v>104430</v>
          </cell>
          <cell r="D93" t="str">
            <v>四川太极高新区中和大道药店</v>
          </cell>
          <cell r="E93" t="str">
            <v>东南片区</v>
          </cell>
        </row>
        <row r="94">
          <cell r="C94">
            <v>748</v>
          </cell>
          <cell r="D94" t="str">
            <v>四川太极大邑县晋原镇东街药店</v>
          </cell>
          <cell r="E94" t="str">
            <v>城郊一片</v>
          </cell>
        </row>
        <row r="95">
          <cell r="C95">
            <v>106865</v>
          </cell>
          <cell r="D95" t="str">
            <v>四川太极武侯区丝竹路药店</v>
          </cell>
          <cell r="E95" t="str">
            <v>旗舰片区</v>
          </cell>
        </row>
        <row r="96">
          <cell r="C96">
            <v>727</v>
          </cell>
          <cell r="D96" t="str">
            <v>四川太极金牛区黄苑东街药店</v>
          </cell>
          <cell r="E96" t="str">
            <v>西门一片</v>
          </cell>
        </row>
        <row r="97">
          <cell r="C97">
            <v>752</v>
          </cell>
          <cell r="D97" t="str">
            <v>四川太极大药房连锁有限公司武侯区聚萃街药店</v>
          </cell>
          <cell r="E97" t="str">
            <v>西门二片</v>
          </cell>
        </row>
        <row r="98">
          <cell r="C98">
            <v>102479</v>
          </cell>
          <cell r="D98" t="str">
            <v>四川太极锦江区劼人路药店</v>
          </cell>
          <cell r="E98" t="str">
            <v>城中片</v>
          </cell>
        </row>
        <row r="99">
          <cell r="C99">
            <v>710</v>
          </cell>
          <cell r="D99" t="str">
            <v>四川太极都江堰市蒲阳镇堰问道西路药店</v>
          </cell>
          <cell r="E99" t="str">
            <v>都江堰片</v>
          </cell>
        </row>
        <row r="100">
          <cell r="C100">
            <v>113299</v>
          </cell>
          <cell r="D100" t="str">
            <v>四川太极武侯区倪家桥路药店</v>
          </cell>
          <cell r="E100" t="str">
            <v>城中片</v>
          </cell>
        </row>
        <row r="101">
          <cell r="C101">
            <v>733</v>
          </cell>
          <cell r="D101" t="str">
            <v>四川太极双流区东升街道三强西路药店</v>
          </cell>
          <cell r="E101" t="str">
            <v>东南片区</v>
          </cell>
        </row>
        <row r="102">
          <cell r="C102">
            <v>720</v>
          </cell>
          <cell r="D102" t="str">
            <v>四川太极大邑县新场镇文昌街药店</v>
          </cell>
          <cell r="E102" t="str">
            <v>城郊一片</v>
          </cell>
        </row>
        <row r="103">
          <cell r="C103">
            <v>102564</v>
          </cell>
          <cell r="D103" t="str">
            <v>四川太极邛崃市临邛镇翠荫街药店</v>
          </cell>
          <cell r="E103" t="str">
            <v>城郊一片</v>
          </cell>
        </row>
        <row r="104">
          <cell r="C104">
            <v>113025</v>
          </cell>
          <cell r="D104" t="str">
            <v>四川太极青羊区蜀鑫路药店</v>
          </cell>
          <cell r="E104" t="str">
            <v>西门二片</v>
          </cell>
        </row>
        <row r="105">
          <cell r="C105">
            <v>118951</v>
          </cell>
          <cell r="D105" t="str">
            <v>四川太极青羊区金祥路药店</v>
          </cell>
          <cell r="E105" t="str">
            <v>西门二片</v>
          </cell>
        </row>
        <row r="106">
          <cell r="C106">
            <v>754</v>
          </cell>
          <cell r="D106" t="str">
            <v>四川太极崇州市崇阳镇尚贤坊街药店</v>
          </cell>
          <cell r="E106" t="str">
            <v>崇州片</v>
          </cell>
        </row>
        <row r="107">
          <cell r="C107">
            <v>113833</v>
          </cell>
          <cell r="D107" t="str">
            <v>四川太极青羊区光华西一路药店</v>
          </cell>
          <cell r="E107" t="str">
            <v>西门二片</v>
          </cell>
        </row>
        <row r="108">
          <cell r="C108">
            <v>738</v>
          </cell>
          <cell r="D108" t="str">
            <v>四川太极都江堰市蒲阳路药店</v>
          </cell>
          <cell r="E108" t="str">
            <v>都江堰片</v>
          </cell>
        </row>
        <row r="109">
          <cell r="C109">
            <v>102935</v>
          </cell>
          <cell r="D109" t="str">
            <v>四川太极青羊区童子街药店</v>
          </cell>
          <cell r="E109" t="str">
            <v>旗舰片区</v>
          </cell>
        </row>
        <row r="110">
          <cell r="C110">
            <v>570</v>
          </cell>
          <cell r="D110" t="str">
            <v>四川太极青羊区大石西路药店</v>
          </cell>
          <cell r="E110" t="str">
            <v>西门二片</v>
          </cell>
        </row>
        <row r="111">
          <cell r="C111">
            <v>351</v>
          </cell>
          <cell r="D111" t="str">
            <v>四川太极都江堰药店</v>
          </cell>
          <cell r="E111" t="str">
            <v>都江堰片</v>
          </cell>
        </row>
        <row r="112">
          <cell r="C112">
            <v>713</v>
          </cell>
          <cell r="D112" t="str">
            <v>四川太极都江堰聚源镇药店</v>
          </cell>
          <cell r="E112" t="str">
            <v>都江堰片</v>
          </cell>
        </row>
        <row r="113">
          <cell r="C113">
            <v>104429</v>
          </cell>
          <cell r="D113" t="str">
            <v>四川太极武侯区大华街药店</v>
          </cell>
          <cell r="E113" t="str">
            <v>西门二片</v>
          </cell>
        </row>
        <row r="114">
          <cell r="C114">
            <v>549</v>
          </cell>
          <cell r="D114" t="str">
            <v>四川太极大邑县晋源镇东壕沟段药店</v>
          </cell>
          <cell r="E114" t="str">
            <v>城郊一片</v>
          </cell>
        </row>
        <row r="115">
          <cell r="C115">
            <v>115971</v>
          </cell>
          <cell r="D115" t="str">
            <v>四川太极高新区天顺路药店</v>
          </cell>
          <cell r="E115" t="str">
            <v>西门一片</v>
          </cell>
        </row>
        <row r="116">
          <cell r="C116">
            <v>732</v>
          </cell>
          <cell r="D116" t="str">
            <v>四川太极邛崃市羊安镇永康大道药店</v>
          </cell>
          <cell r="E116" t="str">
            <v>城郊一片</v>
          </cell>
        </row>
        <row r="117">
          <cell r="C117">
            <v>112888</v>
          </cell>
          <cell r="D117" t="str">
            <v>四川太极武侯区双楠路药店</v>
          </cell>
          <cell r="E117" t="str">
            <v>西门二片</v>
          </cell>
        </row>
        <row r="118">
          <cell r="C118">
            <v>339</v>
          </cell>
          <cell r="D118" t="str">
            <v>四川太极沙河源药店</v>
          </cell>
          <cell r="E118" t="str">
            <v>西门一片</v>
          </cell>
        </row>
        <row r="119">
          <cell r="C119">
            <v>119263</v>
          </cell>
          <cell r="D119" t="str">
            <v>四川太极青羊区蜀源路药店</v>
          </cell>
          <cell r="E119" t="str">
            <v>西门二片</v>
          </cell>
        </row>
        <row r="120">
          <cell r="C120">
            <v>706</v>
          </cell>
          <cell r="D120" t="str">
            <v>四川太极都江堰幸福镇翔凤路药店</v>
          </cell>
          <cell r="E120" t="str">
            <v>都江堰片</v>
          </cell>
        </row>
        <row r="121">
          <cell r="C121">
            <v>104838</v>
          </cell>
          <cell r="D121" t="str">
            <v>四川太极崇州市崇阳镇蜀州中路药店</v>
          </cell>
          <cell r="E121" t="str">
            <v>崇州片</v>
          </cell>
        </row>
        <row r="122">
          <cell r="C122">
            <v>573</v>
          </cell>
          <cell r="D122" t="str">
            <v>四川太极双流县西航港街道锦华路一段药店</v>
          </cell>
          <cell r="E122" t="str">
            <v>东南片区</v>
          </cell>
        </row>
        <row r="123">
          <cell r="C123">
            <v>110378</v>
          </cell>
          <cell r="D123" t="str">
            <v>四川太极都江堰市永丰街道宝莲路药店</v>
          </cell>
          <cell r="E123" t="str">
            <v>都江堰片</v>
          </cell>
        </row>
        <row r="124">
          <cell r="C124">
            <v>102567</v>
          </cell>
          <cell r="D124" t="str">
            <v>四川太极新津县五津镇武阳西路药店</v>
          </cell>
          <cell r="E124" t="str">
            <v>新津片</v>
          </cell>
        </row>
        <row r="125">
          <cell r="C125">
            <v>122906</v>
          </cell>
          <cell r="D125" t="str">
            <v>四川太极新都区斑竹园街道医贸大道药店</v>
          </cell>
          <cell r="E125" t="str">
            <v>西门二片</v>
          </cell>
        </row>
        <row r="126">
          <cell r="C126">
            <v>106568</v>
          </cell>
          <cell r="D126" t="str">
            <v>四川太极高新区中和公济桥路药店</v>
          </cell>
          <cell r="E126" t="str">
            <v>东南片区</v>
          </cell>
        </row>
        <row r="127">
          <cell r="C127">
            <v>116773</v>
          </cell>
          <cell r="D127" t="str">
            <v>四川太极青羊区经一路药店</v>
          </cell>
          <cell r="E127" t="str">
            <v>西门二片</v>
          </cell>
        </row>
        <row r="128">
          <cell r="C128">
            <v>52</v>
          </cell>
          <cell r="D128" t="str">
            <v>四川太极崇州中心店</v>
          </cell>
          <cell r="E128" t="str">
            <v>崇州片</v>
          </cell>
        </row>
        <row r="129">
          <cell r="C129">
            <v>104533</v>
          </cell>
          <cell r="D129" t="str">
            <v>四川太极大邑县晋原镇潘家街药店</v>
          </cell>
          <cell r="E129" t="str">
            <v>城郊一片</v>
          </cell>
        </row>
        <row r="130">
          <cell r="C130">
            <v>371</v>
          </cell>
          <cell r="D130" t="str">
            <v>四川太极兴义镇万兴路药店</v>
          </cell>
          <cell r="E130" t="str">
            <v>新津片</v>
          </cell>
        </row>
        <row r="131">
          <cell r="C131">
            <v>113298</v>
          </cell>
          <cell r="D131" t="str">
            <v>四川太极武侯区逸都路药店</v>
          </cell>
          <cell r="E131" t="str">
            <v>西门二片</v>
          </cell>
        </row>
        <row r="132">
          <cell r="C132">
            <v>56</v>
          </cell>
          <cell r="D132" t="str">
            <v>四川太极三江店</v>
          </cell>
          <cell r="E132" t="str">
            <v>崇州片</v>
          </cell>
        </row>
        <row r="133">
          <cell r="C133">
            <v>114069</v>
          </cell>
          <cell r="D133" t="str">
            <v>四川太极高新区剑南大道药店</v>
          </cell>
          <cell r="E133" t="str">
            <v>东南片区</v>
          </cell>
        </row>
        <row r="134">
          <cell r="C134">
            <v>118758</v>
          </cell>
          <cell r="D134" t="str">
            <v>四川太极成华区水碾河路药店</v>
          </cell>
          <cell r="E134" t="str">
            <v>东南片区</v>
          </cell>
        </row>
        <row r="135">
          <cell r="C135">
            <v>117923</v>
          </cell>
          <cell r="D135" t="str">
            <v>四川太极大邑县观音阁街西段店</v>
          </cell>
          <cell r="E135" t="str">
            <v>城郊一片</v>
          </cell>
        </row>
        <row r="136">
          <cell r="C136">
            <v>117637</v>
          </cell>
          <cell r="D136" t="str">
            <v>四川太极大邑晋原街道金巷西街药店</v>
          </cell>
          <cell r="E136" t="str">
            <v>城郊一片</v>
          </cell>
        </row>
        <row r="137">
          <cell r="C137">
            <v>123007</v>
          </cell>
          <cell r="D137" t="str">
            <v>四川太极大邑县青霞街道元通路南段药店</v>
          </cell>
          <cell r="E137" t="str">
            <v>城郊一片</v>
          </cell>
        </row>
        <row r="138">
          <cell r="C138">
            <v>119262</v>
          </cell>
          <cell r="D138" t="str">
            <v>四川太极成华区驷马桥三路药店</v>
          </cell>
          <cell r="E138" t="str">
            <v>城中片</v>
          </cell>
        </row>
        <row r="139">
          <cell r="C139">
            <v>122686</v>
          </cell>
          <cell r="D139" t="str">
            <v>四川太极大邑县晋原街道蜀望路药店</v>
          </cell>
          <cell r="E139" t="str">
            <v>城郊一片</v>
          </cell>
        </row>
        <row r="140">
          <cell r="C140">
            <v>591</v>
          </cell>
          <cell r="D140" t="str">
            <v>四川太极邛崃市文君街道凤凰大道药店</v>
          </cell>
          <cell r="E140" t="str">
            <v>城郊一片</v>
          </cell>
        </row>
        <row r="141">
          <cell r="C141">
            <v>122176</v>
          </cell>
          <cell r="D141" t="str">
            <v>四川太极崇州市怀远镇文井北路药店</v>
          </cell>
          <cell r="E141" t="str">
            <v>崇州片</v>
          </cell>
        </row>
        <row r="142">
          <cell r="C142">
            <v>122718</v>
          </cell>
          <cell r="D142" t="str">
            <v>四川太极大邑县晋原街道南街药店</v>
          </cell>
          <cell r="E142" t="str">
            <v>城郊一片</v>
          </cell>
        </row>
        <row r="143">
          <cell r="C143">
            <v>128640</v>
          </cell>
          <cell r="D143" t="str">
            <v>郫都区红高路药店</v>
          </cell>
          <cell r="E143" t="str">
            <v>城中片</v>
          </cell>
        </row>
        <row r="144">
          <cell r="C144">
            <v>114848</v>
          </cell>
          <cell r="D144" t="str">
            <v>泰和二街西二路店</v>
          </cell>
          <cell r="E144" t="str">
            <v>东南片区</v>
          </cell>
        </row>
        <row r="146">
          <cell r="C146" t="str">
            <v>标准</v>
          </cell>
        </row>
        <row r="147">
          <cell r="C147" t="str">
            <v>4万元以上</v>
          </cell>
          <cell r="D147" t="str">
            <v>2家</v>
          </cell>
        </row>
        <row r="148">
          <cell r="C148" t="str">
            <v>2万-4万</v>
          </cell>
          <cell r="D148" t="str">
            <v>3家</v>
          </cell>
        </row>
        <row r="149">
          <cell r="C149" t="str">
            <v>1万-2万</v>
          </cell>
          <cell r="D149" t="str">
            <v>7家</v>
          </cell>
        </row>
        <row r="150">
          <cell r="C150" t="str">
            <v>8千-1万</v>
          </cell>
          <cell r="D150" t="str">
            <v>12家</v>
          </cell>
        </row>
        <row r="151">
          <cell r="C151" t="str">
            <v>6千-8千</v>
          </cell>
          <cell r="D151" t="str">
            <v>29家</v>
          </cell>
        </row>
        <row r="152">
          <cell r="C152" t="str">
            <v>5千-6千</v>
          </cell>
          <cell r="D152" t="str">
            <v>18家</v>
          </cell>
        </row>
        <row r="153">
          <cell r="C153" t="str">
            <v>3千-5千</v>
          </cell>
          <cell r="D153" t="str">
            <v>56家</v>
          </cell>
        </row>
        <row r="154">
          <cell r="C154" t="str">
            <v>3千以下</v>
          </cell>
          <cell r="D154" t="str">
            <v>16家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Sheet1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计数项:正式</v>
          </cell>
          <cell r="D1" t="str">
            <v>计数项:实习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3</v>
          </cell>
        </row>
        <row r="5">
          <cell r="A5">
            <v>307</v>
          </cell>
          <cell r="B5" t="str">
            <v>旗舰店</v>
          </cell>
          <cell r="C5">
            <v>8</v>
          </cell>
          <cell r="D5">
            <v>5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  <cell r="D8">
            <v>1</v>
          </cell>
        </row>
        <row r="9">
          <cell r="A9">
            <v>337</v>
          </cell>
          <cell r="B9" t="str">
            <v>浆洗街店</v>
          </cell>
          <cell r="C9">
            <v>5</v>
          </cell>
          <cell r="D9">
            <v>1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  <cell r="D12">
            <v>2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  <cell r="D15">
            <v>1</v>
          </cell>
        </row>
        <row r="16">
          <cell r="A16">
            <v>359</v>
          </cell>
          <cell r="B16" t="str">
            <v>枣子巷店</v>
          </cell>
          <cell r="C16">
            <v>4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  <cell r="D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  <cell r="D21">
            <v>1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  <cell r="D24">
            <v>1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  <cell r="D25">
            <v>1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  <cell r="D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  <cell r="D27">
            <v>1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  <cell r="D28">
            <v>1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  <cell r="D30">
            <v>1</v>
          </cell>
        </row>
        <row r="31">
          <cell r="A31">
            <v>517</v>
          </cell>
          <cell r="B31" t="str">
            <v>青羊区北东街店</v>
          </cell>
          <cell r="C31">
            <v>4</v>
          </cell>
          <cell r="D31">
            <v>2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3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  <cell r="D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  <cell r="D39">
            <v>1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  <cell r="D40">
            <v>1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  <cell r="D41">
            <v>2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  <cell r="D42">
            <v>1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  <cell r="D49">
            <v>2</v>
          </cell>
        </row>
        <row r="50">
          <cell r="A50">
            <v>709</v>
          </cell>
          <cell r="B50" t="str">
            <v>新都马超东路</v>
          </cell>
          <cell r="C50">
            <v>1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5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  <cell r="D60">
            <v>1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4</v>
          </cell>
        </row>
        <row r="63">
          <cell r="A63">
            <v>732</v>
          </cell>
          <cell r="B63" t="str">
            <v>邛崃羊安镇店</v>
          </cell>
          <cell r="C63">
            <v>3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  <cell r="D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2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3</v>
          </cell>
          <cell r="D70">
            <v>1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  <cell r="D71">
            <v>1</v>
          </cell>
        </row>
        <row r="72">
          <cell r="A72">
            <v>746</v>
          </cell>
          <cell r="B72" t="str">
            <v>大邑内蒙古桃源店</v>
          </cell>
          <cell r="C72">
            <v>3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  <cell r="D73">
            <v>1</v>
          </cell>
        </row>
        <row r="74">
          <cell r="A74">
            <v>748</v>
          </cell>
          <cell r="B74" t="str">
            <v>大邑北街店</v>
          </cell>
          <cell r="C74">
            <v>1</v>
          </cell>
        </row>
        <row r="75">
          <cell r="A75">
            <v>748</v>
          </cell>
          <cell r="B75" t="str">
            <v>大邑东街店</v>
          </cell>
          <cell r="C75">
            <v>2</v>
          </cell>
        </row>
        <row r="76">
          <cell r="A76">
            <v>750</v>
          </cell>
          <cell r="B76" t="str">
            <v>成汉南路店</v>
          </cell>
          <cell r="C76">
            <v>4</v>
          </cell>
          <cell r="D76">
            <v>1</v>
          </cell>
        </row>
        <row r="77">
          <cell r="A77">
            <v>752</v>
          </cell>
          <cell r="B77" t="str">
            <v>聚萃街店</v>
          </cell>
          <cell r="C77">
            <v>3</v>
          </cell>
        </row>
        <row r="78">
          <cell r="A78">
            <v>754</v>
          </cell>
          <cell r="B78" t="str">
            <v>崇州尚贤坊店</v>
          </cell>
          <cell r="C78">
            <v>2</v>
          </cell>
        </row>
        <row r="79">
          <cell r="A79">
            <v>101453</v>
          </cell>
          <cell r="B79" t="str">
            <v>温江江安店</v>
          </cell>
          <cell r="C79">
            <v>2</v>
          </cell>
        </row>
        <row r="80">
          <cell r="A80">
            <v>102479</v>
          </cell>
          <cell r="B80" t="str">
            <v>劼人路店</v>
          </cell>
          <cell r="C80">
            <v>2</v>
          </cell>
        </row>
        <row r="81">
          <cell r="A81">
            <v>102564</v>
          </cell>
          <cell r="B81" t="str">
            <v>邛崃翠荫街店</v>
          </cell>
          <cell r="C81">
            <v>2</v>
          </cell>
        </row>
        <row r="82">
          <cell r="A82">
            <v>102565</v>
          </cell>
          <cell r="B82" t="str">
            <v>佳灵路店</v>
          </cell>
          <cell r="C82">
            <v>2</v>
          </cell>
          <cell r="D82">
            <v>1</v>
          </cell>
        </row>
        <row r="83">
          <cell r="A83">
            <v>102567</v>
          </cell>
          <cell r="B83" t="str">
            <v>武阳西路店</v>
          </cell>
          <cell r="C83">
            <v>2</v>
          </cell>
        </row>
        <row r="84">
          <cell r="A84">
            <v>102934</v>
          </cell>
          <cell r="B84" t="str">
            <v>银河北街店</v>
          </cell>
          <cell r="C84">
            <v>2</v>
          </cell>
          <cell r="D84">
            <v>2</v>
          </cell>
        </row>
        <row r="85">
          <cell r="A85">
            <v>102935</v>
          </cell>
          <cell r="B85" t="str">
            <v>童子街店</v>
          </cell>
          <cell r="C85">
            <v>2</v>
          </cell>
        </row>
        <row r="86">
          <cell r="A86">
            <v>103198</v>
          </cell>
          <cell r="B86" t="str">
            <v>贝森北路店</v>
          </cell>
          <cell r="C86">
            <v>3</v>
          </cell>
          <cell r="D86">
            <v>1</v>
          </cell>
        </row>
        <row r="87">
          <cell r="A87">
            <v>103199</v>
          </cell>
          <cell r="B87" t="str">
            <v>西林一街店</v>
          </cell>
          <cell r="C87">
            <v>2</v>
          </cell>
          <cell r="D87">
            <v>2</v>
          </cell>
        </row>
        <row r="88">
          <cell r="A88">
            <v>103639</v>
          </cell>
          <cell r="B88" t="str">
            <v>金马河路店</v>
          </cell>
          <cell r="C88">
            <v>2</v>
          </cell>
          <cell r="D88">
            <v>1</v>
          </cell>
        </row>
        <row r="89">
          <cell r="A89">
            <v>104428</v>
          </cell>
          <cell r="B89" t="str">
            <v>崇州永康东路店</v>
          </cell>
          <cell r="C89">
            <v>2</v>
          </cell>
        </row>
        <row r="90">
          <cell r="A90">
            <v>104429</v>
          </cell>
          <cell r="B90" t="str">
            <v>大华街店</v>
          </cell>
          <cell r="C90">
            <v>2</v>
          </cell>
        </row>
        <row r="91">
          <cell r="A91">
            <v>104430</v>
          </cell>
          <cell r="B91" t="str">
            <v>中和大道店</v>
          </cell>
          <cell r="C91">
            <v>3</v>
          </cell>
        </row>
        <row r="92">
          <cell r="A92">
            <v>104533</v>
          </cell>
          <cell r="B92" t="str">
            <v>大邑潘家街店</v>
          </cell>
          <cell r="C92">
            <v>2</v>
          </cell>
        </row>
        <row r="93">
          <cell r="A93">
            <v>104838</v>
          </cell>
          <cell r="B93" t="str">
            <v>崇州蜀州中路店</v>
          </cell>
          <cell r="C93">
            <v>2</v>
          </cell>
        </row>
        <row r="94">
          <cell r="A94">
            <v>105267</v>
          </cell>
          <cell r="B94" t="str">
            <v>蜀汉东路店</v>
          </cell>
          <cell r="C94">
            <v>4</v>
          </cell>
          <cell r="D94">
            <v>1</v>
          </cell>
        </row>
        <row r="95">
          <cell r="A95">
            <v>105751</v>
          </cell>
          <cell r="B95" t="str">
            <v>中和新下街店</v>
          </cell>
          <cell r="C95">
            <v>3</v>
          </cell>
          <cell r="D95">
            <v>1</v>
          </cell>
        </row>
        <row r="96">
          <cell r="A96">
            <v>105910</v>
          </cell>
          <cell r="B96" t="str">
            <v>紫薇东路店</v>
          </cell>
          <cell r="C96">
            <v>3</v>
          </cell>
        </row>
        <row r="97">
          <cell r="A97">
            <v>106066</v>
          </cell>
          <cell r="B97" t="str">
            <v>梨花街店</v>
          </cell>
          <cell r="C97">
            <v>2</v>
          </cell>
        </row>
        <row r="98">
          <cell r="A98">
            <v>106399</v>
          </cell>
          <cell r="B98" t="str">
            <v>蜀辉路店</v>
          </cell>
          <cell r="C98">
            <v>2</v>
          </cell>
          <cell r="D98">
            <v>1</v>
          </cell>
        </row>
        <row r="99">
          <cell r="A99">
            <v>106485</v>
          </cell>
          <cell r="B99" t="str">
            <v>元华二巷店</v>
          </cell>
          <cell r="C99">
            <v>2</v>
          </cell>
        </row>
        <row r="100">
          <cell r="A100">
            <v>106568</v>
          </cell>
          <cell r="B100" t="str">
            <v>中和公济桥店</v>
          </cell>
          <cell r="C100">
            <v>1</v>
          </cell>
          <cell r="D100">
            <v>1</v>
          </cell>
        </row>
        <row r="101">
          <cell r="A101">
            <v>106569</v>
          </cell>
          <cell r="B101" t="str">
            <v>大悦路店</v>
          </cell>
          <cell r="C101">
            <v>2</v>
          </cell>
        </row>
        <row r="102">
          <cell r="A102">
            <v>106865</v>
          </cell>
          <cell r="B102" t="str">
            <v>丝竹路店</v>
          </cell>
          <cell r="C102">
            <v>2</v>
          </cell>
        </row>
        <row r="103">
          <cell r="A103">
            <v>107658</v>
          </cell>
          <cell r="B103" t="str">
            <v>新都万和北路店</v>
          </cell>
          <cell r="C103">
            <v>3</v>
          </cell>
          <cell r="D103">
            <v>2</v>
          </cell>
        </row>
        <row r="104">
          <cell r="A104">
            <v>107728</v>
          </cell>
          <cell r="B104" t="str">
            <v>大邑北街店</v>
          </cell>
          <cell r="C104">
            <v>2</v>
          </cell>
        </row>
        <row r="105">
          <cell r="A105">
            <v>108277</v>
          </cell>
          <cell r="B105" t="str">
            <v>银沙路店</v>
          </cell>
          <cell r="C105">
            <v>2</v>
          </cell>
          <cell r="D105">
            <v>1</v>
          </cell>
        </row>
        <row r="106">
          <cell r="A106">
            <v>108656</v>
          </cell>
          <cell r="B106" t="str">
            <v>五津西路2店</v>
          </cell>
          <cell r="C106">
            <v>2</v>
          </cell>
        </row>
        <row r="107">
          <cell r="A107">
            <v>110378</v>
          </cell>
          <cell r="B107" t="str">
            <v>都江堰宝莲路店</v>
          </cell>
          <cell r="C107">
            <v>2</v>
          </cell>
        </row>
        <row r="108">
          <cell r="A108">
            <v>111219</v>
          </cell>
          <cell r="B108" t="str">
            <v>花照壁店</v>
          </cell>
          <cell r="C108">
            <v>3</v>
          </cell>
          <cell r="D108">
            <v>1</v>
          </cell>
        </row>
        <row r="109">
          <cell r="A109">
            <v>111400</v>
          </cell>
          <cell r="B109" t="str">
            <v>杏林路店</v>
          </cell>
          <cell r="C109">
            <v>3</v>
          </cell>
        </row>
        <row r="110">
          <cell r="A110">
            <v>112415</v>
          </cell>
          <cell r="B110" t="str">
            <v>五福桥东路店</v>
          </cell>
          <cell r="C110">
            <v>2</v>
          </cell>
        </row>
        <row r="111">
          <cell r="A111">
            <v>112888</v>
          </cell>
          <cell r="B111" t="str">
            <v>双楠店</v>
          </cell>
          <cell r="C111">
            <v>2</v>
          </cell>
          <cell r="D111">
            <v>1</v>
          </cell>
        </row>
        <row r="112">
          <cell r="A112">
            <v>113008</v>
          </cell>
          <cell r="B112" t="str">
            <v>尚锦路店</v>
          </cell>
          <cell r="C112">
            <v>2</v>
          </cell>
        </row>
        <row r="113">
          <cell r="A113">
            <v>113025</v>
          </cell>
          <cell r="B113" t="str">
            <v>蜀鑫路店</v>
          </cell>
          <cell r="C113">
            <v>2</v>
          </cell>
        </row>
        <row r="114">
          <cell r="A114">
            <v>113298</v>
          </cell>
          <cell r="B114" t="str">
            <v>逸都路店</v>
          </cell>
          <cell r="C114">
            <v>1</v>
          </cell>
          <cell r="D114">
            <v>1</v>
          </cell>
        </row>
        <row r="115">
          <cell r="A115">
            <v>113299</v>
          </cell>
          <cell r="B115" t="str">
            <v>倪家桥店</v>
          </cell>
          <cell r="C115">
            <v>2</v>
          </cell>
        </row>
        <row r="116">
          <cell r="A116">
            <v>113833</v>
          </cell>
          <cell r="B116" t="str">
            <v>光华西一路店</v>
          </cell>
          <cell r="C116">
            <v>2</v>
          </cell>
        </row>
        <row r="117">
          <cell r="A117">
            <v>114069</v>
          </cell>
          <cell r="B117" t="str">
            <v>剑南大道店</v>
          </cell>
          <cell r="C117">
            <v>2</v>
          </cell>
        </row>
        <row r="118">
          <cell r="A118">
            <v>114286</v>
          </cell>
          <cell r="B118" t="str">
            <v>光华北五路店</v>
          </cell>
          <cell r="C118">
            <v>2</v>
          </cell>
          <cell r="D118">
            <v>1</v>
          </cell>
        </row>
        <row r="119">
          <cell r="A119">
            <v>114622</v>
          </cell>
          <cell r="B119" t="str">
            <v>东昌一路店</v>
          </cell>
          <cell r="C119">
            <v>3</v>
          </cell>
          <cell r="D119">
            <v>1</v>
          </cell>
        </row>
        <row r="120">
          <cell r="A120">
            <v>114685</v>
          </cell>
          <cell r="B120" t="str">
            <v>青龙街店</v>
          </cell>
          <cell r="C120">
            <v>4</v>
          </cell>
          <cell r="D120">
            <v>1</v>
          </cell>
        </row>
        <row r="121">
          <cell r="A121">
            <v>114844</v>
          </cell>
          <cell r="B121" t="str">
            <v>培华东路店</v>
          </cell>
          <cell r="C121">
            <v>3</v>
          </cell>
        </row>
        <row r="122">
          <cell r="A122">
            <v>114848</v>
          </cell>
          <cell r="B122" t="str">
            <v>泰和二街二店</v>
          </cell>
        </row>
        <row r="122">
          <cell r="D122">
            <v>1</v>
          </cell>
        </row>
        <row r="123">
          <cell r="A123">
            <v>115971</v>
          </cell>
          <cell r="B123" t="str">
            <v>天顺路店</v>
          </cell>
          <cell r="C123">
            <v>2</v>
          </cell>
        </row>
        <row r="124">
          <cell r="A124">
            <v>116482</v>
          </cell>
          <cell r="B124" t="str">
            <v>宏济中路店</v>
          </cell>
          <cell r="C124">
            <v>2</v>
          </cell>
        </row>
        <row r="125">
          <cell r="A125">
            <v>116773</v>
          </cell>
          <cell r="B125" t="str">
            <v>经一路店</v>
          </cell>
          <cell r="C125">
            <v>2</v>
          </cell>
        </row>
        <row r="126">
          <cell r="A126">
            <v>116919</v>
          </cell>
          <cell r="B126" t="str">
            <v>科华北路店</v>
          </cell>
          <cell r="C126">
            <v>2</v>
          </cell>
        </row>
        <row r="127">
          <cell r="A127">
            <v>117184</v>
          </cell>
          <cell r="B127" t="str">
            <v>静沙南路店</v>
          </cell>
          <cell r="C127">
            <v>4</v>
          </cell>
        </row>
        <row r="128">
          <cell r="A128">
            <v>117310</v>
          </cell>
          <cell r="B128" t="str">
            <v>长寿路店</v>
          </cell>
          <cell r="C128">
            <v>2</v>
          </cell>
        </row>
        <row r="129">
          <cell r="A129">
            <v>117491</v>
          </cell>
          <cell r="B129" t="str">
            <v>花照壁中横街店</v>
          </cell>
          <cell r="C129">
            <v>2</v>
          </cell>
        </row>
        <row r="130">
          <cell r="A130">
            <v>117637</v>
          </cell>
          <cell r="B130" t="str">
            <v>大邑金巷西街店</v>
          </cell>
          <cell r="C130">
            <v>3</v>
          </cell>
        </row>
        <row r="131">
          <cell r="A131">
            <v>117923</v>
          </cell>
          <cell r="B131" t="str">
            <v>大邑观音阁西街店</v>
          </cell>
          <cell r="C131">
            <v>2</v>
          </cell>
        </row>
        <row r="132">
          <cell r="A132">
            <v>118074</v>
          </cell>
          <cell r="B132" t="str">
            <v>泰和二街店</v>
          </cell>
          <cell r="C132">
            <v>2</v>
          </cell>
        </row>
        <row r="133">
          <cell r="A133">
            <v>118151</v>
          </cell>
          <cell r="B133" t="str">
            <v>沙湾东一路店</v>
          </cell>
          <cell r="C133">
            <v>2</v>
          </cell>
        </row>
        <row r="134">
          <cell r="A134">
            <v>118758</v>
          </cell>
          <cell r="B134" t="str">
            <v>水碾河路店</v>
          </cell>
          <cell r="C134">
            <v>2</v>
          </cell>
        </row>
        <row r="135">
          <cell r="A135">
            <v>118951</v>
          </cell>
          <cell r="B135" t="str">
            <v>金祥路店</v>
          </cell>
          <cell r="C135">
            <v>2</v>
          </cell>
        </row>
        <row r="136">
          <cell r="A136">
            <v>119262</v>
          </cell>
          <cell r="B136" t="str">
            <v>驷马桥三路店</v>
          </cell>
          <cell r="C136">
            <v>1</v>
          </cell>
        </row>
        <row r="137">
          <cell r="A137">
            <v>119263</v>
          </cell>
          <cell r="B137" t="str">
            <v>蜀源路店</v>
          </cell>
          <cell r="C137">
            <v>2</v>
          </cell>
        </row>
        <row r="138">
          <cell r="A138">
            <v>120844</v>
          </cell>
          <cell r="B138" t="str">
            <v>彭州人民医院店</v>
          </cell>
          <cell r="C138">
            <v>3</v>
          </cell>
        </row>
        <row r="139">
          <cell r="A139">
            <v>122176</v>
          </cell>
          <cell r="B139" t="str">
            <v>崇州怀远二店</v>
          </cell>
          <cell r="C139">
            <v>2</v>
          </cell>
        </row>
        <row r="140">
          <cell r="A140">
            <v>122198</v>
          </cell>
          <cell r="B140" t="str">
            <v>华泰二路店</v>
          </cell>
          <cell r="C140">
            <v>2</v>
          </cell>
        </row>
        <row r="141">
          <cell r="A141">
            <v>122686</v>
          </cell>
          <cell r="B141" t="str">
            <v>蜀望路店</v>
          </cell>
          <cell r="C141">
            <v>2</v>
          </cell>
        </row>
        <row r="142">
          <cell r="A142">
            <v>122718</v>
          </cell>
          <cell r="B142" t="str">
            <v>大邑南街店</v>
          </cell>
          <cell r="C142">
            <v>2</v>
          </cell>
        </row>
        <row r="143">
          <cell r="A143">
            <v>122906</v>
          </cell>
          <cell r="B143" t="str">
            <v>医贸大道店</v>
          </cell>
          <cell r="C143">
            <v>2</v>
          </cell>
        </row>
        <row r="144">
          <cell r="A144">
            <v>123007</v>
          </cell>
          <cell r="B144" t="str">
            <v>大邑元通路店</v>
          </cell>
          <cell r="C144">
            <v>2</v>
          </cell>
        </row>
        <row r="145">
          <cell r="A145">
            <v>128640</v>
          </cell>
          <cell r="B145" t="str">
            <v>红高东路店</v>
          </cell>
          <cell r="C145">
            <v>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149"/>
  <sheetViews>
    <sheetView zoomScale="87" zoomScaleNormal="87" workbookViewId="0">
      <pane ySplit="2" topLeftCell="A3" activePane="bottomLeft" state="frozen"/>
      <selection/>
      <selection pane="bottomLeft" activeCell="Q12" sqref="Q12"/>
    </sheetView>
  </sheetViews>
  <sheetFormatPr defaultColWidth="10.3583333333333" defaultRowHeight="18.95" customHeight="1"/>
  <cols>
    <col min="1" max="1" width="5.88333333333333" style="55" customWidth="1"/>
    <col min="2" max="2" width="9.19166666666667" style="56" customWidth="1"/>
    <col min="3" max="3" width="17.0916666666667" style="57" customWidth="1"/>
    <col min="4" max="6" width="10.3583333333333" style="54" customWidth="1"/>
    <col min="7" max="7" width="10.3583333333333" style="54" hidden="1" customWidth="1"/>
    <col min="8" max="8" width="9.04166666666667" style="54" customWidth="1"/>
    <col min="9" max="9" width="10.3583333333333" style="54" hidden="1" customWidth="1"/>
    <col min="10" max="10" width="10.3583333333333" style="54" customWidth="1"/>
    <col min="11" max="11" width="10.3583333333333" style="58" hidden="1" customWidth="1"/>
    <col min="12" max="12" width="10.3583333333333" style="58" customWidth="1"/>
    <col min="13" max="13" width="10.2" style="58" customWidth="1"/>
    <col min="14" max="14" width="10.3583333333333" style="58" hidden="1" customWidth="1"/>
    <col min="15" max="15" width="10.3583333333333" style="59" customWidth="1"/>
    <col min="16" max="16" width="9.34166666666667" style="59" customWidth="1"/>
    <col min="17" max="17" width="12.5" style="60" customWidth="1"/>
    <col min="18" max="18" width="18.3833333333333" style="54" customWidth="1"/>
    <col min="19" max="19" width="10.3583333333333" style="54" hidden="1" customWidth="1"/>
    <col min="20" max="20" width="9.05" style="54" customWidth="1"/>
    <col min="21" max="21" width="10.3583333333333" style="54" hidden="1" customWidth="1"/>
    <col min="22" max="22" width="9.48333333333333" style="54" customWidth="1"/>
    <col min="23" max="23" width="8.75833333333333" style="61" customWidth="1"/>
    <col min="24" max="25" width="9.2" style="61" customWidth="1"/>
    <col min="26" max="26" width="10.3583333333333" style="62" customWidth="1"/>
    <col min="27" max="27" width="10.3583333333333" style="58" hidden="1" customWidth="1"/>
    <col min="28" max="28" width="10.3583333333333" style="54" hidden="1" customWidth="1"/>
    <col min="29" max="29" width="10.3583333333333" style="54" customWidth="1"/>
    <col min="30" max="30" width="10.3583333333333" style="54" hidden="1" customWidth="1"/>
    <col min="31" max="31" width="8.90833333333333" style="54" customWidth="1"/>
    <col min="32" max="32" width="10.3583333333333" style="58" hidden="1" customWidth="1"/>
    <col min="33" max="33" width="11.3416666666667" style="58" customWidth="1"/>
    <col min="34" max="34" width="11.2" style="63" customWidth="1"/>
    <col min="35" max="35" width="12.0666666666667" style="63" customWidth="1"/>
    <col min="36" max="36" width="10.4833333333333" style="63" customWidth="1"/>
    <col min="37" max="37" width="13.0666666666667" style="61" customWidth="1"/>
    <col min="38" max="38" width="10.3583333333333" style="54" hidden="1" customWidth="1"/>
    <col min="39" max="39" width="10.3583333333333" style="54" customWidth="1"/>
    <col min="40" max="40" width="10.3583333333333" style="54" hidden="1" customWidth="1"/>
    <col min="41" max="41" width="10.3583333333333" style="54" customWidth="1"/>
    <col min="42" max="42" width="10.3583333333333" style="64" hidden="1" customWidth="1"/>
    <col min="43" max="43" width="10.3583333333333" style="58" customWidth="1"/>
    <col min="44" max="44" width="10.3583333333333" style="56" customWidth="1"/>
    <col min="45" max="45" width="7.60833333333333" style="65" customWidth="1"/>
    <col min="46" max="265" width="10.3583333333333" style="54" customWidth="1"/>
    <col min="266" max="16383" width="10.3583333333333" style="52" customWidth="1"/>
    <col min="16384" max="16384" width="10.3583333333333" style="52"/>
  </cols>
  <sheetData>
    <row r="1" s="52" customFormat="1" ht="44" customHeight="1" spans="1:265">
      <c r="A1" s="66" t="s">
        <v>0</v>
      </c>
      <c r="B1" s="67"/>
      <c r="C1" s="67"/>
      <c r="D1" s="67"/>
      <c r="E1" s="67"/>
      <c r="F1" s="68"/>
      <c r="G1" s="69" t="s">
        <v>1</v>
      </c>
      <c r="H1" s="69"/>
      <c r="I1" s="69"/>
      <c r="J1" s="69"/>
      <c r="K1" s="69"/>
      <c r="L1" s="69"/>
      <c r="M1" s="69"/>
      <c r="N1" s="69"/>
      <c r="O1" s="70"/>
      <c r="P1" s="70"/>
      <c r="Q1" s="72"/>
      <c r="R1" s="69"/>
      <c r="S1" s="69"/>
      <c r="T1" s="69"/>
      <c r="U1" s="69"/>
      <c r="V1" s="69"/>
      <c r="W1" s="70"/>
      <c r="X1" s="70"/>
      <c r="Y1" s="70"/>
      <c r="Z1" s="72"/>
      <c r="AA1" s="69"/>
      <c r="AB1" s="78" t="s">
        <v>2</v>
      </c>
      <c r="AC1" s="78"/>
      <c r="AD1" s="78"/>
      <c r="AE1" s="78"/>
      <c r="AF1" s="79"/>
      <c r="AG1" s="79"/>
      <c r="AH1" s="86"/>
      <c r="AI1" s="86"/>
      <c r="AJ1" s="86"/>
      <c r="AK1" s="87"/>
      <c r="AL1" s="78"/>
      <c r="AM1" s="78"/>
      <c r="AN1" s="78"/>
      <c r="AO1" s="78"/>
      <c r="AP1" s="79"/>
      <c r="AQ1" s="94"/>
      <c r="AR1" s="95"/>
      <c r="AS1" s="96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  <c r="IY1" s="54"/>
      <c r="IZ1" s="54"/>
      <c r="JA1" s="54"/>
      <c r="JB1" s="54"/>
      <c r="JC1" s="54"/>
      <c r="JD1" s="54"/>
      <c r="JE1" s="54"/>
    </row>
    <row r="2" s="53" customFormat="1" ht="112" customHeight="1" spans="1:45">
      <c r="A2" s="3" t="s">
        <v>3</v>
      </c>
      <c r="B2" s="3" t="s">
        <v>4</v>
      </c>
      <c r="C2" s="4" t="s">
        <v>5</v>
      </c>
      <c r="D2" s="3" t="s">
        <v>6</v>
      </c>
      <c r="E2" s="3" t="s">
        <v>7</v>
      </c>
      <c r="F2" s="3" t="s">
        <v>8</v>
      </c>
      <c r="G2" s="26" t="s">
        <v>9</v>
      </c>
      <c r="H2" s="27" t="s">
        <v>10</v>
      </c>
      <c r="I2" s="28" t="s">
        <v>11</v>
      </c>
      <c r="J2" s="29" t="s">
        <v>12</v>
      </c>
      <c r="K2" s="30" t="s">
        <v>13</v>
      </c>
      <c r="L2" s="30" t="s">
        <v>14</v>
      </c>
      <c r="M2" s="30" t="s">
        <v>15</v>
      </c>
      <c r="N2" s="30" t="s">
        <v>13</v>
      </c>
      <c r="O2" s="71" t="s">
        <v>16</v>
      </c>
      <c r="P2" s="71" t="s">
        <v>17</v>
      </c>
      <c r="Q2" s="73" t="s">
        <v>18</v>
      </c>
      <c r="R2" s="37" t="s">
        <v>19</v>
      </c>
      <c r="S2" s="26" t="s">
        <v>20</v>
      </c>
      <c r="T2" s="27" t="s">
        <v>10</v>
      </c>
      <c r="U2" s="26" t="s">
        <v>21</v>
      </c>
      <c r="V2" s="27" t="s">
        <v>22</v>
      </c>
      <c r="W2" s="27" t="s">
        <v>23</v>
      </c>
      <c r="X2" s="27" t="s">
        <v>24</v>
      </c>
      <c r="Y2" s="37" t="s">
        <v>25</v>
      </c>
      <c r="Z2" s="73" t="s">
        <v>26</v>
      </c>
      <c r="AA2" s="30" t="s">
        <v>13</v>
      </c>
      <c r="AB2" s="3" t="s">
        <v>9</v>
      </c>
      <c r="AC2" s="80" t="s">
        <v>27</v>
      </c>
      <c r="AD2" s="81" t="s">
        <v>11</v>
      </c>
      <c r="AE2" s="82" t="s">
        <v>28</v>
      </c>
      <c r="AF2" s="83" t="s">
        <v>13</v>
      </c>
      <c r="AG2" s="83" t="s">
        <v>29</v>
      </c>
      <c r="AH2" s="88" t="s">
        <v>30</v>
      </c>
      <c r="AI2" s="88" t="s">
        <v>31</v>
      </c>
      <c r="AJ2" s="88" t="s">
        <v>32</v>
      </c>
      <c r="AK2" s="37" t="s">
        <v>33</v>
      </c>
      <c r="AL2" s="3" t="s">
        <v>20</v>
      </c>
      <c r="AM2" s="80" t="s">
        <v>34</v>
      </c>
      <c r="AN2" s="3" t="s">
        <v>21</v>
      </c>
      <c r="AO2" s="80" t="s">
        <v>35</v>
      </c>
      <c r="AP2" s="83" t="s">
        <v>13</v>
      </c>
      <c r="AQ2" s="83" t="s">
        <v>23</v>
      </c>
      <c r="AR2" s="88" t="s">
        <v>24</v>
      </c>
      <c r="AS2" s="97" t="s">
        <v>36</v>
      </c>
    </row>
    <row r="3" s="54" customFormat="1" ht="24" customHeight="1" spans="1:45">
      <c r="A3" s="10">
        <v>1</v>
      </c>
      <c r="B3" s="10">
        <v>385</v>
      </c>
      <c r="C3" s="11" t="s">
        <v>37</v>
      </c>
      <c r="D3" s="10" t="str">
        <f>VLOOKUP(B3,[3]Sheet1!$C:$E,3,0)</f>
        <v>新津片</v>
      </c>
      <c r="E3" s="10">
        <f>VLOOKUP(B3,[4]Sheet3!$A:$C,3,0)</f>
        <v>3</v>
      </c>
      <c r="F3" s="10">
        <f>VLOOKUP(B3,[4]Sheet3!$A:$D,4,0)</f>
        <v>0</v>
      </c>
      <c r="G3" s="31">
        <v>14700</v>
      </c>
      <c r="H3" s="31">
        <f t="shared" ref="H3:H66" si="0">G3*3</f>
        <v>44100</v>
      </c>
      <c r="I3" s="31">
        <v>2992.647168</v>
      </c>
      <c r="J3" s="31">
        <f t="shared" ref="J3:J66" si="1">I3*3</f>
        <v>8977.941504</v>
      </c>
      <c r="K3" s="32">
        <v>0.20358144</v>
      </c>
      <c r="L3" s="34">
        <f>VLOOKUP(B3,[1]查询时间段分门店销售汇总!$D:$L,9,0)</f>
        <v>62449.73</v>
      </c>
      <c r="M3" s="34">
        <v>8884.73</v>
      </c>
      <c r="N3" s="32">
        <f t="shared" ref="N3:N66" si="2">M3/L3</f>
        <v>0.142270110695435</v>
      </c>
      <c r="O3" s="36">
        <f t="shared" ref="O3:O66" si="3">L3/H3</f>
        <v>1.41609365079365</v>
      </c>
      <c r="P3" s="32">
        <f t="shared" ref="P3:P66" si="4">M3/J3</f>
        <v>0.989617719834945</v>
      </c>
      <c r="Q3" s="74">
        <f>E3*50</f>
        <v>150</v>
      </c>
      <c r="R3" s="31"/>
      <c r="S3" s="31">
        <v>16464</v>
      </c>
      <c r="T3" s="31">
        <f t="shared" ref="T3:T66" si="5">S3*3</f>
        <v>49392</v>
      </c>
      <c r="U3" s="31">
        <v>3150.6589384704</v>
      </c>
      <c r="V3" s="31">
        <f t="shared" ref="V3:V66" si="6">U3*3</f>
        <v>9451.9768154112</v>
      </c>
      <c r="W3" s="75">
        <f t="shared" ref="W3:W66" si="7">L3/T3</f>
        <v>1.26436933106576</v>
      </c>
      <c r="X3" s="76">
        <f t="shared" ref="X3:X66" si="8">M3/V3</f>
        <v>0.939986436013436</v>
      </c>
      <c r="Y3" s="34">
        <f>E3*100</f>
        <v>300</v>
      </c>
      <c r="Z3" s="84"/>
      <c r="AA3" s="32">
        <v>0.1913665536</v>
      </c>
      <c r="AB3" s="10">
        <v>12936</v>
      </c>
      <c r="AC3" s="10">
        <f t="shared" ref="AC3:AC66" si="9">AB3*2</f>
        <v>25872</v>
      </c>
      <c r="AD3" s="10">
        <v>2801.627136</v>
      </c>
      <c r="AE3" s="10">
        <f t="shared" ref="AE3:AE66" si="10">AD3*2</f>
        <v>5603.254272</v>
      </c>
      <c r="AF3" s="85">
        <v>0.216576</v>
      </c>
      <c r="AG3" s="89">
        <f>VLOOKUP(B3,[2]查询时间段分门店销售汇总!$D:$L,9,0)</f>
        <v>23817.28</v>
      </c>
      <c r="AH3" s="89">
        <f>VLOOKUP(B3,[2]查询时间段分门店销售汇总!$D:$M,10,0)</f>
        <v>7460.32</v>
      </c>
      <c r="AI3" s="85">
        <f t="shared" ref="AI3:AI66" si="11">AG3/AC3</f>
        <v>0.920581323438466</v>
      </c>
      <c r="AJ3" s="85">
        <f t="shared" ref="AJ3:AJ66" si="12">AH3/AE3</f>
        <v>1.33142628155926</v>
      </c>
      <c r="AK3" s="90"/>
      <c r="AL3" s="10">
        <v>14700</v>
      </c>
      <c r="AM3" s="10">
        <f t="shared" ref="AM3:AM66" si="13">AL3*2</f>
        <v>29400</v>
      </c>
      <c r="AN3" s="10">
        <v>2992.647168</v>
      </c>
      <c r="AO3" s="10">
        <f t="shared" ref="AO3:AO66" si="14">AN3*2</f>
        <v>5985.294336</v>
      </c>
      <c r="AP3" s="85">
        <v>0.20358144</v>
      </c>
      <c r="AQ3" s="94">
        <f t="shared" ref="AQ3:AQ66" si="15">AG3/AM3</f>
        <v>0.81011156462585</v>
      </c>
      <c r="AR3" s="98">
        <f t="shared" ref="AR3:AR66" si="16">AH3/AO3</f>
        <v>1.24644162528952</v>
      </c>
      <c r="AS3" s="96"/>
    </row>
    <row r="4" s="54" customFormat="1" ht="24" customHeight="1" spans="1:45">
      <c r="A4" s="10">
        <v>2</v>
      </c>
      <c r="B4" s="10">
        <v>371</v>
      </c>
      <c r="C4" s="11" t="s">
        <v>38</v>
      </c>
      <c r="D4" s="10" t="str">
        <f>VLOOKUP(B4,[3]Sheet1!$C:$E,3,0)</f>
        <v>新津片</v>
      </c>
      <c r="E4" s="10">
        <f>VLOOKUP(B4,[4]Sheet3!$A:$C,3,0)</f>
        <v>2</v>
      </c>
      <c r="F4" s="10">
        <f>VLOOKUP(B4,[4]Sheet3!$A:$D,4,0)</f>
        <v>0</v>
      </c>
      <c r="G4" s="31">
        <v>4218.75</v>
      </c>
      <c r="H4" s="31">
        <f t="shared" si="0"/>
        <v>12656.25</v>
      </c>
      <c r="I4" s="31">
        <v>1116.815175</v>
      </c>
      <c r="J4" s="31">
        <f t="shared" si="1"/>
        <v>3350.445525</v>
      </c>
      <c r="K4" s="32">
        <v>0.26472656</v>
      </c>
      <c r="L4" s="34">
        <f>VLOOKUP(B4,[1]查询时间段分门店销售汇总!$D:$L,9,0)</f>
        <v>12950.87</v>
      </c>
      <c r="M4" s="34">
        <f>VLOOKUP(B4,[1]查询时间段分门店销售汇总!$D:$M,10,0)</f>
        <v>2068.28</v>
      </c>
      <c r="N4" s="32">
        <f t="shared" si="2"/>
        <v>0.159702012297243</v>
      </c>
      <c r="O4" s="36">
        <f t="shared" si="3"/>
        <v>1.02327861728395</v>
      </c>
      <c r="P4" s="32">
        <f t="shared" si="4"/>
        <v>0.617314916648287</v>
      </c>
      <c r="Q4" s="74">
        <f>E4*50</f>
        <v>100</v>
      </c>
      <c r="R4" s="31"/>
      <c r="S4" s="31">
        <v>4725</v>
      </c>
      <c r="T4" s="31">
        <f t="shared" si="5"/>
        <v>14175</v>
      </c>
      <c r="U4" s="31">
        <v>1175.78301624</v>
      </c>
      <c r="V4" s="31">
        <f t="shared" si="6"/>
        <v>3527.34904872</v>
      </c>
      <c r="W4" s="76">
        <f t="shared" si="7"/>
        <v>0.913641622574956</v>
      </c>
      <c r="X4" s="76">
        <f t="shared" si="8"/>
        <v>0.586355353959239</v>
      </c>
      <c r="Y4" s="76"/>
      <c r="Z4" s="74"/>
      <c r="AA4" s="32">
        <v>0.2488429664</v>
      </c>
      <c r="AB4" s="10">
        <v>3796.875</v>
      </c>
      <c r="AC4" s="10">
        <f t="shared" si="9"/>
        <v>7593.75</v>
      </c>
      <c r="AD4" s="10">
        <v>1069.291125</v>
      </c>
      <c r="AE4" s="10">
        <f t="shared" si="10"/>
        <v>2138.58225</v>
      </c>
      <c r="AF4" s="85">
        <v>0.281624</v>
      </c>
      <c r="AG4" s="89">
        <f>VLOOKUP(B4,[2]查询时间段分门店销售汇总!$D:$L,9,0)</f>
        <v>5355.9</v>
      </c>
      <c r="AH4" s="89">
        <f>VLOOKUP(B4,[2]查询时间段分门店销售汇总!$D:$M,10,0)</f>
        <v>1402.77</v>
      </c>
      <c r="AI4" s="85">
        <f t="shared" si="11"/>
        <v>0.705303703703704</v>
      </c>
      <c r="AJ4" s="85">
        <f t="shared" si="12"/>
        <v>0.655934556643777</v>
      </c>
      <c r="AK4" s="90"/>
      <c r="AL4" s="10">
        <v>4218.75</v>
      </c>
      <c r="AM4" s="10">
        <f t="shared" si="13"/>
        <v>8437.5</v>
      </c>
      <c r="AN4" s="10">
        <v>1116.815175</v>
      </c>
      <c r="AO4" s="10">
        <f t="shared" si="14"/>
        <v>2233.63035</v>
      </c>
      <c r="AP4" s="85">
        <v>0.26472656</v>
      </c>
      <c r="AQ4" s="94">
        <f t="shared" si="15"/>
        <v>0.634773333333333</v>
      </c>
      <c r="AR4" s="98">
        <f t="shared" si="16"/>
        <v>0.628022447850424</v>
      </c>
      <c r="AS4" s="96"/>
    </row>
    <row r="5" s="54" customFormat="1" ht="22.5" customHeight="1" spans="1:45">
      <c r="A5" s="10">
        <v>3</v>
      </c>
      <c r="B5" s="10">
        <v>514</v>
      </c>
      <c r="C5" s="11" t="s">
        <v>39</v>
      </c>
      <c r="D5" s="10" t="str">
        <f>VLOOKUP(B5,[3]Sheet1!$C:$E,3,0)</f>
        <v>新津片</v>
      </c>
      <c r="E5" s="10">
        <f>VLOOKUP(B5,[4]Sheet3!$A:$C,3,0)</f>
        <v>4</v>
      </c>
      <c r="F5" s="10">
        <f>VLOOKUP(B5,[4]Sheet3!$A:$D,4,0)</f>
        <v>0</v>
      </c>
      <c r="G5" s="31">
        <v>10593.75</v>
      </c>
      <c r="H5" s="31">
        <f t="shared" si="0"/>
        <v>31781.25</v>
      </c>
      <c r="I5" s="31">
        <v>2848.44199125</v>
      </c>
      <c r="J5" s="31">
        <f t="shared" si="1"/>
        <v>8545.32597375</v>
      </c>
      <c r="K5" s="32">
        <v>0.26887948</v>
      </c>
      <c r="L5" s="34">
        <f>VLOOKUP(B5,[1]查询时间段分门店销售汇总!$D:$L,9,0)</f>
        <v>28952.32</v>
      </c>
      <c r="M5" s="34">
        <f>VLOOKUP(B5,[1]查询时间段分门店销售汇总!$D:$M,10,0)</f>
        <v>7692.67</v>
      </c>
      <c r="N5" s="32">
        <f t="shared" si="2"/>
        <v>0.265701332397542</v>
      </c>
      <c r="O5" s="32">
        <f t="shared" si="3"/>
        <v>0.910987453294002</v>
      </c>
      <c r="P5" s="32">
        <f t="shared" si="4"/>
        <v>0.90021960819643</v>
      </c>
      <c r="Q5" s="74"/>
      <c r="R5" s="31">
        <f>(L5-H5)*0.01</f>
        <v>-28.2893</v>
      </c>
      <c r="S5" s="31">
        <v>11865</v>
      </c>
      <c r="T5" s="31">
        <f t="shared" si="5"/>
        <v>35595</v>
      </c>
      <c r="U5" s="31">
        <v>2998.839728388</v>
      </c>
      <c r="V5" s="31">
        <f t="shared" si="6"/>
        <v>8996.519185164</v>
      </c>
      <c r="W5" s="76">
        <f t="shared" si="7"/>
        <v>0.813381654726787</v>
      </c>
      <c r="X5" s="76">
        <f t="shared" si="8"/>
        <v>0.855071816296001</v>
      </c>
      <c r="Y5" s="76"/>
      <c r="Z5" s="74"/>
      <c r="AA5" s="32">
        <v>0.2527467112</v>
      </c>
      <c r="AB5" s="10">
        <v>9322.5</v>
      </c>
      <c r="AC5" s="10">
        <f t="shared" si="9"/>
        <v>18645</v>
      </c>
      <c r="AD5" s="10">
        <v>2666.626545</v>
      </c>
      <c r="AE5" s="10">
        <f t="shared" si="10"/>
        <v>5333.25309</v>
      </c>
      <c r="AF5" s="85">
        <v>0.286042</v>
      </c>
      <c r="AG5" s="89">
        <f>VLOOKUP(B5,[2]查询时间段分门店销售汇总!$D:$L,9,0)</f>
        <v>13903.14</v>
      </c>
      <c r="AH5" s="89">
        <f>VLOOKUP(B5,[2]查询时间段分门店销售汇总!$D:$M,10,0)</f>
        <v>3249.52</v>
      </c>
      <c r="AI5" s="85">
        <f t="shared" si="11"/>
        <v>0.745676588897828</v>
      </c>
      <c r="AJ5" s="85">
        <f t="shared" si="12"/>
        <v>0.609294167211554</v>
      </c>
      <c r="AK5" s="90"/>
      <c r="AL5" s="10">
        <v>10593.75</v>
      </c>
      <c r="AM5" s="10">
        <f t="shared" si="13"/>
        <v>21187.5</v>
      </c>
      <c r="AN5" s="10">
        <v>2848.44199125</v>
      </c>
      <c r="AO5" s="10">
        <f t="shared" si="14"/>
        <v>5696.8839825</v>
      </c>
      <c r="AP5" s="85">
        <v>0.26887948</v>
      </c>
      <c r="AQ5" s="94">
        <f t="shared" si="15"/>
        <v>0.656195398230088</v>
      </c>
      <c r="AR5" s="98">
        <f t="shared" si="16"/>
        <v>0.570403050155498</v>
      </c>
      <c r="AS5" s="96"/>
    </row>
    <row r="6" s="54" customFormat="1" ht="24" customHeight="1" spans="1:243">
      <c r="A6" s="10">
        <v>4</v>
      </c>
      <c r="B6" s="10">
        <v>102567</v>
      </c>
      <c r="C6" s="11" t="s">
        <v>40</v>
      </c>
      <c r="D6" s="10" t="str">
        <f>VLOOKUP(B6,[3]Sheet1!$C:$E,3,0)</f>
        <v>新津片</v>
      </c>
      <c r="E6" s="10">
        <f>VLOOKUP(B6,[4]Sheet3!$A:$C,3,0)</f>
        <v>2</v>
      </c>
      <c r="F6" s="10">
        <f>VLOOKUP(B6,[4]Sheet3!$A:$D,4,0)</f>
        <v>0</v>
      </c>
      <c r="G6" s="31">
        <v>5156.25</v>
      </c>
      <c r="H6" s="31">
        <f t="shared" si="0"/>
        <v>15468.75</v>
      </c>
      <c r="I6" s="31">
        <v>1293.92175</v>
      </c>
      <c r="J6" s="31">
        <f t="shared" si="1"/>
        <v>3881.76525</v>
      </c>
      <c r="K6" s="32">
        <v>0.2509424</v>
      </c>
      <c r="L6" s="34">
        <f>VLOOKUP(B6,[1]查询时间段分门店销售汇总!$D:$L,9,0)</f>
        <v>13550.86</v>
      </c>
      <c r="M6" s="34">
        <f>VLOOKUP(B6,[1]查询时间段分门店销售汇总!$D:$M,10,0)</f>
        <v>3040.2</v>
      </c>
      <c r="N6" s="32">
        <f t="shared" si="2"/>
        <v>0.224354764199468</v>
      </c>
      <c r="O6" s="32">
        <f t="shared" si="3"/>
        <v>0.876015191919192</v>
      </c>
      <c r="P6" s="32">
        <f t="shared" si="4"/>
        <v>0.783200375138605</v>
      </c>
      <c r="Q6" s="74"/>
      <c r="R6" s="31">
        <f>(L6-H6)*0.01</f>
        <v>-19.1789</v>
      </c>
      <c r="S6" s="31">
        <v>5775</v>
      </c>
      <c r="T6" s="31">
        <f t="shared" si="5"/>
        <v>17325</v>
      </c>
      <c r="U6" s="31">
        <v>1362.2408184</v>
      </c>
      <c r="V6" s="31">
        <f t="shared" si="6"/>
        <v>4086.7224552</v>
      </c>
      <c r="W6" s="76">
        <f t="shared" si="7"/>
        <v>0.782156421356421</v>
      </c>
      <c r="X6" s="76">
        <f t="shared" si="8"/>
        <v>0.743921328969039</v>
      </c>
      <c r="Y6" s="76"/>
      <c r="Z6" s="74"/>
      <c r="AA6" s="32">
        <v>0.235885856</v>
      </c>
      <c r="AB6" s="10">
        <v>4640.625</v>
      </c>
      <c r="AC6" s="10">
        <f t="shared" si="9"/>
        <v>9281.25</v>
      </c>
      <c r="AD6" s="10">
        <v>1238.86125</v>
      </c>
      <c r="AE6" s="10">
        <f t="shared" si="10"/>
        <v>2477.7225</v>
      </c>
      <c r="AF6" s="85">
        <v>0.26696</v>
      </c>
      <c r="AG6" s="89">
        <f>VLOOKUP(B6,[2]查询时间段分门店销售汇总!$D:$L,9,0)</f>
        <v>5858.33</v>
      </c>
      <c r="AH6" s="89">
        <f>VLOOKUP(B6,[2]查询时间段分门店销售汇总!$D:$M,10,0)</f>
        <v>1308.75</v>
      </c>
      <c r="AI6" s="85">
        <f t="shared" si="11"/>
        <v>0.631200538720539</v>
      </c>
      <c r="AJ6" s="85">
        <f t="shared" si="12"/>
        <v>0.528206851251502</v>
      </c>
      <c r="AK6" s="90"/>
      <c r="AL6" s="10">
        <v>5156.25</v>
      </c>
      <c r="AM6" s="10">
        <f t="shared" si="13"/>
        <v>10312.5</v>
      </c>
      <c r="AN6" s="10">
        <v>1293.92175</v>
      </c>
      <c r="AO6" s="10">
        <f t="shared" si="14"/>
        <v>2587.8435</v>
      </c>
      <c r="AP6" s="85">
        <v>0.2509424</v>
      </c>
      <c r="AQ6" s="94">
        <f t="shared" si="15"/>
        <v>0.568080484848485</v>
      </c>
      <c r="AR6" s="98">
        <f t="shared" si="16"/>
        <v>0.505729963964204</v>
      </c>
      <c r="AS6" s="96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</row>
    <row r="7" s="54" customFormat="1" ht="29" customHeight="1" spans="1:45">
      <c r="A7" s="10">
        <v>5</v>
      </c>
      <c r="B7" s="10">
        <v>108656</v>
      </c>
      <c r="C7" s="11" t="s">
        <v>41</v>
      </c>
      <c r="D7" s="10" t="str">
        <f>VLOOKUP(B7,[3]Sheet1!$C:$E,3,0)</f>
        <v>新津片</v>
      </c>
      <c r="E7" s="10">
        <f>VLOOKUP(B7,[4]Sheet3!$A:$C,3,0)</f>
        <v>2</v>
      </c>
      <c r="F7" s="10">
        <f>VLOOKUP(B7,[4]Sheet3!$A:$D,4,0)</f>
        <v>0</v>
      </c>
      <c r="G7" s="31">
        <v>11718.75</v>
      </c>
      <c r="H7" s="31">
        <f t="shared" si="0"/>
        <v>35156.25</v>
      </c>
      <c r="I7" s="31">
        <v>2382.61359375</v>
      </c>
      <c r="J7" s="31">
        <f t="shared" si="1"/>
        <v>7147.84078125</v>
      </c>
      <c r="K7" s="32">
        <v>0.20331636</v>
      </c>
      <c r="L7" s="34">
        <f>VLOOKUP(B7,[1]查询时间段分门店销售汇总!$D:$L,9,0)</f>
        <v>28271.22</v>
      </c>
      <c r="M7" s="34">
        <f>VLOOKUP(B7,[1]查询时间段分门店销售汇总!$D:$M,10,0)</f>
        <v>6068.96</v>
      </c>
      <c r="N7" s="32">
        <f t="shared" si="2"/>
        <v>0.214669193618103</v>
      </c>
      <c r="O7" s="32">
        <f t="shared" si="3"/>
        <v>0.804159146666667</v>
      </c>
      <c r="P7" s="32">
        <f t="shared" si="4"/>
        <v>0.84906200148161</v>
      </c>
      <c r="Q7" s="74"/>
      <c r="R7" s="31">
        <f>(L7-H7)*0.01</f>
        <v>-68.8503</v>
      </c>
      <c r="S7" s="31">
        <v>13125</v>
      </c>
      <c r="T7" s="31">
        <f t="shared" si="5"/>
        <v>39375</v>
      </c>
      <c r="U7" s="31">
        <v>2508.4155915</v>
      </c>
      <c r="V7" s="31">
        <f t="shared" si="6"/>
        <v>7525.2467745</v>
      </c>
      <c r="W7" s="76">
        <f t="shared" si="7"/>
        <v>0.717999238095238</v>
      </c>
      <c r="X7" s="76">
        <f t="shared" si="8"/>
        <v>0.806479864629189</v>
      </c>
      <c r="Y7" s="76"/>
      <c r="Z7" s="74"/>
      <c r="AA7" s="32">
        <v>0.1911173784</v>
      </c>
      <c r="AB7" s="10">
        <v>10312.5</v>
      </c>
      <c r="AC7" s="10">
        <f t="shared" si="9"/>
        <v>20625</v>
      </c>
      <c r="AD7" s="10">
        <v>2230.531875</v>
      </c>
      <c r="AE7" s="10">
        <f t="shared" si="10"/>
        <v>4461.06375</v>
      </c>
      <c r="AF7" s="85">
        <v>0.216294</v>
      </c>
      <c r="AG7" s="89">
        <f>VLOOKUP(B7,[2]查询时间段分门店销售汇总!$D:$L,9,0)</f>
        <v>19763.02</v>
      </c>
      <c r="AH7" s="89">
        <f>VLOOKUP(B7,[2]查询时间段分门店销售汇总!$D:$M,10,0)</f>
        <v>4064.87</v>
      </c>
      <c r="AI7" s="85">
        <f t="shared" si="11"/>
        <v>0.95820703030303</v>
      </c>
      <c r="AJ7" s="85">
        <f t="shared" si="12"/>
        <v>0.911188502966361</v>
      </c>
      <c r="AK7" s="90"/>
      <c r="AL7" s="10">
        <v>11718.75</v>
      </c>
      <c r="AM7" s="10">
        <f t="shared" si="13"/>
        <v>23437.5</v>
      </c>
      <c r="AN7" s="10">
        <v>2382.61359375</v>
      </c>
      <c r="AO7" s="10">
        <f t="shared" si="14"/>
        <v>4765.2271875</v>
      </c>
      <c r="AP7" s="85">
        <v>0.20331636</v>
      </c>
      <c r="AQ7" s="94">
        <f t="shared" si="15"/>
        <v>0.843222186666667</v>
      </c>
      <c r="AR7" s="98">
        <f t="shared" si="16"/>
        <v>0.853027534691912</v>
      </c>
      <c r="AS7" s="96"/>
    </row>
    <row r="8" s="54" customFormat="1" ht="22.5" customHeight="1" spans="1:45">
      <c r="A8" s="10">
        <v>6</v>
      </c>
      <c r="B8" s="10">
        <v>357</v>
      </c>
      <c r="C8" s="11" t="s">
        <v>42</v>
      </c>
      <c r="D8" s="10" t="str">
        <f>VLOOKUP(B8,[3]Sheet1!$C:$E,3,0)</f>
        <v>西门一片</v>
      </c>
      <c r="E8" s="10">
        <f>VLOOKUP(B8,[4]Sheet3!$A:$C,3,0)</f>
        <v>3</v>
      </c>
      <c r="F8" s="10">
        <f>VLOOKUP(B8,[4]Sheet3!$A:$D,4,0)</f>
        <v>1</v>
      </c>
      <c r="G8" s="31">
        <v>10593.75</v>
      </c>
      <c r="H8" s="31">
        <f t="shared" si="0"/>
        <v>31781.25</v>
      </c>
      <c r="I8" s="31">
        <v>2728.62583125</v>
      </c>
      <c r="J8" s="31">
        <f t="shared" si="1"/>
        <v>8185.87749375</v>
      </c>
      <c r="K8" s="32">
        <v>0.2575694</v>
      </c>
      <c r="L8" s="34">
        <v>36770.64</v>
      </c>
      <c r="M8" s="34">
        <v>9895.26</v>
      </c>
      <c r="N8" s="32">
        <f t="shared" si="2"/>
        <v>0.269107635874709</v>
      </c>
      <c r="O8" s="36">
        <f t="shared" si="3"/>
        <v>1.15699162241888</v>
      </c>
      <c r="P8" s="36">
        <f t="shared" si="4"/>
        <v>1.20882092451971</v>
      </c>
      <c r="Q8" s="74">
        <f>E8*50</f>
        <v>150</v>
      </c>
      <c r="R8" s="31"/>
      <c r="S8" s="31">
        <v>11865</v>
      </c>
      <c r="T8" s="31">
        <f t="shared" si="5"/>
        <v>35595</v>
      </c>
      <c r="U8" s="31">
        <v>2872.69727514</v>
      </c>
      <c r="V8" s="31">
        <f t="shared" si="6"/>
        <v>8618.09182542</v>
      </c>
      <c r="W8" s="75">
        <f t="shared" si="7"/>
        <v>1.03302823430257</v>
      </c>
      <c r="X8" s="75">
        <f t="shared" si="8"/>
        <v>1.14819616690702</v>
      </c>
      <c r="Y8" s="34">
        <v>300</v>
      </c>
      <c r="Z8" s="84">
        <f>(M8-J8)*0.1</f>
        <v>170.938250625</v>
      </c>
      <c r="AA8" s="32">
        <v>0.242115236</v>
      </c>
      <c r="AB8" s="10">
        <v>9322.5</v>
      </c>
      <c r="AC8" s="10">
        <f t="shared" si="9"/>
        <v>18645</v>
      </c>
      <c r="AD8" s="10">
        <v>2554.458225</v>
      </c>
      <c r="AE8" s="10">
        <f t="shared" si="10"/>
        <v>5108.91645</v>
      </c>
      <c r="AF8" s="85">
        <v>0.27401</v>
      </c>
      <c r="AG8" s="89">
        <f>VLOOKUP(B8,[2]查询时间段分门店销售汇总!$D:$L,9,0)</f>
        <v>28295.88</v>
      </c>
      <c r="AH8" s="89">
        <f>VLOOKUP(B8,[2]查询时间段分门店销售汇总!$D:$M,10,0)</f>
        <v>6709</v>
      </c>
      <c r="AI8" s="91">
        <f t="shared" si="11"/>
        <v>1.51761222847949</v>
      </c>
      <c r="AJ8" s="91">
        <f t="shared" si="12"/>
        <v>1.31319430757181</v>
      </c>
      <c r="AK8" s="92" t="s">
        <v>43</v>
      </c>
      <c r="AL8" s="10">
        <v>10593.75</v>
      </c>
      <c r="AM8" s="10">
        <f t="shared" si="13"/>
        <v>21187.5</v>
      </c>
      <c r="AN8" s="10">
        <v>2728.62583125</v>
      </c>
      <c r="AO8" s="10">
        <f t="shared" si="14"/>
        <v>5457.2516625</v>
      </c>
      <c r="AP8" s="85">
        <v>0.2575694</v>
      </c>
      <c r="AQ8" s="100">
        <f t="shared" si="15"/>
        <v>1.33549876106195</v>
      </c>
      <c r="AR8" s="101">
        <f t="shared" si="16"/>
        <v>1.22937339432255</v>
      </c>
      <c r="AS8" s="96">
        <f>(AH8-AE8)*0.1</f>
        <v>160.008355</v>
      </c>
    </row>
    <row r="9" s="54" customFormat="1" ht="22.5" customHeight="1" spans="1:243">
      <c r="A9" s="10">
        <v>7</v>
      </c>
      <c r="B9" s="10">
        <v>343</v>
      </c>
      <c r="C9" s="11" t="s">
        <v>44</v>
      </c>
      <c r="D9" s="10" t="str">
        <f>VLOOKUP(B9,[3]Sheet1!$C:$E,3,0)</f>
        <v>西门一片</v>
      </c>
      <c r="E9" s="10">
        <f>VLOOKUP(B9,[4]Sheet3!$A:$C,3,0)</f>
        <v>4</v>
      </c>
      <c r="F9" s="10">
        <f>VLOOKUP(B9,[4]Sheet3!$A:$D,4,0)</f>
        <v>2</v>
      </c>
      <c r="G9" s="31">
        <v>22000</v>
      </c>
      <c r="H9" s="31">
        <f t="shared" si="0"/>
        <v>66000</v>
      </c>
      <c r="I9" s="31">
        <v>5985.32968</v>
      </c>
      <c r="J9" s="31">
        <f t="shared" si="1"/>
        <v>17955.98904</v>
      </c>
      <c r="K9" s="32">
        <v>0.27206044</v>
      </c>
      <c r="L9" s="34">
        <f>VLOOKUP(B9,[1]查询时间段分门店销售汇总!$D:$L,9,0)</f>
        <v>73994.39</v>
      </c>
      <c r="M9" s="34">
        <f>VLOOKUP(B9,[1]查询时间段分门店销售汇总!$D:$M,10,0)</f>
        <v>18263.49</v>
      </c>
      <c r="N9" s="32">
        <f t="shared" si="2"/>
        <v>0.246822630742682</v>
      </c>
      <c r="O9" s="36">
        <f t="shared" si="3"/>
        <v>1.12112712121212</v>
      </c>
      <c r="P9" s="36">
        <f t="shared" si="4"/>
        <v>1.01712525883787</v>
      </c>
      <c r="Q9" s="74">
        <f>E9*50</f>
        <v>200</v>
      </c>
      <c r="R9" s="31"/>
      <c r="S9" s="31">
        <v>24640</v>
      </c>
      <c r="T9" s="31">
        <f t="shared" si="5"/>
        <v>73920</v>
      </c>
      <c r="U9" s="31">
        <v>6301.355087104</v>
      </c>
      <c r="V9" s="31">
        <f t="shared" si="6"/>
        <v>18904.065261312</v>
      </c>
      <c r="W9" s="75">
        <f t="shared" si="7"/>
        <v>1.00100635822511</v>
      </c>
      <c r="X9" s="76">
        <f t="shared" si="8"/>
        <v>0.966114417589165</v>
      </c>
      <c r="Y9" s="34">
        <f>E9*100</f>
        <v>400</v>
      </c>
      <c r="Z9" s="84"/>
      <c r="AA9" s="32">
        <v>0.2557368136</v>
      </c>
      <c r="AB9" s="10">
        <v>19360</v>
      </c>
      <c r="AC9" s="10">
        <f t="shared" si="9"/>
        <v>38720</v>
      </c>
      <c r="AD9" s="10">
        <v>5603.28736</v>
      </c>
      <c r="AE9" s="10">
        <f t="shared" si="10"/>
        <v>11206.57472</v>
      </c>
      <c r="AF9" s="85">
        <v>0.289426</v>
      </c>
      <c r="AG9" s="89">
        <f>VLOOKUP(B9,[2]查询时间段分门店销售汇总!$D:$L,9,0)</f>
        <v>32885.6</v>
      </c>
      <c r="AH9" s="89">
        <f>VLOOKUP(B9,[2]查询时间段分门店销售汇总!$D:$M,10,0)</f>
        <v>9696.71</v>
      </c>
      <c r="AI9" s="85">
        <f t="shared" si="11"/>
        <v>0.849318181818182</v>
      </c>
      <c r="AJ9" s="85">
        <f t="shared" si="12"/>
        <v>0.865269740511755</v>
      </c>
      <c r="AK9" s="90"/>
      <c r="AL9" s="10">
        <v>22000</v>
      </c>
      <c r="AM9" s="10">
        <f t="shared" si="13"/>
        <v>44000</v>
      </c>
      <c r="AN9" s="10">
        <v>5985.32968</v>
      </c>
      <c r="AO9" s="10">
        <f t="shared" si="14"/>
        <v>11970.65936</v>
      </c>
      <c r="AP9" s="85">
        <v>0.27206044</v>
      </c>
      <c r="AQ9" s="94">
        <f t="shared" si="15"/>
        <v>0.7474</v>
      </c>
      <c r="AR9" s="98">
        <f t="shared" si="16"/>
        <v>0.810039757074835</v>
      </c>
      <c r="AS9" s="96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</row>
    <row r="10" s="54" customFormat="1" ht="22.5" customHeight="1" spans="1:45">
      <c r="A10" s="10">
        <v>8</v>
      </c>
      <c r="B10" s="10">
        <v>117310</v>
      </c>
      <c r="C10" s="11" t="s">
        <v>45</v>
      </c>
      <c r="D10" s="10" t="str">
        <f>VLOOKUP(B10,[3]Sheet1!$C:$E,3,0)</f>
        <v>西门一片</v>
      </c>
      <c r="E10" s="10">
        <f>VLOOKUP(B10,[4]Sheet3!$A:$C,3,0)</f>
        <v>2</v>
      </c>
      <c r="F10" s="10">
        <f>VLOOKUP(B10,[4]Sheet3!$A:$D,4,0)</f>
        <v>0</v>
      </c>
      <c r="G10" s="31">
        <v>6562.5</v>
      </c>
      <c r="H10" s="31">
        <f t="shared" si="0"/>
        <v>19687.5</v>
      </c>
      <c r="I10" s="31">
        <v>1758.7229625</v>
      </c>
      <c r="J10" s="31">
        <f t="shared" si="1"/>
        <v>5276.1688875</v>
      </c>
      <c r="K10" s="32">
        <v>0.26799588</v>
      </c>
      <c r="L10" s="34">
        <f>VLOOKUP(B10,[1]查询时间段分门店销售汇总!$D:$L,9,0)</f>
        <v>20036.78</v>
      </c>
      <c r="M10" s="34">
        <f>VLOOKUP(B10,[1]查询时间段分门店销售汇总!$D:$M,10,0)</f>
        <v>4412.88</v>
      </c>
      <c r="N10" s="32">
        <f t="shared" si="2"/>
        <v>0.220238980514833</v>
      </c>
      <c r="O10" s="36">
        <f t="shared" si="3"/>
        <v>1.01774120634921</v>
      </c>
      <c r="P10" s="32">
        <f t="shared" si="4"/>
        <v>0.836379595515743</v>
      </c>
      <c r="Q10" s="74">
        <f>E10*50</f>
        <v>100</v>
      </c>
      <c r="R10" s="31"/>
      <c r="S10" s="31">
        <v>7350</v>
      </c>
      <c r="T10" s="31">
        <f t="shared" si="5"/>
        <v>22050</v>
      </c>
      <c r="U10" s="31">
        <v>1851.58353492</v>
      </c>
      <c r="V10" s="31">
        <f t="shared" si="6"/>
        <v>5554.75060476</v>
      </c>
      <c r="W10" s="76">
        <f t="shared" si="7"/>
        <v>0.908697505668934</v>
      </c>
      <c r="X10" s="76">
        <f t="shared" si="8"/>
        <v>0.794433506378936</v>
      </c>
      <c r="Y10" s="76"/>
      <c r="Z10" s="74"/>
      <c r="AA10" s="32">
        <v>0.2519161272</v>
      </c>
      <c r="AB10" s="10">
        <v>5906.25</v>
      </c>
      <c r="AC10" s="10">
        <f t="shared" si="9"/>
        <v>11812.5</v>
      </c>
      <c r="AD10" s="10">
        <v>1683.8836875</v>
      </c>
      <c r="AE10" s="10">
        <f t="shared" si="10"/>
        <v>3367.767375</v>
      </c>
      <c r="AF10" s="85">
        <v>0.285102</v>
      </c>
      <c r="AG10" s="89">
        <f>VLOOKUP(B10,[2]查询时间段分门店销售汇总!$D:$L,9,0)</f>
        <v>9443.56</v>
      </c>
      <c r="AH10" s="89">
        <f>VLOOKUP(B10,[2]查询时间段分门店销售汇总!$D:$M,10,0)</f>
        <v>1986.27</v>
      </c>
      <c r="AI10" s="85">
        <f t="shared" si="11"/>
        <v>0.799454814814815</v>
      </c>
      <c r="AJ10" s="85">
        <f t="shared" si="12"/>
        <v>0.589788360901857</v>
      </c>
      <c r="AK10" s="90"/>
      <c r="AL10" s="10">
        <v>6562.5</v>
      </c>
      <c r="AM10" s="10">
        <f t="shared" si="13"/>
        <v>13125</v>
      </c>
      <c r="AN10" s="10">
        <v>1758.7229625</v>
      </c>
      <c r="AO10" s="10">
        <f t="shared" si="14"/>
        <v>3517.445925</v>
      </c>
      <c r="AP10" s="85">
        <v>0.26799588</v>
      </c>
      <c r="AQ10" s="94">
        <f t="shared" si="15"/>
        <v>0.719509333333333</v>
      </c>
      <c r="AR10" s="98">
        <f t="shared" si="16"/>
        <v>0.564690983842204</v>
      </c>
      <c r="AS10" s="96"/>
    </row>
    <row r="11" s="54" customFormat="1" ht="28" customHeight="1" spans="1:45">
      <c r="A11" s="10">
        <v>9</v>
      </c>
      <c r="B11" s="10">
        <v>118151</v>
      </c>
      <c r="C11" s="11" t="s">
        <v>46</v>
      </c>
      <c r="D11" s="10" t="str">
        <f>VLOOKUP(B11,[3]Sheet1!$C:$E,3,0)</f>
        <v>西门一片</v>
      </c>
      <c r="E11" s="10">
        <f>VLOOKUP(B11,[4]Sheet3!$A:$C,3,0)</f>
        <v>2</v>
      </c>
      <c r="F11" s="10">
        <f>VLOOKUP(B11,[4]Sheet3!$A:$D,4,0)</f>
        <v>0</v>
      </c>
      <c r="G11" s="31">
        <v>6250</v>
      </c>
      <c r="H11" s="31">
        <f t="shared" si="0"/>
        <v>18750</v>
      </c>
      <c r="I11" s="31">
        <v>1270.175</v>
      </c>
      <c r="J11" s="31">
        <f t="shared" si="1"/>
        <v>3810.525</v>
      </c>
      <c r="K11" s="32">
        <v>0.203228</v>
      </c>
      <c r="L11" s="34">
        <f>VLOOKUP(B11,[1]查询时间段分门店销售汇总!$D:$L,9,0)</f>
        <v>18796.25</v>
      </c>
      <c r="M11" s="34">
        <f>VLOOKUP(B11,[1]查询时间段分门店销售汇总!$D:$M,10,0)</f>
        <v>2939.72</v>
      </c>
      <c r="N11" s="32">
        <f t="shared" si="2"/>
        <v>0.15639928177163</v>
      </c>
      <c r="O11" s="36">
        <f t="shared" si="3"/>
        <v>1.00246666666667</v>
      </c>
      <c r="P11" s="32">
        <f t="shared" si="4"/>
        <v>0.771473747055852</v>
      </c>
      <c r="Q11" s="74">
        <f>E11*50</f>
        <v>100</v>
      </c>
      <c r="R11" s="31"/>
      <c r="S11" s="31">
        <v>7000</v>
      </c>
      <c r="T11" s="31">
        <f t="shared" si="5"/>
        <v>21000</v>
      </c>
      <c r="U11" s="31">
        <v>1337.24024</v>
      </c>
      <c r="V11" s="31">
        <f t="shared" si="6"/>
        <v>4011.72072</v>
      </c>
      <c r="W11" s="76">
        <f t="shared" si="7"/>
        <v>0.895059523809524</v>
      </c>
      <c r="X11" s="76">
        <f t="shared" si="8"/>
        <v>0.732782814452747</v>
      </c>
      <c r="Y11" s="76"/>
      <c r="Z11" s="74"/>
      <c r="AA11" s="32">
        <v>0.19103432</v>
      </c>
      <c r="AB11" s="10">
        <v>5625</v>
      </c>
      <c r="AC11" s="10">
        <f t="shared" si="9"/>
        <v>11250</v>
      </c>
      <c r="AD11" s="10">
        <v>1216.125</v>
      </c>
      <c r="AE11" s="10">
        <f t="shared" si="10"/>
        <v>2432.25</v>
      </c>
      <c r="AF11" s="85">
        <v>0.2162</v>
      </c>
      <c r="AG11" s="89">
        <f>VLOOKUP(B11,[2]查询时间段分门店销售汇总!$D:$L,9,0)</f>
        <v>9020.06</v>
      </c>
      <c r="AH11" s="89">
        <f>VLOOKUP(B11,[2]查询时间段分门店销售汇总!$D:$M,10,0)</f>
        <v>1903.36</v>
      </c>
      <c r="AI11" s="85">
        <f t="shared" si="11"/>
        <v>0.801783111111111</v>
      </c>
      <c r="AJ11" s="85">
        <f t="shared" si="12"/>
        <v>0.782551135779628</v>
      </c>
      <c r="AK11" s="90"/>
      <c r="AL11" s="10">
        <v>6250</v>
      </c>
      <c r="AM11" s="10">
        <f t="shared" si="13"/>
        <v>12500</v>
      </c>
      <c r="AN11" s="10">
        <v>1270.175</v>
      </c>
      <c r="AO11" s="10">
        <f t="shared" si="14"/>
        <v>2540.35</v>
      </c>
      <c r="AP11" s="85">
        <v>0.203228</v>
      </c>
      <c r="AQ11" s="94">
        <f t="shared" si="15"/>
        <v>0.7216048</v>
      </c>
      <c r="AR11" s="98">
        <f t="shared" si="16"/>
        <v>0.74925108744858</v>
      </c>
      <c r="AS11" s="102"/>
    </row>
    <row r="12" s="54" customFormat="1" ht="22.5" customHeight="1" spans="1:45">
      <c r="A12" s="10">
        <v>10</v>
      </c>
      <c r="B12" s="10">
        <v>513</v>
      </c>
      <c r="C12" s="11" t="s">
        <v>47</v>
      </c>
      <c r="D12" s="10" t="str">
        <f>VLOOKUP(B12,[3]Sheet1!$C:$E,3,0)</f>
        <v>西门一片</v>
      </c>
      <c r="E12" s="10">
        <f>VLOOKUP(B12,[4]Sheet3!$A:$C,3,0)</f>
        <v>3</v>
      </c>
      <c r="F12" s="10">
        <f>VLOOKUP(B12,[4]Sheet3!$A:$D,4,0)</f>
        <v>1</v>
      </c>
      <c r="G12" s="31">
        <v>9887.5</v>
      </c>
      <c r="H12" s="31">
        <f t="shared" si="0"/>
        <v>29662.5</v>
      </c>
      <c r="I12" s="31">
        <v>2901.4231995</v>
      </c>
      <c r="J12" s="31">
        <f t="shared" si="1"/>
        <v>8704.2695985</v>
      </c>
      <c r="K12" s="32">
        <v>0.29344356</v>
      </c>
      <c r="L12" s="34">
        <f>VLOOKUP(B12,[1]查询时间段分门店销售汇总!$D:$L,9,0)</f>
        <v>29716.42</v>
      </c>
      <c r="M12" s="34">
        <f>VLOOKUP(B12,[1]查询时间段分门店销售汇总!$D:$M,10,0)</f>
        <v>6449.9</v>
      </c>
      <c r="N12" s="32">
        <f t="shared" si="2"/>
        <v>0.217048352392381</v>
      </c>
      <c r="O12" s="36">
        <f t="shared" si="3"/>
        <v>1.00181778339654</v>
      </c>
      <c r="P12" s="32">
        <f t="shared" si="4"/>
        <v>0.741004162039226</v>
      </c>
      <c r="Q12" s="74">
        <f>E12*50</f>
        <v>150</v>
      </c>
      <c r="R12" s="31"/>
      <c r="S12" s="31">
        <v>11074</v>
      </c>
      <c r="T12" s="31">
        <f t="shared" si="5"/>
        <v>33222</v>
      </c>
      <c r="U12" s="31">
        <v>3054.6183444336</v>
      </c>
      <c r="V12" s="31">
        <f t="shared" si="6"/>
        <v>9163.8550333008</v>
      </c>
      <c r="W12" s="76">
        <f t="shared" si="7"/>
        <v>0.894480163746915</v>
      </c>
      <c r="X12" s="76">
        <f t="shared" si="8"/>
        <v>0.703841339322973</v>
      </c>
      <c r="Y12" s="76"/>
      <c r="Z12" s="74"/>
      <c r="AA12" s="32">
        <v>0.2758369464</v>
      </c>
      <c r="AB12" s="10">
        <v>8701</v>
      </c>
      <c r="AC12" s="10">
        <f t="shared" si="9"/>
        <v>17402</v>
      </c>
      <c r="AD12" s="10">
        <v>2716.225974</v>
      </c>
      <c r="AE12" s="10">
        <f t="shared" si="10"/>
        <v>5432.451948</v>
      </c>
      <c r="AF12" s="85">
        <v>0.312174</v>
      </c>
      <c r="AG12" s="89">
        <f>VLOOKUP(B12,[2]查询时间段分门店销售汇总!$D:$L,9,0)</f>
        <v>17684.63</v>
      </c>
      <c r="AH12" s="89">
        <f>VLOOKUP(B12,[2]查询时间段分门店销售汇总!$D:$M,10,0)</f>
        <v>4095.11</v>
      </c>
      <c r="AI12" s="91">
        <f t="shared" si="11"/>
        <v>1.01624123663947</v>
      </c>
      <c r="AJ12" s="85">
        <f t="shared" si="12"/>
        <v>0.753823510856391</v>
      </c>
      <c r="AK12" s="92"/>
      <c r="AL12" s="10">
        <v>9887.5</v>
      </c>
      <c r="AM12" s="10">
        <f t="shared" si="13"/>
        <v>19775</v>
      </c>
      <c r="AN12" s="10">
        <v>2901.4231995</v>
      </c>
      <c r="AO12" s="10">
        <f t="shared" si="14"/>
        <v>5802.846399</v>
      </c>
      <c r="AP12" s="85">
        <v>0.29344356</v>
      </c>
      <c r="AQ12" s="94">
        <f t="shared" si="15"/>
        <v>0.894292288242731</v>
      </c>
      <c r="AR12" s="98">
        <f t="shared" si="16"/>
        <v>0.705707116546408</v>
      </c>
      <c r="AS12" s="96"/>
    </row>
    <row r="13" s="54" customFormat="1" ht="22.5" customHeight="1" spans="1:45">
      <c r="A13" s="10">
        <v>11</v>
      </c>
      <c r="B13" s="10">
        <v>102934</v>
      </c>
      <c r="C13" s="11" t="s">
        <v>48</v>
      </c>
      <c r="D13" s="10" t="str">
        <f>VLOOKUP(B13,[3]Sheet1!$C:$E,3,0)</f>
        <v>西门一片</v>
      </c>
      <c r="E13" s="10">
        <f>VLOOKUP(B13,[4]Sheet3!$A:$C,3,0)</f>
        <v>2</v>
      </c>
      <c r="F13" s="10">
        <f>VLOOKUP(B13,[4]Sheet3!$A:$D,4,0)</f>
        <v>2</v>
      </c>
      <c r="G13" s="31">
        <v>10452.5</v>
      </c>
      <c r="H13" s="31">
        <f t="shared" si="0"/>
        <v>31357.5</v>
      </c>
      <c r="I13" s="31">
        <v>2539.852975</v>
      </c>
      <c r="J13" s="31">
        <f t="shared" si="1"/>
        <v>7619.558925</v>
      </c>
      <c r="K13" s="32">
        <v>0.24299</v>
      </c>
      <c r="L13" s="34">
        <f>VLOOKUP(B13,[1]查询时间段分门店销售汇总!$D:$L,9,0)</f>
        <v>29024.64</v>
      </c>
      <c r="M13" s="34">
        <f>VLOOKUP(B13,[1]查询时间段分门店销售汇总!$D:$M,10,0)</f>
        <v>6969.07</v>
      </c>
      <c r="N13" s="32">
        <f t="shared" si="2"/>
        <v>0.240108748980177</v>
      </c>
      <c r="O13" s="32">
        <f t="shared" si="3"/>
        <v>0.925604400861038</v>
      </c>
      <c r="P13" s="32">
        <f t="shared" si="4"/>
        <v>0.91462905774431</v>
      </c>
      <c r="Q13" s="74"/>
      <c r="R13" s="31">
        <f t="shared" ref="R13:R24" si="17">(L13-H13)*0.01</f>
        <v>-23.3286</v>
      </c>
      <c r="S13" s="31">
        <v>11706.8</v>
      </c>
      <c r="T13" s="31">
        <f t="shared" si="5"/>
        <v>35120.4</v>
      </c>
      <c r="U13" s="31">
        <v>2673.95721208</v>
      </c>
      <c r="V13" s="31">
        <f t="shared" si="6"/>
        <v>8021.87163624</v>
      </c>
      <c r="W13" s="76">
        <f t="shared" si="7"/>
        <v>0.826432500768784</v>
      </c>
      <c r="X13" s="76">
        <f t="shared" si="8"/>
        <v>0.868758603480538</v>
      </c>
      <c r="Y13" s="76"/>
      <c r="Z13" s="74"/>
      <c r="AA13" s="32">
        <v>0.2284106</v>
      </c>
      <c r="AB13" s="10">
        <v>9198.2</v>
      </c>
      <c r="AC13" s="10">
        <f t="shared" si="9"/>
        <v>18396.4</v>
      </c>
      <c r="AD13" s="10">
        <v>2377.7347</v>
      </c>
      <c r="AE13" s="10">
        <f t="shared" si="10"/>
        <v>4755.4694</v>
      </c>
      <c r="AF13" s="85">
        <v>0.2585</v>
      </c>
      <c r="AG13" s="89">
        <f>VLOOKUP(B13,[2]查询时间段分门店销售汇总!$D:$L,9,0)</f>
        <v>13678.96</v>
      </c>
      <c r="AH13" s="89">
        <f>VLOOKUP(B13,[2]查询时间段分门店销售汇总!$D:$M,10,0)</f>
        <v>3604.25</v>
      </c>
      <c r="AI13" s="85">
        <f t="shared" si="11"/>
        <v>0.743567219673414</v>
      </c>
      <c r="AJ13" s="85">
        <f t="shared" si="12"/>
        <v>0.757916768426688</v>
      </c>
      <c r="AK13" s="90"/>
      <c r="AL13" s="10">
        <v>10452.5</v>
      </c>
      <c r="AM13" s="10">
        <f t="shared" si="13"/>
        <v>20905</v>
      </c>
      <c r="AN13" s="10">
        <v>2539.852975</v>
      </c>
      <c r="AO13" s="10">
        <f t="shared" si="14"/>
        <v>5079.70595</v>
      </c>
      <c r="AP13" s="85">
        <v>0.24299</v>
      </c>
      <c r="AQ13" s="94">
        <f t="shared" si="15"/>
        <v>0.654339153312605</v>
      </c>
      <c r="AR13" s="98">
        <f t="shared" si="16"/>
        <v>0.709539102356899</v>
      </c>
      <c r="AS13" s="102"/>
    </row>
    <row r="14" s="54" customFormat="1" ht="22.5" customHeight="1" spans="1:45">
      <c r="A14" s="10">
        <v>12</v>
      </c>
      <c r="B14" s="10">
        <v>117491</v>
      </c>
      <c r="C14" s="11" t="s">
        <v>49</v>
      </c>
      <c r="D14" s="10" t="str">
        <f>VLOOKUP(B14,[3]Sheet1!$C:$E,3,0)</f>
        <v>西门一片</v>
      </c>
      <c r="E14" s="10">
        <f>VLOOKUP(B14,[4]Sheet3!$A:$C,3,0)</f>
        <v>2</v>
      </c>
      <c r="F14" s="10">
        <f>VLOOKUP(B14,[4]Sheet3!$A:$D,4,0)</f>
        <v>0</v>
      </c>
      <c r="G14" s="31">
        <v>15625</v>
      </c>
      <c r="H14" s="31">
        <f t="shared" si="0"/>
        <v>46875</v>
      </c>
      <c r="I14" s="31">
        <v>3589.625</v>
      </c>
      <c r="J14" s="31">
        <f t="shared" si="1"/>
        <v>10768.875</v>
      </c>
      <c r="K14" s="32">
        <v>0.229736</v>
      </c>
      <c r="L14" s="34">
        <f>VLOOKUP(B14,[1]查询时间段分门店销售汇总!$D:$L,9,0)</f>
        <v>42954.4</v>
      </c>
      <c r="M14" s="34">
        <f>VLOOKUP(B14,[1]查询时间段分门店销售汇总!$D:$M,10,0)</f>
        <v>6258.69</v>
      </c>
      <c r="N14" s="32">
        <f t="shared" si="2"/>
        <v>0.145705445775054</v>
      </c>
      <c r="O14" s="32">
        <f t="shared" si="3"/>
        <v>0.916360533333333</v>
      </c>
      <c r="P14" s="32">
        <f t="shared" si="4"/>
        <v>0.581183271233067</v>
      </c>
      <c r="Q14" s="74"/>
      <c r="R14" s="31">
        <f t="shared" si="17"/>
        <v>-39.206</v>
      </c>
      <c r="S14" s="31">
        <v>17500</v>
      </c>
      <c r="T14" s="31">
        <f t="shared" si="5"/>
        <v>52500</v>
      </c>
      <c r="U14" s="31">
        <v>3779.1572</v>
      </c>
      <c r="V14" s="31">
        <f t="shared" si="6"/>
        <v>11337.4716</v>
      </c>
      <c r="W14" s="76">
        <f t="shared" si="7"/>
        <v>0.818179047619048</v>
      </c>
      <c r="X14" s="76">
        <f t="shared" si="8"/>
        <v>0.552035781946303</v>
      </c>
      <c r="Y14" s="76"/>
      <c r="Z14" s="74"/>
      <c r="AA14" s="32">
        <v>0.21595184</v>
      </c>
      <c r="AB14" s="10">
        <v>13750</v>
      </c>
      <c r="AC14" s="10">
        <f t="shared" si="9"/>
        <v>27500</v>
      </c>
      <c r="AD14" s="10">
        <v>3360.5</v>
      </c>
      <c r="AE14" s="10">
        <f t="shared" si="10"/>
        <v>6721</v>
      </c>
      <c r="AF14" s="85">
        <v>0.2444</v>
      </c>
      <c r="AG14" s="89">
        <f>VLOOKUP(B14,[2]查询时间段分门店销售汇总!$D:$L,9,0)</f>
        <v>30537.86</v>
      </c>
      <c r="AH14" s="89">
        <f>VLOOKUP(B14,[2]查询时间段分门店销售汇总!$D:$M,10,0)</f>
        <v>4269.28</v>
      </c>
      <c r="AI14" s="91">
        <f t="shared" si="11"/>
        <v>1.11046763636364</v>
      </c>
      <c r="AJ14" s="85">
        <f t="shared" si="12"/>
        <v>0.635214997768189</v>
      </c>
      <c r="AK14" s="92"/>
      <c r="AL14" s="10">
        <v>15625</v>
      </c>
      <c r="AM14" s="10">
        <f t="shared" si="13"/>
        <v>31250</v>
      </c>
      <c r="AN14" s="10">
        <v>3589.625</v>
      </c>
      <c r="AO14" s="10">
        <f t="shared" si="14"/>
        <v>7179.25</v>
      </c>
      <c r="AP14" s="85">
        <v>0.229736</v>
      </c>
      <c r="AQ14" s="94">
        <f t="shared" si="15"/>
        <v>0.97721152</v>
      </c>
      <c r="AR14" s="98">
        <f t="shared" si="16"/>
        <v>0.594669359612773</v>
      </c>
      <c r="AS14" s="102"/>
    </row>
    <row r="15" s="54" customFormat="1" ht="22.5" customHeight="1" spans="1:45">
      <c r="A15" s="10">
        <v>13</v>
      </c>
      <c r="B15" s="10">
        <v>399</v>
      </c>
      <c r="C15" s="11" t="s">
        <v>50</v>
      </c>
      <c r="D15" s="10" t="str">
        <f>VLOOKUP(B15,[3]Sheet1!$C:$E,3,0)</f>
        <v>西门一片</v>
      </c>
      <c r="E15" s="10">
        <f>VLOOKUP(B15,[4]Sheet3!$A:$C,3,0)</f>
        <v>2</v>
      </c>
      <c r="F15" s="10">
        <f>VLOOKUP(B15,[4]Sheet3!$A:$D,4,0)</f>
        <v>2</v>
      </c>
      <c r="G15" s="31">
        <v>8475</v>
      </c>
      <c r="H15" s="31">
        <f t="shared" si="0"/>
        <v>25425</v>
      </c>
      <c r="I15" s="31">
        <v>2056.344846</v>
      </c>
      <c r="J15" s="31">
        <f t="shared" si="1"/>
        <v>6169.034538</v>
      </c>
      <c r="K15" s="32">
        <v>0.24263656</v>
      </c>
      <c r="L15" s="34">
        <f>VLOOKUP(B15,[1]查询时间段分门店销售汇总!$D:$L,9,0)</f>
        <v>23239.37</v>
      </c>
      <c r="M15" s="34">
        <f>VLOOKUP(B15,[1]查询时间段分门店销售汇总!$D:$M,10,0)</f>
        <v>6259.07</v>
      </c>
      <c r="N15" s="32">
        <f t="shared" si="2"/>
        <v>0.269330450868505</v>
      </c>
      <c r="O15" s="32">
        <f t="shared" si="3"/>
        <v>0.914036184857424</v>
      </c>
      <c r="P15" s="32">
        <f t="shared" si="4"/>
        <v>1.01459474111312</v>
      </c>
      <c r="Q15" s="74"/>
      <c r="R15" s="31">
        <f t="shared" si="17"/>
        <v>-21.8563</v>
      </c>
      <c r="S15" s="31">
        <v>9492</v>
      </c>
      <c r="T15" s="31">
        <f t="shared" si="5"/>
        <v>28476</v>
      </c>
      <c r="U15" s="31">
        <v>2164.9198538688</v>
      </c>
      <c r="V15" s="31">
        <f t="shared" si="6"/>
        <v>6494.7595616064</v>
      </c>
      <c r="W15" s="76">
        <f t="shared" si="7"/>
        <v>0.816103736479843</v>
      </c>
      <c r="X15" s="76">
        <f t="shared" si="8"/>
        <v>0.96371081032781</v>
      </c>
      <c r="Y15" s="76"/>
      <c r="Z15" s="74"/>
      <c r="AA15" s="32">
        <v>0.2280783664</v>
      </c>
      <c r="AB15" s="10">
        <v>7458</v>
      </c>
      <c r="AC15" s="10">
        <f t="shared" si="9"/>
        <v>14916</v>
      </c>
      <c r="AD15" s="10">
        <v>1925.088792</v>
      </c>
      <c r="AE15" s="10">
        <f t="shared" si="10"/>
        <v>3850.177584</v>
      </c>
      <c r="AF15" s="85">
        <v>0.258124</v>
      </c>
      <c r="AG15" s="89">
        <f>VLOOKUP(B15,[2]查询时间段分门店销售汇总!$D:$L,9,0)</f>
        <v>13520.47</v>
      </c>
      <c r="AH15" s="89">
        <f>VLOOKUP(B15,[2]查询时间段分门店销售汇总!$D:$M,10,0)</f>
        <v>2671.8</v>
      </c>
      <c r="AI15" s="85">
        <f t="shared" si="11"/>
        <v>0.906440734781443</v>
      </c>
      <c r="AJ15" s="85">
        <f t="shared" si="12"/>
        <v>0.6939420174028</v>
      </c>
      <c r="AK15" s="90"/>
      <c r="AL15" s="10">
        <v>8475</v>
      </c>
      <c r="AM15" s="10">
        <f t="shared" si="13"/>
        <v>16950</v>
      </c>
      <c r="AN15" s="10">
        <v>2056.344846</v>
      </c>
      <c r="AO15" s="10">
        <f t="shared" si="14"/>
        <v>4112.689692</v>
      </c>
      <c r="AP15" s="85">
        <v>0.24263656</v>
      </c>
      <c r="AQ15" s="94">
        <f t="shared" si="15"/>
        <v>0.79766784660767</v>
      </c>
      <c r="AR15" s="98">
        <f t="shared" si="16"/>
        <v>0.649647846079217</v>
      </c>
      <c r="AS15" s="96"/>
    </row>
    <row r="16" s="54" customFormat="1" ht="22.5" customHeight="1" spans="1:45">
      <c r="A16" s="10">
        <v>14</v>
      </c>
      <c r="B16" s="10">
        <v>726</v>
      </c>
      <c r="C16" s="11" t="s">
        <v>51</v>
      </c>
      <c r="D16" s="10" t="str">
        <f>VLOOKUP(B16,[3]Sheet1!$C:$E,3,0)</f>
        <v>西门一片</v>
      </c>
      <c r="E16" s="10">
        <f>VLOOKUP(B16,[4]Sheet3!$A:$C,3,0)</f>
        <v>2</v>
      </c>
      <c r="F16" s="10">
        <f>VLOOKUP(B16,[4]Sheet3!$A:$D,4,0)</f>
        <v>1</v>
      </c>
      <c r="G16" s="31">
        <v>9322.5</v>
      </c>
      <c r="H16" s="31">
        <f t="shared" si="0"/>
        <v>27967.5</v>
      </c>
      <c r="I16" s="31">
        <v>2354.2377738</v>
      </c>
      <c r="J16" s="31">
        <f t="shared" si="1"/>
        <v>7062.7133214</v>
      </c>
      <c r="K16" s="32">
        <v>0.25253288</v>
      </c>
      <c r="L16" s="34">
        <f>VLOOKUP(B16,[1]查询时间段分门店销售汇总!$D:$L,9,0)</f>
        <v>25241.18</v>
      </c>
      <c r="M16" s="34">
        <f>VLOOKUP(B16,[1]查询时间段分门店销售汇总!$D:$M,10,0)</f>
        <v>7429.68</v>
      </c>
      <c r="N16" s="32">
        <f t="shared" si="2"/>
        <v>0.294347570121524</v>
      </c>
      <c r="O16" s="32">
        <f t="shared" si="3"/>
        <v>0.902518280146599</v>
      </c>
      <c r="P16" s="32">
        <f t="shared" si="4"/>
        <v>1.05195831430508</v>
      </c>
      <c r="Q16" s="74"/>
      <c r="R16" s="31">
        <f t="shared" si="17"/>
        <v>-27.2632</v>
      </c>
      <c r="S16" s="31">
        <v>10441.2</v>
      </c>
      <c r="T16" s="31">
        <f t="shared" si="5"/>
        <v>31323.6</v>
      </c>
      <c r="U16" s="31">
        <v>2478.54152825664</v>
      </c>
      <c r="V16" s="31">
        <f t="shared" si="6"/>
        <v>7435.62458476992</v>
      </c>
      <c r="W16" s="76">
        <f t="shared" si="7"/>
        <v>0.805819892988035</v>
      </c>
      <c r="X16" s="76">
        <f t="shared" si="8"/>
        <v>0.999200526505588</v>
      </c>
      <c r="Y16" s="76"/>
      <c r="Z16" s="74"/>
      <c r="AA16" s="32">
        <v>0.2373809072</v>
      </c>
      <c r="AB16" s="10">
        <v>8203.8</v>
      </c>
      <c r="AC16" s="10">
        <f t="shared" si="9"/>
        <v>16407.6</v>
      </c>
      <c r="AD16" s="10">
        <v>2203.9672776</v>
      </c>
      <c r="AE16" s="10">
        <f t="shared" si="10"/>
        <v>4407.9345552</v>
      </c>
      <c r="AF16" s="85">
        <v>0.268652</v>
      </c>
      <c r="AG16" s="89">
        <f>VLOOKUP(B16,[2]查询时间段分门店销售汇总!$D:$L,9,0)</f>
        <v>14585.94</v>
      </c>
      <c r="AH16" s="89">
        <f>VLOOKUP(B16,[2]查询时间段分门店销售汇总!$D:$M,10,0)</f>
        <v>3561.5</v>
      </c>
      <c r="AI16" s="85">
        <f t="shared" si="11"/>
        <v>0.888974621516858</v>
      </c>
      <c r="AJ16" s="85">
        <f t="shared" si="12"/>
        <v>0.80797479077781</v>
      </c>
      <c r="AK16" s="90"/>
      <c r="AL16" s="10">
        <v>9322.5</v>
      </c>
      <c r="AM16" s="10">
        <f t="shared" si="13"/>
        <v>18645</v>
      </c>
      <c r="AN16" s="10">
        <v>2354.2377738</v>
      </c>
      <c r="AO16" s="10">
        <f t="shared" si="14"/>
        <v>4708.4755476</v>
      </c>
      <c r="AP16" s="85">
        <v>0.25253288</v>
      </c>
      <c r="AQ16" s="94">
        <f t="shared" si="15"/>
        <v>0.782297666934835</v>
      </c>
      <c r="AR16" s="98">
        <f t="shared" si="16"/>
        <v>0.756401931791993</v>
      </c>
      <c r="AS16" s="96"/>
    </row>
    <row r="17" s="54" customFormat="1" ht="22.5" customHeight="1" spans="1:45">
      <c r="A17" s="10">
        <v>15</v>
      </c>
      <c r="B17" s="10">
        <v>365</v>
      </c>
      <c r="C17" s="11" t="s">
        <v>52</v>
      </c>
      <c r="D17" s="10" t="str">
        <f>VLOOKUP(B17,[3]Sheet1!$C:$E,3,0)</f>
        <v>西门一片</v>
      </c>
      <c r="E17" s="10">
        <f>VLOOKUP(B17,[4]Sheet3!$A:$C,3,0)</f>
        <v>2</v>
      </c>
      <c r="F17" s="10">
        <f>VLOOKUP(B17,[4]Sheet3!$A:$D,4,0)</f>
        <v>2</v>
      </c>
      <c r="G17" s="31">
        <v>14125</v>
      </c>
      <c r="H17" s="31">
        <f t="shared" si="0"/>
        <v>42375</v>
      </c>
      <c r="I17" s="31">
        <v>3593.236715</v>
      </c>
      <c r="J17" s="31">
        <f t="shared" si="1"/>
        <v>10779.710145</v>
      </c>
      <c r="K17" s="32">
        <v>0.25438844</v>
      </c>
      <c r="L17" s="34">
        <f>VLOOKUP(B17,[1]查询时间段分门店销售汇总!$D:$L,9,0)</f>
        <v>37660.22</v>
      </c>
      <c r="M17" s="34">
        <f>VLOOKUP(B17,[1]查询时间段分门店销售汇总!$D:$M,10,0)</f>
        <v>9664.94</v>
      </c>
      <c r="N17" s="32">
        <f t="shared" si="2"/>
        <v>0.256635250670336</v>
      </c>
      <c r="O17" s="32">
        <f t="shared" si="3"/>
        <v>0.888736755162242</v>
      </c>
      <c r="P17" s="32">
        <f t="shared" si="4"/>
        <v>0.896586259741217</v>
      </c>
      <c r="Q17" s="74"/>
      <c r="R17" s="31">
        <f t="shared" si="17"/>
        <v>-47.1478</v>
      </c>
      <c r="S17" s="31">
        <v>15820</v>
      </c>
      <c r="T17" s="31">
        <f t="shared" si="5"/>
        <v>47460</v>
      </c>
      <c r="U17" s="31">
        <v>3782.959613552</v>
      </c>
      <c r="V17" s="31">
        <f t="shared" si="6"/>
        <v>11348.878840656</v>
      </c>
      <c r="W17" s="76">
        <f t="shared" si="7"/>
        <v>0.793514959966287</v>
      </c>
      <c r="X17" s="76">
        <f t="shared" si="8"/>
        <v>0.851620687444165</v>
      </c>
      <c r="Y17" s="76"/>
      <c r="Z17" s="74"/>
      <c r="AA17" s="32">
        <v>0.2391251336</v>
      </c>
      <c r="AB17" s="10">
        <v>12430</v>
      </c>
      <c r="AC17" s="10">
        <f t="shared" si="9"/>
        <v>24860</v>
      </c>
      <c r="AD17" s="10">
        <v>3363.88118</v>
      </c>
      <c r="AE17" s="10">
        <f t="shared" si="10"/>
        <v>6727.76236</v>
      </c>
      <c r="AF17" s="85">
        <v>0.270626</v>
      </c>
      <c r="AG17" s="89">
        <f>VLOOKUP(B17,[2]查询时间段分门店销售汇总!$D:$L,9,0)</f>
        <v>21202.29</v>
      </c>
      <c r="AH17" s="89">
        <f>VLOOKUP(B17,[2]查询时间段分门店销售汇总!$D:$M,10,0)</f>
        <v>4880.01</v>
      </c>
      <c r="AI17" s="85">
        <f t="shared" si="11"/>
        <v>0.852867658889783</v>
      </c>
      <c r="AJ17" s="85">
        <f t="shared" si="12"/>
        <v>0.72535409826812</v>
      </c>
      <c r="AK17" s="90"/>
      <c r="AL17" s="10">
        <v>14125</v>
      </c>
      <c r="AM17" s="10">
        <f t="shared" si="13"/>
        <v>28250</v>
      </c>
      <c r="AN17" s="10">
        <v>3593.236715</v>
      </c>
      <c r="AO17" s="10">
        <f t="shared" si="14"/>
        <v>7186.47343</v>
      </c>
      <c r="AP17" s="85">
        <v>0.25438844</v>
      </c>
      <c r="AQ17" s="94">
        <f t="shared" si="15"/>
        <v>0.750523539823009</v>
      </c>
      <c r="AR17" s="98">
        <f t="shared" si="16"/>
        <v>0.679054900506325</v>
      </c>
      <c r="AS17" s="102"/>
    </row>
    <row r="18" s="54" customFormat="1" ht="22.5" customHeight="1" spans="1:243">
      <c r="A18" s="10">
        <v>16</v>
      </c>
      <c r="B18" s="10">
        <v>105267</v>
      </c>
      <c r="C18" s="11" t="s">
        <v>53</v>
      </c>
      <c r="D18" s="10" t="str">
        <f>VLOOKUP(B18,[3]Sheet1!$C:$E,3,0)</f>
        <v>西门一片</v>
      </c>
      <c r="E18" s="10">
        <f>VLOOKUP(B18,[4]Sheet3!$A:$C,3,0)</f>
        <v>4</v>
      </c>
      <c r="F18" s="10">
        <f>VLOOKUP(B18,[4]Sheet3!$A:$D,4,0)</f>
        <v>1</v>
      </c>
      <c r="G18" s="31">
        <v>9587.5</v>
      </c>
      <c r="H18" s="31">
        <f t="shared" si="0"/>
        <v>28762.5</v>
      </c>
      <c r="I18" s="31">
        <v>2898.952433</v>
      </c>
      <c r="J18" s="31">
        <f t="shared" si="1"/>
        <v>8696.857299</v>
      </c>
      <c r="K18" s="32">
        <v>0.30236792</v>
      </c>
      <c r="L18" s="34">
        <f>VLOOKUP(B18,[1]查询时间段分门店销售汇总!$D:$L,9,0)</f>
        <v>24966.97</v>
      </c>
      <c r="M18" s="34">
        <f>VLOOKUP(B18,[1]查询时间段分门店销售汇总!$D:$M,10,0)</f>
        <v>7564.77</v>
      </c>
      <c r="N18" s="32">
        <f t="shared" si="2"/>
        <v>0.302991111856985</v>
      </c>
      <c r="O18" s="32">
        <f t="shared" si="3"/>
        <v>0.868038939591482</v>
      </c>
      <c r="P18" s="32">
        <f t="shared" si="4"/>
        <v>0.869828001072276</v>
      </c>
      <c r="Q18" s="74"/>
      <c r="R18" s="31">
        <f t="shared" si="17"/>
        <v>-37.9553</v>
      </c>
      <c r="S18" s="31">
        <v>10738</v>
      </c>
      <c r="T18" s="31">
        <f t="shared" si="5"/>
        <v>32214</v>
      </c>
      <c r="U18" s="31">
        <v>3052.0171214624</v>
      </c>
      <c r="V18" s="31">
        <f t="shared" si="6"/>
        <v>9156.0513643872</v>
      </c>
      <c r="W18" s="76">
        <f t="shared" si="7"/>
        <v>0.775034767492395</v>
      </c>
      <c r="X18" s="76">
        <f t="shared" si="8"/>
        <v>0.826204408313332</v>
      </c>
      <c r="Y18" s="76"/>
      <c r="Z18" s="74"/>
      <c r="AA18" s="32">
        <v>0.2842258448</v>
      </c>
      <c r="AB18" s="10">
        <v>8437</v>
      </c>
      <c r="AC18" s="10">
        <f t="shared" si="9"/>
        <v>16874</v>
      </c>
      <c r="AD18" s="10">
        <v>2713.912916</v>
      </c>
      <c r="AE18" s="10">
        <f t="shared" si="10"/>
        <v>5427.825832</v>
      </c>
      <c r="AF18" s="85">
        <v>0.321668</v>
      </c>
      <c r="AG18" s="89">
        <f>VLOOKUP(B18,[2]查询时间段分门店销售汇总!$D:$L,9,0)</f>
        <v>14929.26</v>
      </c>
      <c r="AH18" s="89">
        <f>VLOOKUP(B18,[2]查询时间段分门店销售汇总!$D:$M,10,0)</f>
        <v>4039.09</v>
      </c>
      <c r="AI18" s="85">
        <f t="shared" si="11"/>
        <v>0.884749318478132</v>
      </c>
      <c r="AJ18" s="85">
        <f t="shared" si="12"/>
        <v>0.744145100638152</v>
      </c>
      <c r="AK18" s="90"/>
      <c r="AL18" s="10">
        <v>9587.5</v>
      </c>
      <c r="AM18" s="10">
        <f t="shared" si="13"/>
        <v>19175</v>
      </c>
      <c r="AN18" s="10">
        <v>2898.952433</v>
      </c>
      <c r="AO18" s="10">
        <f t="shared" si="14"/>
        <v>5797.904866</v>
      </c>
      <c r="AP18" s="85">
        <v>0.30236792</v>
      </c>
      <c r="AQ18" s="94">
        <f t="shared" si="15"/>
        <v>0.778579400260756</v>
      </c>
      <c r="AR18" s="98">
        <f t="shared" si="16"/>
        <v>0.696646477193163</v>
      </c>
      <c r="AS18" s="96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  <c r="IA18" s="99"/>
      <c r="IB18" s="99"/>
      <c r="IC18" s="99"/>
      <c r="ID18" s="99"/>
      <c r="IE18" s="99"/>
      <c r="IF18" s="99"/>
      <c r="IG18" s="99"/>
      <c r="IH18" s="99"/>
      <c r="II18" s="99"/>
    </row>
    <row r="19" s="54" customFormat="1" ht="22.5" customHeight="1" spans="1:243">
      <c r="A19" s="10">
        <v>17</v>
      </c>
      <c r="B19" s="10">
        <v>115971</v>
      </c>
      <c r="C19" s="11" t="s">
        <v>54</v>
      </c>
      <c r="D19" s="10" t="str">
        <f>VLOOKUP(B19,[3]Sheet1!$C:$E,3,0)</f>
        <v>西门一片</v>
      </c>
      <c r="E19" s="10">
        <f>VLOOKUP(B19,[4]Sheet3!$A:$C,3,0)</f>
        <v>2</v>
      </c>
      <c r="F19" s="10">
        <f>VLOOKUP(B19,[4]Sheet3!$A:$D,4,0)</f>
        <v>0</v>
      </c>
      <c r="G19" s="31">
        <v>5312.5</v>
      </c>
      <c r="H19" s="31">
        <f t="shared" si="0"/>
        <v>15937.5</v>
      </c>
      <c r="I19" s="31">
        <v>1314.355</v>
      </c>
      <c r="J19" s="31">
        <f t="shared" si="1"/>
        <v>3943.065</v>
      </c>
      <c r="K19" s="32">
        <v>0.247408</v>
      </c>
      <c r="L19" s="34">
        <f>VLOOKUP(B19,[1]查询时间段分门店销售汇总!$D:$L,9,0)</f>
        <v>13313.6</v>
      </c>
      <c r="M19" s="34">
        <f>VLOOKUP(B19,[1]查询时间段分门店销售汇总!$D:$M,10,0)</f>
        <v>3370.17</v>
      </c>
      <c r="N19" s="32">
        <f t="shared" si="2"/>
        <v>0.253137393342146</v>
      </c>
      <c r="O19" s="32">
        <f t="shared" si="3"/>
        <v>0.835363137254902</v>
      </c>
      <c r="P19" s="32">
        <f t="shared" si="4"/>
        <v>0.854708202882783</v>
      </c>
      <c r="Q19" s="74"/>
      <c r="R19" s="31">
        <f t="shared" si="17"/>
        <v>-26.239</v>
      </c>
      <c r="S19" s="31">
        <v>5950</v>
      </c>
      <c r="T19" s="31">
        <f t="shared" si="5"/>
        <v>17850</v>
      </c>
      <c r="U19" s="31">
        <v>1383.752944</v>
      </c>
      <c r="V19" s="31">
        <f t="shared" si="6"/>
        <v>4151.258832</v>
      </c>
      <c r="W19" s="76">
        <f t="shared" si="7"/>
        <v>0.745859943977591</v>
      </c>
      <c r="X19" s="76">
        <f t="shared" si="8"/>
        <v>0.811842897874984</v>
      </c>
      <c r="Y19" s="76"/>
      <c r="Z19" s="74"/>
      <c r="AA19" s="32">
        <v>0.23256352</v>
      </c>
      <c r="AB19" s="10">
        <v>4781.25</v>
      </c>
      <c r="AC19" s="10">
        <f t="shared" si="9"/>
        <v>9562.5</v>
      </c>
      <c r="AD19" s="10">
        <v>1258.425</v>
      </c>
      <c r="AE19" s="10">
        <f t="shared" si="10"/>
        <v>2516.85</v>
      </c>
      <c r="AF19" s="85">
        <v>0.2632</v>
      </c>
      <c r="AG19" s="89">
        <f>VLOOKUP(B19,[2]查询时间段分门店销售汇总!$D:$L,9,0)</f>
        <v>9595.91</v>
      </c>
      <c r="AH19" s="89">
        <f>VLOOKUP(B19,[2]查询时间段分门店销售汇总!$D:$M,10,0)</f>
        <v>1847.12</v>
      </c>
      <c r="AI19" s="91">
        <f t="shared" si="11"/>
        <v>1.00349385620915</v>
      </c>
      <c r="AJ19" s="85">
        <f t="shared" si="12"/>
        <v>0.733901503863957</v>
      </c>
      <c r="AK19" s="92"/>
      <c r="AL19" s="10">
        <v>5312.5</v>
      </c>
      <c r="AM19" s="10">
        <f t="shared" si="13"/>
        <v>10625</v>
      </c>
      <c r="AN19" s="10">
        <v>1314.355</v>
      </c>
      <c r="AO19" s="10">
        <f t="shared" si="14"/>
        <v>2628.71</v>
      </c>
      <c r="AP19" s="85">
        <v>0.247408</v>
      </c>
      <c r="AQ19" s="94">
        <f t="shared" si="15"/>
        <v>0.903144470588235</v>
      </c>
      <c r="AR19" s="98">
        <f t="shared" si="16"/>
        <v>0.702671652635703</v>
      </c>
      <c r="AS19" s="96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  <c r="IA19" s="99"/>
      <c r="IB19" s="99"/>
      <c r="IC19" s="99"/>
      <c r="ID19" s="99"/>
      <c r="IE19" s="99"/>
      <c r="IF19" s="99"/>
      <c r="IG19" s="99"/>
      <c r="IH19" s="99"/>
      <c r="II19" s="99"/>
    </row>
    <row r="20" s="54" customFormat="1" ht="22.5" customHeight="1" spans="1:243">
      <c r="A20" s="10">
        <v>18</v>
      </c>
      <c r="B20" s="10">
        <v>103198</v>
      </c>
      <c r="C20" s="11" t="s">
        <v>55</v>
      </c>
      <c r="D20" s="10" t="str">
        <f>VLOOKUP(B20,[3]Sheet1!$C:$E,3,0)</f>
        <v>西门一片</v>
      </c>
      <c r="E20" s="10">
        <f>VLOOKUP(B20,[4]Sheet3!$A:$C,3,0)</f>
        <v>3</v>
      </c>
      <c r="F20" s="10">
        <f>VLOOKUP(B20,[4]Sheet3!$A:$D,4,0)</f>
        <v>1</v>
      </c>
      <c r="G20" s="31">
        <v>9570</v>
      </c>
      <c r="H20" s="31">
        <f t="shared" si="0"/>
        <v>28710</v>
      </c>
      <c r="I20" s="31">
        <v>2478.4688412</v>
      </c>
      <c r="J20" s="31">
        <f t="shared" si="1"/>
        <v>7435.4065236</v>
      </c>
      <c r="K20" s="32">
        <v>0.25898316</v>
      </c>
      <c r="L20" s="34">
        <f>VLOOKUP(B20,[1]查询时间段分门店销售汇总!$D:$L,9,0)</f>
        <v>23185.01</v>
      </c>
      <c r="M20" s="34">
        <f>VLOOKUP(B20,[1]查询时间段分门店销售汇总!$D:$M,10,0)</f>
        <v>6115.85</v>
      </c>
      <c r="N20" s="32">
        <f t="shared" si="2"/>
        <v>0.26378466086493</v>
      </c>
      <c r="O20" s="32">
        <f t="shared" si="3"/>
        <v>0.807558690351794</v>
      </c>
      <c r="P20" s="32">
        <f t="shared" si="4"/>
        <v>0.822530682160858</v>
      </c>
      <c r="Q20" s="74"/>
      <c r="R20" s="31">
        <f t="shared" si="17"/>
        <v>-55.2499</v>
      </c>
      <c r="S20" s="31">
        <v>10718.4</v>
      </c>
      <c r="T20" s="31">
        <f t="shared" si="5"/>
        <v>32155.2</v>
      </c>
      <c r="U20" s="31">
        <v>2609.33199601536</v>
      </c>
      <c r="V20" s="31">
        <f t="shared" si="6"/>
        <v>7827.99598804608</v>
      </c>
      <c r="W20" s="76">
        <f t="shared" si="7"/>
        <v>0.721034544956959</v>
      </c>
      <c r="X20" s="76">
        <f t="shared" si="8"/>
        <v>0.781279143389873</v>
      </c>
      <c r="Y20" s="76"/>
      <c r="Z20" s="74"/>
      <c r="AA20" s="32">
        <v>0.2434441704</v>
      </c>
      <c r="AB20" s="10">
        <v>8421.6</v>
      </c>
      <c r="AC20" s="10">
        <f t="shared" si="9"/>
        <v>16843.2</v>
      </c>
      <c r="AD20" s="10">
        <v>2320.2687024</v>
      </c>
      <c r="AE20" s="10">
        <f t="shared" si="10"/>
        <v>4640.5374048</v>
      </c>
      <c r="AF20" s="85">
        <v>0.275514</v>
      </c>
      <c r="AG20" s="89">
        <f>VLOOKUP(B20,[2]查询时间段分门店销售汇总!$D:$L,9,0)</f>
        <v>21629.53</v>
      </c>
      <c r="AH20" s="89">
        <f>VLOOKUP(B20,[2]查询时间段分门店销售汇总!$D:$M,10,0)</f>
        <v>4154.76</v>
      </c>
      <c r="AI20" s="91">
        <f t="shared" si="11"/>
        <v>1.28416987270827</v>
      </c>
      <c r="AJ20" s="85">
        <f t="shared" si="12"/>
        <v>0.895318717979187</v>
      </c>
      <c r="AK20" s="92"/>
      <c r="AL20" s="10">
        <v>9570</v>
      </c>
      <c r="AM20" s="10">
        <f t="shared" si="13"/>
        <v>19140</v>
      </c>
      <c r="AN20" s="10">
        <v>2478.4688412</v>
      </c>
      <c r="AO20" s="10">
        <f t="shared" si="14"/>
        <v>4956.9376824</v>
      </c>
      <c r="AP20" s="85">
        <v>0.25898316</v>
      </c>
      <c r="AQ20" s="94">
        <f t="shared" si="15"/>
        <v>1.13006948798328</v>
      </c>
      <c r="AR20" s="98">
        <f t="shared" si="16"/>
        <v>0.83817071470392</v>
      </c>
      <c r="AS20" s="96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</row>
    <row r="21" s="54" customFormat="1" ht="22.5" customHeight="1" spans="1:243">
      <c r="A21" s="10">
        <v>19</v>
      </c>
      <c r="B21" s="10">
        <v>108277</v>
      </c>
      <c r="C21" s="11" t="s">
        <v>56</v>
      </c>
      <c r="D21" s="10" t="str">
        <f>VLOOKUP(B21,[3]Sheet1!$C:$E,3,0)</f>
        <v>西门一片</v>
      </c>
      <c r="E21" s="10">
        <f>VLOOKUP(B21,[4]Sheet3!$A:$C,3,0)</f>
        <v>2</v>
      </c>
      <c r="F21" s="10">
        <f>VLOOKUP(B21,[4]Sheet3!$A:$D,4,0)</f>
        <v>1</v>
      </c>
      <c r="G21" s="31">
        <v>8750</v>
      </c>
      <c r="H21" s="31">
        <f t="shared" si="0"/>
        <v>26250</v>
      </c>
      <c r="I21" s="31">
        <v>1980.03715</v>
      </c>
      <c r="J21" s="31">
        <f t="shared" si="1"/>
        <v>5940.11145</v>
      </c>
      <c r="K21" s="32">
        <v>0.22628996</v>
      </c>
      <c r="L21" s="34">
        <f>VLOOKUP(B21,[1]查询时间段分门店销售汇总!$D:$L,9,0)</f>
        <v>20906.18</v>
      </c>
      <c r="M21" s="34">
        <f>VLOOKUP(B21,[1]查询时间段分门店销售汇总!$D:$M,10,0)</f>
        <v>5734.88</v>
      </c>
      <c r="N21" s="32">
        <f t="shared" si="2"/>
        <v>0.274315058992126</v>
      </c>
      <c r="O21" s="32">
        <f t="shared" si="3"/>
        <v>0.796425904761905</v>
      </c>
      <c r="P21" s="32">
        <f t="shared" si="4"/>
        <v>0.965449899092381</v>
      </c>
      <c r="Q21" s="74"/>
      <c r="R21" s="31">
        <f t="shared" si="17"/>
        <v>-53.4382</v>
      </c>
      <c r="S21" s="31">
        <v>9800</v>
      </c>
      <c r="T21" s="31">
        <f t="shared" si="5"/>
        <v>29400</v>
      </c>
      <c r="U21" s="31">
        <v>2084.58311152</v>
      </c>
      <c r="V21" s="31">
        <f t="shared" si="6"/>
        <v>6253.74933456</v>
      </c>
      <c r="W21" s="76">
        <f t="shared" si="7"/>
        <v>0.711094557823129</v>
      </c>
      <c r="X21" s="76">
        <f t="shared" si="8"/>
        <v>0.917030679229086</v>
      </c>
      <c r="Y21" s="76"/>
      <c r="Z21" s="74"/>
      <c r="AA21" s="32">
        <v>0.2127125624</v>
      </c>
      <c r="AB21" s="10">
        <v>7700</v>
      </c>
      <c r="AC21" s="10">
        <f t="shared" si="9"/>
        <v>15400</v>
      </c>
      <c r="AD21" s="10">
        <v>1853.6518</v>
      </c>
      <c r="AE21" s="10">
        <f t="shared" si="10"/>
        <v>3707.3036</v>
      </c>
      <c r="AF21" s="85">
        <v>0.240734</v>
      </c>
      <c r="AG21" s="89">
        <f>VLOOKUP(B21,[2]查询时间段分门店销售汇总!$D:$L,9,0)</f>
        <v>13939.39</v>
      </c>
      <c r="AH21" s="89">
        <f>VLOOKUP(B21,[2]查询时间段分门店销售汇总!$D:$M,10,0)</f>
        <v>3022.56</v>
      </c>
      <c r="AI21" s="85">
        <f t="shared" si="11"/>
        <v>0.905155194805195</v>
      </c>
      <c r="AJ21" s="85">
        <f t="shared" si="12"/>
        <v>0.815298752440992</v>
      </c>
      <c r="AK21" s="93"/>
      <c r="AL21" s="89">
        <v>8750</v>
      </c>
      <c r="AM21" s="10">
        <f t="shared" si="13"/>
        <v>17500</v>
      </c>
      <c r="AN21" s="10">
        <v>1980.03715</v>
      </c>
      <c r="AO21" s="10">
        <f t="shared" si="14"/>
        <v>3960.0743</v>
      </c>
      <c r="AP21" s="85">
        <v>0.22628996</v>
      </c>
      <c r="AQ21" s="94">
        <f t="shared" si="15"/>
        <v>0.796536571428571</v>
      </c>
      <c r="AR21" s="98">
        <f t="shared" si="16"/>
        <v>0.763258406540503</v>
      </c>
      <c r="AS21" s="96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</row>
    <row r="22" s="54" customFormat="1" ht="22.5" customHeight="1" spans="1:243">
      <c r="A22" s="10">
        <v>20</v>
      </c>
      <c r="B22" s="10">
        <v>105910</v>
      </c>
      <c r="C22" s="11" t="s">
        <v>57</v>
      </c>
      <c r="D22" s="10" t="str">
        <f>VLOOKUP(B22,[3]Sheet1!$C:$E,3,0)</f>
        <v>西门一片</v>
      </c>
      <c r="E22" s="10">
        <f>VLOOKUP(B22,[4]Sheet3!$A:$C,3,0)</f>
        <v>3</v>
      </c>
      <c r="F22" s="10">
        <f>VLOOKUP(B22,[4]Sheet3!$A:$D,4,0)</f>
        <v>0</v>
      </c>
      <c r="G22" s="31">
        <v>8437.5</v>
      </c>
      <c r="H22" s="31">
        <f t="shared" si="0"/>
        <v>25312.5</v>
      </c>
      <c r="I22" s="31">
        <v>2457.2916</v>
      </c>
      <c r="J22" s="31">
        <f t="shared" si="1"/>
        <v>7371.8748</v>
      </c>
      <c r="K22" s="32">
        <v>0.29123456</v>
      </c>
      <c r="L22" s="34">
        <f>VLOOKUP(B22,[1]查询时间段分门店销售汇总!$D:$L,9,0)</f>
        <v>17625.55</v>
      </c>
      <c r="M22" s="34">
        <f>VLOOKUP(B22,[1]查询时间段分门店销售汇总!$D:$M,10,0)</f>
        <v>5029.05</v>
      </c>
      <c r="N22" s="32">
        <f t="shared" si="2"/>
        <v>0.285327266383177</v>
      </c>
      <c r="O22" s="32">
        <f t="shared" si="3"/>
        <v>0.696318024691358</v>
      </c>
      <c r="P22" s="32">
        <f t="shared" si="4"/>
        <v>0.68219416857161</v>
      </c>
      <c r="Q22" s="74"/>
      <c r="R22" s="31">
        <f t="shared" si="17"/>
        <v>-76.8695</v>
      </c>
      <c r="S22" s="31">
        <v>9450</v>
      </c>
      <c r="T22" s="31">
        <f t="shared" si="5"/>
        <v>28350</v>
      </c>
      <c r="U22" s="31">
        <v>2587.03659648</v>
      </c>
      <c r="V22" s="31">
        <f t="shared" si="6"/>
        <v>7761.10978944</v>
      </c>
      <c r="W22" s="76">
        <f t="shared" si="7"/>
        <v>0.621712522045855</v>
      </c>
      <c r="X22" s="76">
        <f t="shared" si="8"/>
        <v>0.647980783217714</v>
      </c>
      <c r="Y22" s="76"/>
      <c r="Z22" s="74"/>
      <c r="AA22" s="32">
        <v>0.2737604864</v>
      </c>
      <c r="AB22" s="10">
        <v>7425</v>
      </c>
      <c r="AC22" s="10">
        <f t="shared" si="9"/>
        <v>14850</v>
      </c>
      <c r="AD22" s="10">
        <v>2300.4432</v>
      </c>
      <c r="AE22" s="10">
        <f t="shared" si="10"/>
        <v>4600.8864</v>
      </c>
      <c r="AF22" s="85">
        <v>0.309824</v>
      </c>
      <c r="AG22" s="89">
        <f>VLOOKUP(B22,[2]查询时间段分门店销售汇总!$D:$L,9,0)</f>
        <v>10349.57</v>
      </c>
      <c r="AH22" s="89">
        <f>VLOOKUP(B22,[2]查询时间段分门店销售汇总!$D:$M,10,0)</f>
        <v>3021.05</v>
      </c>
      <c r="AI22" s="85">
        <f t="shared" si="11"/>
        <v>0.696940740740741</v>
      </c>
      <c r="AJ22" s="85">
        <f t="shared" si="12"/>
        <v>0.656623471511924</v>
      </c>
      <c r="AK22" s="90"/>
      <c r="AL22" s="10">
        <v>8437.5</v>
      </c>
      <c r="AM22" s="10">
        <f t="shared" si="13"/>
        <v>16875</v>
      </c>
      <c r="AN22" s="10">
        <v>2457.2916</v>
      </c>
      <c r="AO22" s="10">
        <f t="shared" si="14"/>
        <v>4914.5832</v>
      </c>
      <c r="AP22" s="85">
        <v>0.29123456</v>
      </c>
      <c r="AQ22" s="94">
        <f t="shared" si="15"/>
        <v>0.613307851851852</v>
      </c>
      <c r="AR22" s="98">
        <f t="shared" si="16"/>
        <v>0.61471133503244</v>
      </c>
      <c r="AS22" s="96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</row>
    <row r="23" s="54" customFormat="1" ht="22.5" customHeight="1" spans="1:45">
      <c r="A23" s="10">
        <v>21</v>
      </c>
      <c r="B23" s="10">
        <v>745</v>
      </c>
      <c r="C23" s="11" t="s">
        <v>58</v>
      </c>
      <c r="D23" s="10" t="str">
        <f>VLOOKUP(B23,[3]Sheet1!$C:$E,3,0)</f>
        <v>西门一片</v>
      </c>
      <c r="E23" s="10">
        <f>VLOOKUP(B23,[4]Sheet3!$A:$C,3,0)</f>
        <v>2</v>
      </c>
      <c r="F23" s="10">
        <f>VLOOKUP(B23,[4]Sheet3!$A:$D,4,0)</f>
        <v>1</v>
      </c>
      <c r="G23" s="31">
        <v>7522.5</v>
      </c>
      <c r="H23" s="31">
        <f t="shared" si="0"/>
        <v>22567.5</v>
      </c>
      <c r="I23" s="31">
        <v>1706.9190408</v>
      </c>
      <c r="J23" s="31">
        <f t="shared" si="1"/>
        <v>5120.7571224</v>
      </c>
      <c r="K23" s="32">
        <v>0.22690848</v>
      </c>
      <c r="L23" s="34">
        <f>VLOOKUP(B23,[1]查询时间段分门店销售汇总!$D:$L,9,0)</f>
        <v>15612.06</v>
      </c>
      <c r="M23" s="34">
        <f>VLOOKUP(B23,[1]查询时间段分门店销售汇总!$D:$M,10,0)</f>
        <v>4078.23</v>
      </c>
      <c r="N23" s="32">
        <f t="shared" si="2"/>
        <v>0.261223054484802</v>
      </c>
      <c r="O23" s="32">
        <f t="shared" si="3"/>
        <v>0.691793951478897</v>
      </c>
      <c r="P23" s="32">
        <f t="shared" si="4"/>
        <v>0.796411527147105</v>
      </c>
      <c r="Q23" s="74"/>
      <c r="R23" s="31">
        <f t="shared" si="17"/>
        <v>-69.5544</v>
      </c>
      <c r="S23" s="31">
        <v>8425.2</v>
      </c>
      <c r="T23" s="31">
        <f t="shared" si="5"/>
        <v>25275.6</v>
      </c>
      <c r="U23" s="31">
        <v>1797.04436615424</v>
      </c>
      <c r="V23" s="31">
        <f t="shared" si="6"/>
        <v>5391.13309846272</v>
      </c>
      <c r="W23" s="76">
        <f t="shared" si="7"/>
        <v>0.617673170963301</v>
      </c>
      <c r="X23" s="76">
        <f t="shared" si="8"/>
        <v>0.756469915603253</v>
      </c>
      <c r="Y23" s="76"/>
      <c r="Z23" s="74"/>
      <c r="AA23" s="32">
        <v>0.2132939712</v>
      </c>
      <c r="AB23" s="10">
        <v>6619.8</v>
      </c>
      <c r="AC23" s="10">
        <f t="shared" si="9"/>
        <v>13239.6</v>
      </c>
      <c r="AD23" s="10">
        <v>1597.9667616</v>
      </c>
      <c r="AE23" s="10">
        <f t="shared" si="10"/>
        <v>3195.9335232</v>
      </c>
      <c r="AF23" s="85">
        <v>0.241392</v>
      </c>
      <c r="AG23" s="89">
        <f>VLOOKUP(B23,[2]查询时间段分门店销售汇总!$D:$L,9,0)</f>
        <v>10623.73</v>
      </c>
      <c r="AH23" s="89">
        <f>VLOOKUP(B23,[2]查询时间段分门店销售汇总!$D:$M,10,0)</f>
        <v>2916.93</v>
      </c>
      <c r="AI23" s="85">
        <f t="shared" si="11"/>
        <v>0.802420767999033</v>
      </c>
      <c r="AJ23" s="85">
        <f t="shared" si="12"/>
        <v>0.912700461015647</v>
      </c>
      <c r="AK23" s="90"/>
      <c r="AL23" s="10">
        <v>7522.5</v>
      </c>
      <c r="AM23" s="10">
        <f t="shared" si="13"/>
        <v>15045</v>
      </c>
      <c r="AN23" s="10">
        <v>1706.9190408</v>
      </c>
      <c r="AO23" s="10">
        <f t="shared" si="14"/>
        <v>3413.8380816</v>
      </c>
      <c r="AP23" s="85">
        <v>0.22690848</v>
      </c>
      <c r="AQ23" s="94">
        <f t="shared" si="15"/>
        <v>0.706130275839149</v>
      </c>
      <c r="AR23" s="98">
        <f t="shared" si="16"/>
        <v>0.854442984780605</v>
      </c>
      <c r="AS23" s="102"/>
    </row>
    <row r="24" s="54" customFormat="1" ht="22.5" customHeight="1" spans="1:45">
      <c r="A24" s="10">
        <v>22</v>
      </c>
      <c r="B24" s="10">
        <v>359</v>
      </c>
      <c r="C24" s="11" t="s">
        <v>59</v>
      </c>
      <c r="D24" s="10" t="str">
        <f>VLOOKUP(B24,[3]Sheet1!$C:$E,3,0)</f>
        <v>西门一片</v>
      </c>
      <c r="E24" s="10">
        <f>VLOOKUP(B24,[4]Sheet3!$A:$C,3,0)</f>
        <v>4</v>
      </c>
      <c r="F24" s="10">
        <f>VLOOKUP(B24,[4]Sheet3!$A:$D,4,0)</f>
        <v>0</v>
      </c>
      <c r="G24" s="31">
        <v>11600</v>
      </c>
      <c r="H24" s="31">
        <f t="shared" si="0"/>
        <v>34800</v>
      </c>
      <c r="I24" s="31">
        <v>2429.19312</v>
      </c>
      <c r="J24" s="31">
        <f t="shared" si="1"/>
        <v>7287.57936</v>
      </c>
      <c r="K24" s="32">
        <v>0.2094132</v>
      </c>
      <c r="L24" s="34">
        <f>VLOOKUP(B24,[1]查询时间段分门店销售汇总!$D:$L,9,0)</f>
        <v>24053.76</v>
      </c>
      <c r="M24" s="34">
        <f>VLOOKUP(B24,[1]查询时间段分门店销售汇总!$D:$M,10,0)</f>
        <v>5570.21</v>
      </c>
      <c r="N24" s="32">
        <f t="shared" si="2"/>
        <v>0.231573359009153</v>
      </c>
      <c r="O24" s="32">
        <f t="shared" si="3"/>
        <v>0.6912</v>
      </c>
      <c r="P24" s="32">
        <f t="shared" si="4"/>
        <v>0.764342962846308</v>
      </c>
      <c r="Q24" s="74"/>
      <c r="R24" s="31">
        <f t="shared" si="17"/>
        <v>-107.4624</v>
      </c>
      <c r="S24" s="31">
        <v>12992</v>
      </c>
      <c r="T24" s="31">
        <f t="shared" si="5"/>
        <v>38976</v>
      </c>
      <c r="U24" s="31">
        <v>2557.454516736</v>
      </c>
      <c r="V24" s="31">
        <f t="shared" si="6"/>
        <v>7672.363550208</v>
      </c>
      <c r="W24" s="76">
        <f t="shared" si="7"/>
        <v>0.617142857142857</v>
      </c>
      <c r="X24" s="76">
        <f t="shared" si="8"/>
        <v>0.726009653159487</v>
      </c>
      <c r="Y24" s="76"/>
      <c r="Z24" s="74"/>
      <c r="AA24" s="32">
        <v>0.196848408</v>
      </c>
      <c r="AB24" s="10">
        <v>10208</v>
      </c>
      <c r="AC24" s="10">
        <f t="shared" si="9"/>
        <v>20416</v>
      </c>
      <c r="AD24" s="10">
        <v>2274.13824</v>
      </c>
      <c r="AE24" s="10">
        <f t="shared" si="10"/>
        <v>4548.27648</v>
      </c>
      <c r="AF24" s="85">
        <v>0.22278</v>
      </c>
      <c r="AG24" s="89">
        <f>VLOOKUP(B24,[2]查询时间段分门店销售汇总!$D:$L,9,0)</f>
        <v>22240.07</v>
      </c>
      <c r="AH24" s="89">
        <f>VLOOKUP(B24,[2]查询时间段分门店销售汇总!$D:$M,10,0)</f>
        <v>5863.59</v>
      </c>
      <c r="AI24" s="91">
        <f t="shared" si="11"/>
        <v>1.08934512147335</v>
      </c>
      <c r="AJ24" s="91">
        <f t="shared" si="12"/>
        <v>1.28918943819352</v>
      </c>
      <c r="AK24" s="92" t="s">
        <v>43</v>
      </c>
      <c r="AL24" s="10">
        <v>11600</v>
      </c>
      <c r="AM24" s="10">
        <f t="shared" si="13"/>
        <v>23200</v>
      </c>
      <c r="AN24" s="10">
        <v>2429.19312</v>
      </c>
      <c r="AO24" s="10">
        <f t="shared" si="14"/>
        <v>4858.38624</v>
      </c>
      <c r="AP24" s="85">
        <v>0.2094132</v>
      </c>
      <c r="AQ24" s="94">
        <f t="shared" si="15"/>
        <v>0.958623706896552</v>
      </c>
      <c r="AR24" s="98">
        <f t="shared" si="16"/>
        <v>1.20690075064925</v>
      </c>
      <c r="AS24" s="102"/>
    </row>
    <row r="25" s="54" customFormat="1" ht="22.5" customHeight="1" spans="1:45">
      <c r="A25" s="10">
        <v>23</v>
      </c>
      <c r="B25" s="10">
        <v>582</v>
      </c>
      <c r="C25" s="11" t="s">
        <v>60</v>
      </c>
      <c r="D25" s="10" t="str">
        <f>VLOOKUP(B25,[3]Sheet1!$C:$E,3,0)</f>
        <v>西门一片</v>
      </c>
      <c r="E25" s="10">
        <f>VLOOKUP(B25,[4]Sheet3!$A:$C,3,0)</f>
        <v>4</v>
      </c>
      <c r="F25" s="10">
        <f>VLOOKUP(B25,[4]Sheet3!$A:$D,4,0)</f>
        <v>2</v>
      </c>
      <c r="G25" s="31">
        <v>39312</v>
      </c>
      <c r="H25" s="31">
        <f t="shared" si="0"/>
        <v>117936</v>
      </c>
      <c r="I25" s="31">
        <v>4953.36546432</v>
      </c>
      <c r="J25" s="31">
        <f t="shared" si="1"/>
        <v>14860.09639296</v>
      </c>
      <c r="K25" s="32">
        <v>0.12600136</v>
      </c>
      <c r="L25" s="34">
        <f>VLOOKUP(B25,[1]查询时间段分门店销售汇总!$D:$L,9,0)</f>
        <v>79679.45</v>
      </c>
      <c r="M25" s="34">
        <f>VLOOKUP(B25,[1]查询时间段分门店销售汇总!$D:$M,10,0)</f>
        <v>16869.59</v>
      </c>
      <c r="N25" s="32">
        <f t="shared" si="2"/>
        <v>0.211718203376153</v>
      </c>
      <c r="O25" s="32">
        <f t="shared" si="3"/>
        <v>0.675616012074345</v>
      </c>
      <c r="P25" s="32">
        <f t="shared" si="4"/>
        <v>1.13522749475515</v>
      </c>
      <c r="Q25" s="74"/>
      <c r="R25" s="77">
        <v>-200</v>
      </c>
      <c r="S25" s="31">
        <v>44029.44</v>
      </c>
      <c r="T25" s="31">
        <f t="shared" si="5"/>
        <v>132088.32</v>
      </c>
      <c r="U25" s="31">
        <v>5214.9031608361</v>
      </c>
      <c r="V25" s="31">
        <f t="shared" si="6"/>
        <v>15644.7094825083</v>
      </c>
      <c r="W25" s="76">
        <f t="shared" si="7"/>
        <v>0.603228582209237</v>
      </c>
      <c r="X25" s="76">
        <f t="shared" si="8"/>
        <v>1.0782935930425</v>
      </c>
      <c r="Y25" s="76"/>
      <c r="Z25" s="74"/>
      <c r="AA25" s="32">
        <v>0.1184412784</v>
      </c>
      <c r="AB25" s="10">
        <v>34594.56</v>
      </c>
      <c r="AC25" s="10">
        <f t="shared" si="9"/>
        <v>69189.12</v>
      </c>
      <c r="AD25" s="10">
        <v>4637.19320064</v>
      </c>
      <c r="AE25" s="10">
        <f t="shared" si="10"/>
        <v>9274.38640128</v>
      </c>
      <c r="AF25" s="85">
        <v>0.134044</v>
      </c>
      <c r="AG25" s="89">
        <v>110959.72</v>
      </c>
      <c r="AH25" s="89">
        <v>13591.1</v>
      </c>
      <c r="AI25" s="91">
        <f t="shared" si="11"/>
        <v>1.60371630684131</v>
      </c>
      <c r="AJ25" s="91">
        <f t="shared" si="12"/>
        <v>1.46544465713918</v>
      </c>
      <c r="AK25" s="92" t="s">
        <v>43</v>
      </c>
      <c r="AL25" s="10">
        <v>39312</v>
      </c>
      <c r="AM25" s="10">
        <f t="shared" si="13"/>
        <v>78624</v>
      </c>
      <c r="AN25" s="10">
        <v>4953.36546432</v>
      </c>
      <c r="AO25" s="10">
        <f t="shared" si="14"/>
        <v>9906.73092864</v>
      </c>
      <c r="AP25" s="85">
        <v>0.12600136</v>
      </c>
      <c r="AQ25" s="100">
        <f t="shared" si="15"/>
        <v>1.41127035002035</v>
      </c>
      <c r="AR25" s="101">
        <f t="shared" si="16"/>
        <v>1.37190563647072</v>
      </c>
      <c r="AS25" s="96">
        <f>(AH25-AE25)*0.1</f>
        <v>431.671359872</v>
      </c>
    </row>
    <row r="26" s="54" customFormat="1" ht="22.5" customHeight="1" spans="1:45">
      <c r="A26" s="10">
        <v>24</v>
      </c>
      <c r="B26" s="10">
        <v>727</v>
      </c>
      <c r="C26" s="11" t="s">
        <v>61</v>
      </c>
      <c r="D26" s="10" t="str">
        <f>VLOOKUP(B26,[3]Sheet1!$C:$E,3,0)</f>
        <v>西门一片</v>
      </c>
      <c r="E26" s="10">
        <f>VLOOKUP(B26,[4]Sheet3!$A:$C,3,0)</f>
        <v>2</v>
      </c>
      <c r="F26" s="10">
        <f>VLOOKUP(B26,[4]Sheet3!$A:$D,4,0)</f>
        <v>0</v>
      </c>
      <c r="G26" s="31">
        <v>5605</v>
      </c>
      <c r="H26" s="31">
        <f t="shared" si="0"/>
        <v>16815</v>
      </c>
      <c r="I26" s="31">
        <v>1551.6426874</v>
      </c>
      <c r="J26" s="31">
        <f t="shared" si="1"/>
        <v>4654.9280622</v>
      </c>
      <c r="K26" s="32">
        <v>0.27683188</v>
      </c>
      <c r="L26" s="34">
        <f>VLOOKUP(B26,[1]查询时间段分门店销售汇总!$D:$L,9,0)</f>
        <v>11203.18</v>
      </c>
      <c r="M26" s="34">
        <f>VLOOKUP(B26,[1]查询时间段分门店销售汇总!$D:$M,10,0)</f>
        <v>2675.62</v>
      </c>
      <c r="N26" s="32">
        <f t="shared" si="2"/>
        <v>0.238826833095603</v>
      </c>
      <c r="O26" s="32">
        <f t="shared" si="3"/>
        <v>0.666261076419863</v>
      </c>
      <c r="P26" s="32">
        <f t="shared" si="4"/>
        <v>0.574792985895351</v>
      </c>
      <c r="Q26" s="74"/>
      <c r="R26" s="31">
        <f>(L26-H26)*0.01</f>
        <v>-56.1182</v>
      </c>
      <c r="S26" s="31">
        <v>6277.6</v>
      </c>
      <c r="T26" s="31">
        <f t="shared" si="5"/>
        <v>18832.8</v>
      </c>
      <c r="U26" s="31">
        <v>1633.56942129472</v>
      </c>
      <c r="V26" s="31">
        <f t="shared" si="6"/>
        <v>4900.70826388416</v>
      </c>
      <c r="W26" s="76">
        <f t="shared" si="7"/>
        <v>0.594875961089164</v>
      </c>
      <c r="X26" s="76">
        <f t="shared" si="8"/>
        <v>0.545965982043457</v>
      </c>
      <c r="Y26" s="76"/>
      <c r="Z26" s="74"/>
      <c r="AA26" s="32">
        <v>0.2602219672</v>
      </c>
      <c r="AB26" s="10">
        <v>5044.5</v>
      </c>
      <c r="AC26" s="10">
        <f t="shared" si="9"/>
        <v>10089</v>
      </c>
      <c r="AD26" s="10">
        <v>1485.615339</v>
      </c>
      <c r="AE26" s="10">
        <f t="shared" si="10"/>
        <v>2971.230678</v>
      </c>
      <c r="AF26" s="85">
        <v>0.294502</v>
      </c>
      <c r="AG26" s="89">
        <f>VLOOKUP(B26,[2]查询时间段分门店销售汇总!$D:$L,9,0)</f>
        <v>4760.3</v>
      </c>
      <c r="AH26" s="89">
        <f>VLOOKUP(B26,[2]查询时间段分门店销售汇总!$D:$M,10,0)</f>
        <v>1434.03</v>
      </c>
      <c r="AI26" s="85">
        <f t="shared" si="11"/>
        <v>0.471830706710279</v>
      </c>
      <c r="AJ26" s="85">
        <f t="shared" si="12"/>
        <v>0.482638393113683</v>
      </c>
      <c r="AK26" s="90"/>
      <c r="AL26" s="10">
        <v>5605</v>
      </c>
      <c r="AM26" s="10">
        <f t="shared" si="13"/>
        <v>11210</v>
      </c>
      <c r="AN26" s="10">
        <v>1551.6426874</v>
      </c>
      <c r="AO26" s="10">
        <f t="shared" si="14"/>
        <v>3103.2853748</v>
      </c>
      <c r="AP26" s="85">
        <v>0.27683188</v>
      </c>
      <c r="AQ26" s="94">
        <f t="shared" si="15"/>
        <v>0.424647636039251</v>
      </c>
      <c r="AR26" s="98">
        <f t="shared" si="16"/>
        <v>0.462100589151399</v>
      </c>
      <c r="AS26" s="96"/>
    </row>
    <row r="27" s="54" customFormat="1" ht="22.5" customHeight="1" spans="1:45">
      <c r="A27" s="10">
        <v>25</v>
      </c>
      <c r="B27" s="10">
        <v>106569</v>
      </c>
      <c r="C27" s="11" t="s">
        <v>62</v>
      </c>
      <c r="D27" s="10" t="str">
        <f>VLOOKUP(B27,[3]Sheet1!$C:$E,3,0)</f>
        <v>西门一片</v>
      </c>
      <c r="E27" s="10">
        <f>VLOOKUP(B27,[4]Sheet3!$A:$C,3,0)</f>
        <v>2</v>
      </c>
      <c r="F27" s="10">
        <f>VLOOKUP(B27,[4]Sheet3!$A:$D,4,0)</f>
        <v>0</v>
      </c>
      <c r="G27" s="31">
        <v>9375</v>
      </c>
      <c r="H27" s="31">
        <f t="shared" si="0"/>
        <v>28125</v>
      </c>
      <c r="I27" s="31">
        <v>2694.703875</v>
      </c>
      <c r="J27" s="31">
        <f t="shared" si="1"/>
        <v>8084.111625</v>
      </c>
      <c r="K27" s="32">
        <v>0.28743508</v>
      </c>
      <c r="L27" s="34">
        <f>VLOOKUP(B27,[1]查询时间段分门店销售汇总!$D:$L,9,0)</f>
        <v>17751.25</v>
      </c>
      <c r="M27" s="34">
        <f>VLOOKUP(B27,[1]查询时间段分门店销售汇总!$D:$M,10,0)</f>
        <v>5046.12</v>
      </c>
      <c r="N27" s="32">
        <f t="shared" si="2"/>
        <v>0.284268431800577</v>
      </c>
      <c r="O27" s="32">
        <f t="shared" si="3"/>
        <v>0.631155555555556</v>
      </c>
      <c r="P27" s="32">
        <f t="shared" si="4"/>
        <v>0.624202167668609</v>
      </c>
      <c r="Q27" s="74"/>
      <c r="R27" s="31">
        <f>(L27-H27)*0.01</f>
        <v>-103.7375</v>
      </c>
      <c r="S27" s="31">
        <v>10500</v>
      </c>
      <c r="T27" s="31">
        <f t="shared" si="5"/>
        <v>31500</v>
      </c>
      <c r="U27" s="31">
        <v>2836.9842396</v>
      </c>
      <c r="V27" s="31">
        <f t="shared" si="6"/>
        <v>8510.9527188</v>
      </c>
      <c r="W27" s="76">
        <f t="shared" si="7"/>
        <v>0.563531746031746</v>
      </c>
      <c r="X27" s="76">
        <f t="shared" si="8"/>
        <v>0.592897195733861</v>
      </c>
      <c r="Y27" s="76"/>
      <c r="Z27" s="74"/>
      <c r="AA27" s="32">
        <v>0.2701889752</v>
      </c>
      <c r="AB27" s="10">
        <v>8250</v>
      </c>
      <c r="AC27" s="10">
        <f t="shared" si="9"/>
        <v>16500</v>
      </c>
      <c r="AD27" s="10">
        <v>2522.7015</v>
      </c>
      <c r="AE27" s="10">
        <f t="shared" si="10"/>
        <v>5045.403</v>
      </c>
      <c r="AF27" s="85">
        <v>0.305782</v>
      </c>
      <c r="AG27" s="89">
        <f>VLOOKUP(B27,[2]查询时间段分门店销售汇总!$D:$L,9,0)</f>
        <v>15997.81</v>
      </c>
      <c r="AH27" s="89">
        <f>VLOOKUP(B27,[2]查询时间段分门店销售汇总!$D:$M,10,0)</f>
        <v>3961.87</v>
      </c>
      <c r="AI27" s="85">
        <f t="shared" si="11"/>
        <v>0.969564242424242</v>
      </c>
      <c r="AJ27" s="85">
        <f t="shared" si="12"/>
        <v>0.785243517713055</v>
      </c>
      <c r="AK27" s="90"/>
      <c r="AL27" s="10">
        <v>9375</v>
      </c>
      <c r="AM27" s="10">
        <f t="shared" si="13"/>
        <v>18750</v>
      </c>
      <c r="AN27" s="10">
        <v>2694.703875</v>
      </c>
      <c r="AO27" s="10">
        <f t="shared" si="14"/>
        <v>5389.40775</v>
      </c>
      <c r="AP27" s="85">
        <v>0.28743508</v>
      </c>
      <c r="AQ27" s="94">
        <f t="shared" si="15"/>
        <v>0.853216533333333</v>
      </c>
      <c r="AR27" s="98">
        <f t="shared" si="16"/>
        <v>0.735121591050519</v>
      </c>
      <c r="AS27" s="96"/>
    </row>
    <row r="28" s="54" customFormat="1" ht="22.5" customHeight="1" spans="1:243">
      <c r="A28" s="10">
        <v>26</v>
      </c>
      <c r="B28" s="10">
        <v>379</v>
      </c>
      <c r="C28" s="11" t="s">
        <v>63</v>
      </c>
      <c r="D28" s="10" t="str">
        <f>VLOOKUP(B28,[3]Sheet1!$C:$E,3,0)</f>
        <v>西门一片</v>
      </c>
      <c r="E28" s="10">
        <f>VLOOKUP(B28,[4]Sheet3!$A:$C,3,0)</f>
        <v>3</v>
      </c>
      <c r="F28" s="10">
        <f>VLOOKUP(B28,[4]Sheet3!$A:$D,4,0)</f>
        <v>0</v>
      </c>
      <c r="G28" s="31">
        <v>10170</v>
      </c>
      <c r="H28" s="31">
        <f t="shared" si="0"/>
        <v>30510</v>
      </c>
      <c r="I28" s="31">
        <v>2488.2821028</v>
      </c>
      <c r="J28" s="31">
        <f t="shared" si="1"/>
        <v>7464.8463084</v>
      </c>
      <c r="K28" s="32">
        <v>0.24466884</v>
      </c>
      <c r="L28" s="34">
        <f>VLOOKUP(B28,[1]查询时间段分门店销售汇总!$D:$L,9,0)</f>
        <v>18229.57</v>
      </c>
      <c r="M28" s="34">
        <f>VLOOKUP(B28,[1]查询时间段分门店销售汇总!$D:$M,10,0)</f>
        <v>5474.29</v>
      </c>
      <c r="N28" s="32">
        <f t="shared" si="2"/>
        <v>0.300297264279958</v>
      </c>
      <c r="O28" s="32">
        <f t="shared" si="3"/>
        <v>0.597494919698459</v>
      </c>
      <c r="P28" s="32">
        <f t="shared" si="4"/>
        <v>0.733342626738333</v>
      </c>
      <c r="Q28" s="74"/>
      <c r="R28" s="31">
        <f>(L28-H28)*0.01</f>
        <v>-122.8043</v>
      </c>
      <c r="S28" s="31">
        <v>11390.4</v>
      </c>
      <c r="T28" s="31">
        <f t="shared" si="5"/>
        <v>34171.2</v>
      </c>
      <c r="U28" s="31">
        <v>2619.66339782784</v>
      </c>
      <c r="V28" s="31">
        <f t="shared" si="6"/>
        <v>7858.99019348352</v>
      </c>
      <c r="W28" s="76">
        <f t="shared" si="7"/>
        <v>0.533477606873625</v>
      </c>
      <c r="X28" s="76">
        <f t="shared" si="8"/>
        <v>0.696564045154191</v>
      </c>
      <c r="Y28" s="76"/>
      <c r="Z28" s="74"/>
      <c r="AA28" s="32">
        <v>0.2299887096</v>
      </c>
      <c r="AB28" s="10">
        <v>8949.6</v>
      </c>
      <c r="AC28" s="10">
        <f t="shared" si="9"/>
        <v>17899.2</v>
      </c>
      <c r="AD28" s="10">
        <v>2329.4555856</v>
      </c>
      <c r="AE28" s="10">
        <f t="shared" si="10"/>
        <v>4658.9111712</v>
      </c>
      <c r="AF28" s="85">
        <v>0.260286</v>
      </c>
      <c r="AG28" s="89">
        <f>VLOOKUP(B28,[2]查询时间段分门店销售汇总!$D:$L,9,0)</f>
        <v>14641.46</v>
      </c>
      <c r="AH28" s="89">
        <f>VLOOKUP(B28,[2]查询时间段分门店销售汇总!$D:$M,10,0)</f>
        <v>3886.77</v>
      </c>
      <c r="AI28" s="85">
        <f t="shared" si="11"/>
        <v>0.817995217663359</v>
      </c>
      <c r="AJ28" s="85">
        <f t="shared" si="12"/>
        <v>0.834265745186741</v>
      </c>
      <c r="AK28" s="90"/>
      <c r="AL28" s="10">
        <v>10170</v>
      </c>
      <c r="AM28" s="10">
        <f t="shared" si="13"/>
        <v>20340</v>
      </c>
      <c r="AN28" s="10">
        <v>2488.2821028</v>
      </c>
      <c r="AO28" s="10">
        <f t="shared" si="14"/>
        <v>4976.5642056</v>
      </c>
      <c r="AP28" s="85">
        <v>0.24466884</v>
      </c>
      <c r="AQ28" s="94">
        <f t="shared" si="15"/>
        <v>0.719835791543756</v>
      </c>
      <c r="AR28" s="98">
        <f t="shared" si="16"/>
        <v>0.781014740174821</v>
      </c>
      <c r="AS28" s="96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</row>
    <row r="29" s="54" customFormat="1" ht="22.5" customHeight="1" spans="1:45">
      <c r="A29" s="10">
        <v>27</v>
      </c>
      <c r="B29" s="10">
        <v>102565</v>
      </c>
      <c r="C29" s="11" t="s">
        <v>64</v>
      </c>
      <c r="D29" s="10" t="str">
        <f>VLOOKUP(B29,[3]Sheet1!$C:$E,3,0)</f>
        <v>西门一片</v>
      </c>
      <c r="E29" s="10">
        <f>VLOOKUP(B29,[4]Sheet3!$A:$C,3,0)</f>
        <v>2</v>
      </c>
      <c r="F29" s="10">
        <f>VLOOKUP(B29,[4]Sheet3!$A:$D,4,0)</f>
        <v>1</v>
      </c>
      <c r="G29" s="31">
        <v>8410</v>
      </c>
      <c r="H29" s="31">
        <f t="shared" si="0"/>
        <v>25230</v>
      </c>
      <c r="I29" s="31">
        <v>2632.0871192</v>
      </c>
      <c r="J29" s="31">
        <f t="shared" si="1"/>
        <v>7896.2613576</v>
      </c>
      <c r="K29" s="32">
        <v>0.31297112</v>
      </c>
      <c r="L29" s="34">
        <f>VLOOKUP(B29,[1]查询时间段分门店销售汇总!$D:$L,9,0)</f>
        <v>13696.94</v>
      </c>
      <c r="M29" s="34">
        <f>VLOOKUP(B29,[1]查询时间段分门店销售汇总!$D:$M,10,0)</f>
        <v>3997.68</v>
      </c>
      <c r="N29" s="32">
        <f t="shared" si="2"/>
        <v>0.29186665050734</v>
      </c>
      <c r="O29" s="32">
        <f t="shared" si="3"/>
        <v>0.542883075703528</v>
      </c>
      <c r="P29" s="32">
        <f t="shared" si="4"/>
        <v>0.506275035609391</v>
      </c>
      <c r="Q29" s="74"/>
      <c r="R29" s="31">
        <f>(L29-H29)*0.01</f>
        <v>-115.3306</v>
      </c>
      <c r="S29" s="31">
        <v>9419.2</v>
      </c>
      <c r="T29" s="31">
        <f t="shared" si="5"/>
        <v>28257.6</v>
      </c>
      <c r="U29" s="31">
        <v>2771.06131909376</v>
      </c>
      <c r="V29" s="31">
        <f t="shared" si="6"/>
        <v>8313.18395728128</v>
      </c>
      <c r="W29" s="76">
        <f t="shared" si="7"/>
        <v>0.48471703187815</v>
      </c>
      <c r="X29" s="76">
        <f t="shared" si="8"/>
        <v>0.480884342334148</v>
      </c>
      <c r="Y29" s="76"/>
      <c r="Z29" s="74"/>
      <c r="AA29" s="32">
        <v>0.2941928528</v>
      </c>
      <c r="AB29" s="10">
        <v>7400.8</v>
      </c>
      <c r="AC29" s="10">
        <f t="shared" si="9"/>
        <v>14801.6</v>
      </c>
      <c r="AD29" s="10">
        <v>2464.0815584</v>
      </c>
      <c r="AE29" s="10">
        <f t="shared" si="10"/>
        <v>4928.1631168</v>
      </c>
      <c r="AF29" s="85">
        <v>0.332948</v>
      </c>
      <c r="AG29" s="89">
        <f>VLOOKUP(B29,[2]查询时间段分门店销售汇总!$D:$L,9,0)</f>
        <v>10092.18</v>
      </c>
      <c r="AH29" s="89">
        <f>VLOOKUP(B29,[2]查询时间段分门店销售汇总!$D:$M,10,0)</f>
        <v>2122.01</v>
      </c>
      <c r="AI29" s="85">
        <f t="shared" si="11"/>
        <v>0.681830342665658</v>
      </c>
      <c r="AJ29" s="85">
        <f t="shared" si="12"/>
        <v>0.430588426094525</v>
      </c>
      <c r="AK29" s="90"/>
      <c r="AL29" s="10">
        <v>8410</v>
      </c>
      <c r="AM29" s="10">
        <f t="shared" si="13"/>
        <v>16820</v>
      </c>
      <c r="AN29" s="10">
        <v>2632.0871192</v>
      </c>
      <c r="AO29" s="10">
        <f t="shared" si="14"/>
        <v>5264.1742384</v>
      </c>
      <c r="AP29" s="85">
        <v>0.31297112</v>
      </c>
      <c r="AQ29" s="94">
        <f t="shared" si="15"/>
        <v>0.600010701545779</v>
      </c>
      <c r="AR29" s="98">
        <f t="shared" si="16"/>
        <v>0.40310405847147</v>
      </c>
      <c r="AS29" s="96"/>
    </row>
    <row r="30" s="54" customFormat="1" ht="22.5" customHeight="1" spans="1:45">
      <c r="A30" s="10">
        <v>28</v>
      </c>
      <c r="B30" s="10">
        <v>111219</v>
      </c>
      <c r="C30" s="11" t="s">
        <v>65</v>
      </c>
      <c r="D30" s="10" t="str">
        <f>VLOOKUP(B30,[3]Sheet1!$C:$E,3,0)</f>
        <v>西门一片</v>
      </c>
      <c r="E30" s="10">
        <f>VLOOKUP(B30,[4]Sheet3!$A:$C,3,0)</f>
        <v>3</v>
      </c>
      <c r="F30" s="10">
        <f>VLOOKUP(B30,[4]Sheet3!$A:$D,4,0)</f>
        <v>1</v>
      </c>
      <c r="G30" s="31">
        <v>9887.5</v>
      </c>
      <c r="H30" s="31">
        <f t="shared" si="0"/>
        <v>29662.5</v>
      </c>
      <c r="I30" s="31">
        <v>2848.12997</v>
      </c>
      <c r="J30" s="31">
        <f t="shared" si="1"/>
        <v>8544.38991</v>
      </c>
      <c r="K30" s="32">
        <v>0.2880536</v>
      </c>
      <c r="L30" s="34">
        <f>VLOOKUP(B30,[1]查询时间段分门店销售汇总!$D:$L,9,0)</f>
        <v>15651.68</v>
      </c>
      <c r="M30" s="34">
        <f>VLOOKUP(B30,[1]查询时间段分门店销售汇总!$D:$M,10,0)</f>
        <v>4412.25</v>
      </c>
      <c r="N30" s="32">
        <f t="shared" si="2"/>
        <v>0.281902645594594</v>
      </c>
      <c r="O30" s="32">
        <f t="shared" si="3"/>
        <v>0.527658828487147</v>
      </c>
      <c r="P30" s="32">
        <f t="shared" si="4"/>
        <v>0.516391462289904</v>
      </c>
      <c r="Q30" s="74"/>
      <c r="R30" s="31">
        <f>(L30-H30)*0.01</f>
        <v>-140.1082</v>
      </c>
      <c r="S30" s="31">
        <v>11074</v>
      </c>
      <c r="T30" s="31">
        <f t="shared" si="5"/>
        <v>33222</v>
      </c>
      <c r="U30" s="31">
        <v>2998.511232416</v>
      </c>
      <c r="V30" s="31">
        <f t="shared" si="6"/>
        <v>8995.533697248</v>
      </c>
      <c r="W30" s="76">
        <f t="shared" si="7"/>
        <v>0.471123954006381</v>
      </c>
      <c r="X30" s="76">
        <f t="shared" si="8"/>
        <v>0.490493410229772</v>
      </c>
      <c r="Y30" s="76"/>
      <c r="Z30" s="74"/>
      <c r="AA30" s="32">
        <v>0.270770384</v>
      </c>
      <c r="AB30" s="10">
        <v>8701</v>
      </c>
      <c r="AC30" s="10">
        <f t="shared" si="9"/>
        <v>17402</v>
      </c>
      <c r="AD30" s="10">
        <v>2666.33444</v>
      </c>
      <c r="AE30" s="10">
        <f t="shared" si="10"/>
        <v>5332.66888</v>
      </c>
      <c r="AF30" s="85">
        <v>0.30644</v>
      </c>
      <c r="AG30" s="89">
        <f>VLOOKUP(B30,[2]查询时间段分门店销售汇总!$D:$L,9,0)</f>
        <v>10296.26</v>
      </c>
      <c r="AH30" s="89">
        <f>VLOOKUP(B30,[2]查询时间段分门店销售汇总!$D:$M,10,0)</f>
        <v>3174.26</v>
      </c>
      <c r="AI30" s="85">
        <f t="shared" si="11"/>
        <v>0.591671072290541</v>
      </c>
      <c r="AJ30" s="85">
        <f t="shared" si="12"/>
        <v>0.595247908960738</v>
      </c>
      <c r="AK30" s="93"/>
      <c r="AL30" s="89">
        <v>9887.5</v>
      </c>
      <c r="AM30" s="10">
        <f t="shared" si="13"/>
        <v>19775</v>
      </c>
      <c r="AN30" s="10">
        <v>2848.12997</v>
      </c>
      <c r="AO30" s="10">
        <f t="shared" si="14"/>
        <v>5696.25994</v>
      </c>
      <c r="AP30" s="85">
        <v>0.2880536</v>
      </c>
      <c r="AQ30" s="94">
        <f t="shared" si="15"/>
        <v>0.520670543615676</v>
      </c>
      <c r="AR30" s="98">
        <f t="shared" si="16"/>
        <v>0.557253361580265</v>
      </c>
      <c r="AS30" s="96"/>
    </row>
    <row r="31" s="54" customFormat="1" ht="22.5" customHeight="1" spans="1:243">
      <c r="A31" s="10">
        <v>29</v>
      </c>
      <c r="B31" s="10">
        <v>119263</v>
      </c>
      <c r="C31" s="11" t="s">
        <v>66</v>
      </c>
      <c r="D31" s="10" t="str">
        <f>VLOOKUP(B31,[3]Sheet1!$C:$E,3,0)</f>
        <v>西门二片</v>
      </c>
      <c r="E31" s="10">
        <f>VLOOKUP(B31,[4]Sheet3!$A:$C,3,0)</f>
        <v>2</v>
      </c>
      <c r="F31" s="10">
        <f>VLOOKUP(B31,[4]Sheet3!$A:$D,4,0)</f>
        <v>0</v>
      </c>
      <c r="G31" s="31">
        <v>4687.5</v>
      </c>
      <c r="H31" s="31">
        <f t="shared" si="0"/>
        <v>14062.5</v>
      </c>
      <c r="I31" s="31">
        <v>1076.8875</v>
      </c>
      <c r="J31" s="31">
        <f t="shared" si="1"/>
        <v>3230.6625</v>
      </c>
      <c r="K31" s="32">
        <v>0.229736</v>
      </c>
      <c r="L31" s="34">
        <f>VLOOKUP(B31,[1]查询时间段分门店销售汇总!$D:$L,9,0)</f>
        <v>16422.01</v>
      </c>
      <c r="M31" s="34">
        <f>VLOOKUP(B31,[1]查询时间段分门店销售汇总!$D:$M,10,0)</f>
        <v>3504.35</v>
      </c>
      <c r="N31" s="32">
        <f t="shared" si="2"/>
        <v>0.213393488373226</v>
      </c>
      <c r="O31" s="36">
        <f t="shared" si="3"/>
        <v>1.16778737777778</v>
      </c>
      <c r="P31" s="36">
        <f t="shared" si="4"/>
        <v>1.08471559625928</v>
      </c>
      <c r="Q31" s="74">
        <f>E31*50</f>
        <v>100</v>
      </c>
      <c r="R31" s="31"/>
      <c r="S31" s="31">
        <v>5250</v>
      </c>
      <c r="T31" s="31">
        <f t="shared" si="5"/>
        <v>15750</v>
      </c>
      <c r="U31" s="31">
        <v>1133.74716</v>
      </c>
      <c r="V31" s="31">
        <f t="shared" si="6"/>
        <v>3401.24148</v>
      </c>
      <c r="W31" s="75">
        <f t="shared" si="7"/>
        <v>1.0426673015873</v>
      </c>
      <c r="X31" s="75">
        <f t="shared" si="8"/>
        <v>1.03031496605175</v>
      </c>
      <c r="Y31" s="34">
        <f>(E31*100)+F31*50</f>
        <v>200</v>
      </c>
      <c r="Z31" s="84">
        <f>(M31-J31)*0.1</f>
        <v>27.36875</v>
      </c>
      <c r="AA31" s="32">
        <v>0.21595184</v>
      </c>
      <c r="AB31" s="10">
        <v>4218.75</v>
      </c>
      <c r="AC31" s="10">
        <f t="shared" si="9"/>
        <v>8437.5</v>
      </c>
      <c r="AD31" s="10">
        <v>1031.0625</v>
      </c>
      <c r="AE31" s="10">
        <f t="shared" si="10"/>
        <v>2062.125</v>
      </c>
      <c r="AF31" s="85">
        <v>0.2444</v>
      </c>
      <c r="AG31" s="89">
        <f>VLOOKUP(B31,[2]查询时间段分门店销售汇总!$D:$L,9,0)</f>
        <v>7371.26</v>
      </c>
      <c r="AH31" s="89">
        <f>VLOOKUP(B31,[2]查询时间段分门店销售汇总!$D:$M,10,0)</f>
        <v>1944.87</v>
      </c>
      <c r="AI31" s="85">
        <f t="shared" si="11"/>
        <v>0.873630814814815</v>
      </c>
      <c r="AJ31" s="85">
        <f t="shared" si="12"/>
        <v>0.943138752500455</v>
      </c>
      <c r="AK31" s="90"/>
      <c r="AL31" s="10">
        <v>4687.5</v>
      </c>
      <c r="AM31" s="10">
        <f t="shared" si="13"/>
        <v>9375</v>
      </c>
      <c r="AN31" s="10">
        <v>1076.8875</v>
      </c>
      <c r="AO31" s="10">
        <f t="shared" si="14"/>
        <v>2153.775</v>
      </c>
      <c r="AP31" s="85">
        <v>0.229736</v>
      </c>
      <c r="AQ31" s="94">
        <f t="shared" si="15"/>
        <v>0.786267733333333</v>
      </c>
      <c r="AR31" s="98">
        <f t="shared" si="16"/>
        <v>0.903005188564265</v>
      </c>
      <c r="AS31" s="96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  <c r="IA31" s="99"/>
      <c r="IB31" s="99"/>
      <c r="IC31" s="99"/>
      <c r="ID31" s="99"/>
      <c r="IE31" s="99"/>
      <c r="IF31" s="99"/>
      <c r="IG31" s="99"/>
      <c r="IH31" s="99"/>
      <c r="II31" s="99"/>
    </row>
    <row r="32" s="54" customFormat="1" ht="22.5" customHeight="1" spans="1:45">
      <c r="A32" s="10">
        <v>30</v>
      </c>
      <c r="B32" s="10">
        <v>118951</v>
      </c>
      <c r="C32" s="11" t="s">
        <v>67</v>
      </c>
      <c r="D32" s="10" t="str">
        <f>VLOOKUP(B32,[3]Sheet1!$C:$E,3,0)</f>
        <v>西门二片</v>
      </c>
      <c r="E32" s="10">
        <f>VLOOKUP(B32,[4]Sheet3!$A:$C,3,0)</f>
        <v>2</v>
      </c>
      <c r="F32" s="10">
        <f>VLOOKUP(B32,[4]Sheet3!$A:$D,4,0)</f>
        <v>0</v>
      </c>
      <c r="G32" s="31">
        <v>5468.75</v>
      </c>
      <c r="H32" s="31">
        <f t="shared" si="0"/>
        <v>16406.25</v>
      </c>
      <c r="I32" s="31">
        <v>1494.59559375</v>
      </c>
      <c r="J32" s="31">
        <f t="shared" si="1"/>
        <v>4483.78678125</v>
      </c>
      <c r="K32" s="32">
        <v>0.27329748</v>
      </c>
      <c r="L32" s="34">
        <f>VLOOKUP(B32,[1]查询时间段分门店销售汇总!$D:$L,9,0)</f>
        <v>19133.4</v>
      </c>
      <c r="M32" s="34">
        <f>VLOOKUP(B32,[1]查询时间段分门店销售汇总!$D:$M,10,0)</f>
        <v>5364.6</v>
      </c>
      <c r="N32" s="32">
        <f t="shared" si="2"/>
        <v>0.280378814011101</v>
      </c>
      <c r="O32" s="36">
        <f t="shared" si="3"/>
        <v>1.16622628571429</v>
      </c>
      <c r="P32" s="36">
        <f t="shared" si="4"/>
        <v>1.19644404645496</v>
      </c>
      <c r="Q32" s="74">
        <f>E32*50</f>
        <v>100</v>
      </c>
      <c r="R32" s="31"/>
      <c r="S32" s="31">
        <v>6125</v>
      </c>
      <c r="T32" s="31">
        <f t="shared" si="5"/>
        <v>18375</v>
      </c>
      <c r="U32" s="31">
        <v>1573.5102411</v>
      </c>
      <c r="V32" s="31">
        <f t="shared" si="6"/>
        <v>4720.5307233</v>
      </c>
      <c r="W32" s="75">
        <f t="shared" si="7"/>
        <v>1.04127346938776</v>
      </c>
      <c r="X32" s="75">
        <f t="shared" si="8"/>
        <v>1.13644001373001</v>
      </c>
      <c r="Y32" s="34">
        <f>(E32*100)+F32*50</f>
        <v>200</v>
      </c>
      <c r="Z32" s="84">
        <f>(M32-J32)*0.1</f>
        <v>88.0813218750001</v>
      </c>
      <c r="AA32" s="32">
        <v>0.2568996312</v>
      </c>
      <c r="AB32" s="10">
        <v>4921.875</v>
      </c>
      <c r="AC32" s="10">
        <f t="shared" si="9"/>
        <v>9843.75</v>
      </c>
      <c r="AD32" s="10">
        <v>1430.99578125</v>
      </c>
      <c r="AE32" s="10">
        <f t="shared" si="10"/>
        <v>2861.9915625</v>
      </c>
      <c r="AF32" s="85">
        <v>0.290742</v>
      </c>
      <c r="AG32" s="89">
        <f>VLOOKUP(B32,[2]查询时间段分门店销售汇总!$D:$L,9,0)</f>
        <v>9451.11</v>
      </c>
      <c r="AH32" s="89">
        <f>VLOOKUP(B32,[2]查询时间段分门店销售汇总!$D:$M,10,0)</f>
        <v>3055.84</v>
      </c>
      <c r="AI32" s="85">
        <f t="shared" si="11"/>
        <v>0.960112761904762</v>
      </c>
      <c r="AJ32" s="85">
        <f t="shared" si="12"/>
        <v>1.06773200873125</v>
      </c>
      <c r="AK32" s="90"/>
      <c r="AL32" s="10">
        <v>5468.75</v>
      </c>
      <c r="AM32" s="10">
        <f t="shared" si="13"/>
        <v>10937.5</v>
      </c>
      <c r="AN32" s="10">
        <v>1494.59559375</v>
      </c>
      <c r="AO32" s="10">
        <f t="shared" si="14"/>
        <v>2989.1911875</v>
      </c>
      <c r="AP32" s="85">
        <v>0.27329748</v>
      </c>
      <c r="AQ32" s="94">
        <f t="shared" si="15"/>
        <v>0.864101485714286</v>
      </c>
      <c r="AR32" s="98">
        <f t="shared" si="16"/>
        <v>1.02229660410438</v>
      </c>
      <c r="AS32" s="102"/>
    </row>
    <row r="33" s="54" customFormat="1" ht="22.5" customHeight="1" spans="1:45">
      <c r="A33" s="10">
        <v>31</v>
      </c>
      <c r="B33" s="10">
        <v>113833</v>
      </c>
      <c r="C33" s="11" t="s">
        <v>68</v>
      </c>
      <c r="D33" s="10" t="str">
        <f>VLOOKUP(B33,[3]Sheet1!$C:$E,3,0)</f>
        <v>西门二片</v>
      </c>
      <c r="E33" s="10">
        <f>VLOOKUP(B33,[4]Sheet3!$A:$C,3,0)</f>
        <v>2</v>
      </c>
      <c r="F33" s="10">
        <f>VLOOKUP(B33,[4]Sheet3!$A:$D,4,0)</f>
        <v>0</v>
      </c>
      <c r="G33" s="31">
        <v>5312.5</v>
      </c>
      <c r="H33" s="31">
        <f t="shared" si="0"/>
        <v>15937.5</v>
      </c>
      <c r="I33" s="31">
        <v>1502.12</v>
      </c>
      <c r="J33" s="31">
        <f t="shared" si="1"/>
        <v>4506.36</v>
      </c>
      <c r="K33" s="32">
        <v>0.282752</v>
      </c>
      <c r="L33" s="34">
        <f>VLOOKUP(B33,[1]查询时间段分门店销售汇总!$D:$L,9,0)</f>
        <v>17118.32</v>
      </c>
      <c r="M33" s="34">
        <f>VLOOKUP(B33,[1]查询时间段分门店销售汇总!$D:$M,10,0)</f>
        <v>4844.54</v>
      </c>
      <c r="N33" s="32">
        <f t="shared" si="2"/>
        <v>0.283003238635567</v>
      </c>
      <c r="O33" s="36">
        <f t="shared" si="3"/>
        <v>1.07409066666667</v>
      </c>
      <c r="P33" s="36">
        <f t="shared" si="4"/>
        <v>1.07504504744406</v>
      </c>
      <c r="Q33" s="74">
        <f>E33*50</f>
        <v>100</v>
      </c>
      <c r="R33" s="31"/>
      <c r="S33" s="31">
        <v>5950</v>
      </c>
      <c r="T33" s="31">
        <f t="shared" si="5"/>
        <v>17850</v>
      </c>
      <c r="U33" s="31">
        <v>1581.431936</v>
      </c>
      <c r="V33" s="31">
        <f t="shared" si="6"/>
        <v>4744.295808</v>
      </c>
      <c r="W33" s="76">
        <f t="shared" si="7"/>
        <v>0.959009523809524</v>
      </c>
      <c r="X33" s="76">
        <f t="shared" si="8"/>
        <v>1.02112941436556</v>
      </c>
      <c r="Y33" s="76"/>
      <c r="Z33" s="74"/>
      <c r="AA33" s="32">
        <v>0.26578688</v>
      </c>
      <c r="AB33" s="10">
        <v>4781.25</v>
      </c>
      <c r="AC33" s="10">
        <f t="shared" si="9"/>
        <v>9562.5</v>
      </c>
      <c r="AD33" s="10">
        <v>1438.2</v>
      </c>
      <c r="AE33" s="10">
        <f t="shared" si="10"/>
        <v>2876.4</v>
      </c>
      <c r="AF33" s="85">
        <v>0.3008</v>
      </c>
      <c r="AG33" s="89">
        <f>VLOOKUP(B33,[2]查询时间段分门店销售汇总!$D:$L,9,0)</f>
        <v>8706.99</v>
      </c>
      <c r="AH33" s="89">
        <f>VLOOKUP(B33,[2]查询时间段分门店销售汇总!$D:$M,10,0)</f>
        <v>2663.26</v>
      </c>
      <c r="AI33" s="85">
        <f t="shared" si="11"/>
        <v>0.910534901960784</v>
      </c>
      <c r="AJ33" s="85">
        <f t="shared" si="12"/>
        <v>0.925900431094424</v>
      </c>
      <c r="AK33" s="90"/>
      <c r="AL33" s="10">
        <v>5312.5</v>
      </c>
      <c r="AM33" s="10">
        <f t="shared" si="13"/>
        <v>10625</v>
      </c>
      <c r="AN33" s="10">
        <v>1502.12</v>
      </c>
      <c r="AO33" s="10">
        <f t="shared" si="14"/>
        <v>3004.24</v>
      </c>
      <c r="AP33" s="85">
        <v>0.282752</v>
      </c>
      <c r="AQ33" s="94">
        <f t="shared" si="15"/>
        <v>0.819481411764706</v>
      </c>
      <c r="AR33" s="98">
        <f t="shared" si="16"/>
        <v>0.88650041274998</v>
      </c>
      <c r="AS33" s="96"/>
    </row>
    <row r="34" s="54" customFormat="1" ht="22.5" customHeight="1" spans="1:45">
      <c r="A34" s="10">
        <v>32</v>
      </c>
      <c r="B34" s="10">
        <v>570</v>
      </c>
      <c r="C34" s="11" t="s">
        <v>69</v>
      </c>
      <c r="D34" s="10" t="str">
        <f>VLOOKUP(B34,[3]Sheet1!$C:$E,3,0)</f>
        <v>西门二片</v>
      </c>
      <c r="E34" s="10">
        <f>VLOOKUP(B34,[4]Sheet3!$A:$C,3,0)</f>
        <v>2</v>
      </c>
      <c r="F34" s="10">
        <f>VLOOKUP(B34,[4]Sheet3!$A:$D,4,0)</f>
        <v>0</v>
      </c>
      <c r="G34" s="31">
        <v>5605</v>
      </c>
      <c r="H34" s="31">
        <f t="shared" si="0"/>
        <v>16815</v>
      </c>
      <c r="I34" s="31">
        <v>1489.7354624</v>
      </c>
      <c r="J34" s="31">
        <f t="shared" si="1"/>
        <v>4469.2063872</v>
      </c>
      <c r="K34" s="32">
        <v>0.26578688</v>
      </c>
      <c r="L34" s="34">
        <f>VLOOKUP(B34,[1]查询时间段分门店销售汇总!$D:$L,9,0)</f>
        <v>16471.43</v>
      </c>
      <c r="M34" s="34">
        <f>VLOOKUP(B34,[1]查询时间段分门店销售汇总!$D:$M,10,0)</f>
        <v>4363.11</v>
      </c>
      <c r="N34" s="32">
        <f t="shared" si="2"/>
        <v>0.264889569393793</v>
      </c>
      <c r="O34" s="32">
        <f t="shared" si="3"/>
        <v>0.979567647933393</v>
      </c>
      <c r="P34" s="32">
        <f t="shared" si="4"/>
        <v>0.976260575590363</v>
      </c>
      <c r="Q34" s="74"/>
      <c r="R34" s="31">
        <f t="shared" ref="R34:R44" si="18">(L34-H34)*0.01</f>
        <v>-3.4357</v>
      </c>
      <c r="S34" s="31">
        <v>6277.6</v>
      </c>
      <c r="T34" s="31">
        <f t="shared" si="5"/>
        <v>18832.8</v>
      </c>
      <c r="U34" s="31">
        <v>1568.39349481472</v>
      </c>
      <c r="V34" s="31">
        <f t="shared" si="6"/>
        <v>4705.18048444416</v>
      </c>
      <c r="W34" s="76">
        <f t="shared" si="7"/>
        <v>0.874613971369101</v>
      </c>
      <c r="X34" s="76">
        <f t="shared" si="8"/>
        <v>0.927299178942214</v>
      </c>
      <c r="Y34" s="76"/>
      <c r="Z34" s="74"/>
      <c r="AA34" s="32">
        <v>0.2498396672</v>
      </c>
      <c r="AB34" s="10">
        <v>5044.5</v>
      </c>
      <c r="AC34" s="10">
        <f t="shared" si="9"/>
        <v>10089</v>
      </c>
      <c r="AD34" s="10">
        <v>1426.342464</v>
      </c>
      <c r="AE34" s="10">
        <f t="shared" si="10"/>
        <v>2852.684928</v>
      </c>
      <c r="AF34" s="85">
        <v>0.282752</v>
      </c>
      <c r="AG34" s="89">
        <f>VLOOKUP(B34,[2]查询时间段分门店销售汇总!$D:$L,9,0)</f>
        <v>10802.37</v>
      </c>
      <c r="AH34" s="89">
        <f>VLOOKUP(B34,[2]查询时间段分门店销售汇总!$D:$M,10,0)</f>
        <v>2573.4</v>
      </c>
      <c r="AI34" s="91">
        <f t="shared" si="11"/>
        <v>1.07070770145703</v>
      </c>
      <c r="AJ34" s="85">
        <f t="shared" si="12"/>
        <v>0.902097520389045</v>
      </c>
      <c r="AK34" s="92"/>
      <c r="AL34" s="10">
        <v>5605</v>
      </c>
      <c r="AM34" s="10">
        <f t="shared" si="13"/>
        <v>11210</v>
      </c>
      <c r="AN34" s="10">
        <v>1489.7354624</v>
      </c>
      <c r="AO34" s="10">
        <f t="shared" si="14"/>
        <v>2979.4709248</v>
      </c>
      <c r="AP34" s="85">
        <v>0.26578688</v>
      </c>
      <c r="AQ34" s="94">
        <f t="shared" si="15"/>
        <v>0.963636931311329</v>
      </c>
      <c r="AR34" s="98">
        <f t="shared" si="16"/>
        <v>0.863710391861851</v>
      </c>
      <c r="AS34" s="102"/>
    </row>
    <row r="35" s="54" customFormat="1" ht="22.5" customHeight="1" spans="1:45">
      <c r="A35" s="10">
        <v>33</v>
      </c>
      <c r="B35" s="10">
        <v>112888</v>
      </c>
      <c r="C35" s="11" t="s">
        <v>70</v>
      </c>
      <c r="D35" s="10" t="str">
        <f>VLOOKUP(B35,[3]Sheet1!$C:$E,3,0)</f>
        <v>西门二片</v>
      </c>
      <c r="E35" s="10">
        <f>VLOOKUP(B35,[4]Sheet3!$A:$C,3,0)</f>
        <v>2</v>
      </c>
      <c r="F35" s="10">
        <f>VLOOKUP(B35,[4]Sheet3!$A:$D,4,0)</f>
        <v>1</v>
      </c>
      <c r="G35" s="31">
        <v>5781.25</v>
      </c>
      <c r="H35" s="31">
        <f t="shared" si="0"/>
        <v>17343.75</v>
      </c>
      <c r="I35" s="31">
        <v>1685.743125</v>
      </c>
      <c r="J35" s="31">
        <f t="shared" si="1"/>
        <v>5057.229375</v>
      </c>
      <c r="K35" s="32">
        <v>0.291588</v>
      </c>
      <c r="L35" s="34">
        <f>VLOOKUP(B35,[1]查询时间段分门店销售汇总!$D:$L,9,0)</f>
        <v>15902.03</v>
      </c>
      <c r="M35" s="34">
        <f>VLOOKUP(B35,[1]查询时间段分门店销售汇总!$D:$M,10,0)</f>
        <v>4245.9</v>
      </c>
      <c r="N35" s="32">
        <f t="shared" si="2"/>
        <v>0.267003646704226</v>
      </c>
      <c r="O35" s="32">
        <f t="shared" si="3"/>
        <v>0.916873801801802</v>
      </c>
      <c r="P35" s="32">
        <f t="shared" si="4"/>
        <v>0.839570382349921</v>
      </c>
      <c r="Q35" s="74"/>
      <c r="R35" s="31">
        <f t="shared" si="18"/>
        <v>-14.4172</v>
      </c>
      <c r="S35" s="31">
        <v>6475</v>
      </c>
      <c r="T35" s="31">
        <f t="shared" si="5"/>
        <v>19425</v>
      </c>
      <c r="U35" s="31">
        <v>1774.750362</v>
      </c>
      <c r="V35" s="31">
        <f t="shared" si="6"/>
        <v>5324.251086</v>
      </c>
      <c r="W35" s="76">
        <f t="shared" si="7"/>
        <v>0.818637323037323</v>
      </c>
      <c r="X35" s="76">
        <f t="shared" si="8"/>
        <v>0.797464268949393</v>
      </c>
      <c r="Y35" s="76"/>
      <c r="Z35" s="74"/>
      <c r="AA35" s="32">
        <v>0.27409272</v>
      </c>
      <c r="AB35" s="10">
        <v>5203.125</v>
      </c>
      <c r="AC35" s="10">
        <f t="shared" si="9"/>
        <v>10406.25</v>
      </c>
      <c r="AD35" s="10">
        <v>1614.009375</v>
      </c>
      <c r="AE35" s="10">
        <f t="shared" si="10"/>
        <v>3228.01875</v>
      </c>
      <c r="AF35" s="85">
        <v>0.3102</v>
      </c>
      <c r="AG35" s="89">
        <f>VLOOKUP(B35,[2]查询时间段分门店销售汇总!$D:$L,9,0)</f>
        <v>8031.31</v>
      </c>
      <c r="AH35" s="89">
        <f>VLOOKUP(B35,[2]查询时间段分门店销售汇总!$D:$M,10,0)</f>
        <v>2490.75</v>
      </c>
      <c r="AI35" s="85">
        <f t="shared" si="11"/>
        <v>0.771777537537538</v>
      </c>
      <c r="AJ35" s="85">
        <f t="shared" si="12"/>
        <v>0.771603324794814</v>
      </c>
      <c r="AK35" s="90"/>
      <c r="AL35" s="10">
        <v>5781.25</v>
      </c>
      <c r="AM35" s="10">
        <f t="shared" si="13"/>
        <v>11562.5</v>
      </c>
      <c r="AN35" s="10">
        <v>1685.743125</v>
      </c>
      <c r="AO35" s="10">
        <f t="shared" si="14"/>
        <v>3371.48625</v>
      </c>
      <c r="AP35" s="85">
        <v>0.291588</v>
      </c>
      <c r="AQ35" s="94">
        <f t="shared" si="15"/>
        <v>0.694599783783784</v>
      </c>
      <c r="AR35" s="98">
        <f t="shared" si="16"/>
        <v>0.738769140760992</v>
      </c>
      <c r="AS35" s="102"/>
    </row>
    <row r="36" s="54" customFormat="1" ht="22.5" customHeight="1" spans="1:45">
      <c r="A36" s="10">
        <v>34</v>
      </c>
      <c r="B36" s="10">
        <v>329</v>
      </c>
      <c r="C36" s="11" t="s">
        <v>71</v>
      </c>
      <c r="D36" s="10" t="str">
        <f>VLOOKUP(B36,[3]Sheet1!$C:$E,3,0)</f>
        <v>西门二片</v>
      </c>
      <c r="E36" s="10">
        <f>VLOOKUP(B36,[4]Sheet3!$A:$C,3,0)</f>
        <v>2</v>
      </c>
      <c r="F36" s="10">
        <f>VLOOKUP(B36,[4]Sheet3!$A:$D,4,0)</f>
        <v>1</v>
      </c>
      <c r="G36" s="31">
        <v>8700</v>
      </c>
      <c r="H36" s="31">
        <f t="shared" si="0"/>
        <v>26100</v>
      </c>
      <c r="I36" s="31">
        <v>1221.515148</v>
      </c>
      <c r="J36" s="31">
        <f t="shared" si="1"/>
        <v>3664.545444</v>
      </c>
      <c r="K36" s="32">
        <v>0.14040404</v>
      </c>
      <c r="L36" s="34">
        <f>VLOOKUP(B36,[1]查询时间段分门店销售汇总!$D:$L,9,0)</f>
        <v>22655.38</v>
      </c>
      <c r="M36" s="34">
        <f>VLOOKUP(B36,[1]查询时间段分门店销售汇总!$D:$M,10,0)</f>
        <v>6559.98</v>
      </c>
      <c r="N36" s="32">
        <f t="shared" si="2"/>
        <v>0.289555063742034</v>
      </c>
      <c r="O36" s="32">
        <f t="shared" si="3"/>
        <v>0.868022222222222</v>
      </c>
      <c r="P36" s="32">
        <f t="shared" si="4"/>
        <v>1.7901210669227</v>
      </c>
      <c r="Q36" s="74"/>
      <c r="R36" s="31">
        <f t="shared" si="18"/>
        <v>-34.4462</v>
      </c>
      <c r="S36" s="31">
        <v>9744</v>
      </c>
      <c r="T36" s="31">
        <f t="shared" si="5"/>
        <v>29232</v>
      </c>
      <c r="U36" s="31">
        <v>1286.0111478144</v>
      </c>
      <c r="V36" s="31">
        <f t="shared" si="6"/>
        <v>3858.0334434432</v>
      </c>
      <c r="W36" s="76">
        <f t="shared" si="7"/>
        <v>0.775019841269841</v>
      </c>
      <c r="X36" s="76">
        <f t="shared" si="8"/>
        <v>1.70034295870317</v>
      </c>
      <c r="Y36" s="76"/>
      <c r="Z36" s="74"/>
      <c r="AA36" s="32">
        <v>0.1319797976</v>
      </c>
      <c r="AB36" s="10">
        <v>7656</v>
      </c>
      <c r="AC36" s="10">
        <f t="shared" si="9"/>
        <v>15312</v>
      </c>
      <c r="AD36" s="10">
        <v>1143.546096</v>
      </c>
      <c r="AE36" s="10">
        <f t="shared" si="10"/>
        <v>2287.092192</v>
      </c>
      <c r="AF36" s="85">
        <v>0.149366</v>
      </c>
      <c r="AG36" s="89">
        <f>VLOOKUP(B36,[2]查询时间段分门店销售汇总!$D:$L,9,0)</f>
        <v>9610.47</v>
      </c>
      <c r="AH36" s="89">
        <f>VLOOKUP(B36,[2]查询时间段分门店销售汇总!$D:$M,10,0)</f>
        <v>2896.69</v>
      </c>
      <c r="AI36" s="85">
        <f t="shared" si="11"/>
        <v>0.62764302507837</v>
      </c>
      <c r="AJ36" s="85">
        <f t="shared" si="12"/>
        <v>1.26653836261271</v>
      </c>
      <c r="AK36" s="90"/>
      <c r="AL36" s="10">
        <v>8700</v>
      </c>
      <c r="AM36" s="10">
        <f t="shared" si="13"/>
        <v>17400</v>
      </c>
      <c r="AN36" s="10">
        <v>1221.515148</v>
      </c>
      <c r="AO36" s="10">
        <f t="shared" si="14"/>
        <v>2443.030296</v>
      </c>
      <c r="AP36" s="85">
        <v>0.14040404</v>
      </c>
      <c r="AQ36" s="94">
        <f t="shared" si="15"/>
        <v>0.552325862068966</v>
      </c>
      <c r="AR36" s="98">
        <f t="shared" si="16"/>
        <v>1.18569548840339</v>
      </c>
      <c r="AS36" s="96"/>
    </row>
    <row r="37" s="54" customFormat="1" ht="22.5" customHeight="1" spans="1:243">
      <c r="A37" s="10">
        <v>35</v>
      </c>
      <c r="B37" s="10">
        <v>116773</v>
      </c>
      <c r="C37" s="11" t="s">
        <v>72</v>
      </c>
      <c r="D37" s="10" t="str">
        <f>VLOOKUP(B37,[3]Sheet1!$C:$E,3,0)</f>
        <v>西门二片</v>
      </c>
      <c r="E37" s="10">
        <f>VLOOKUP(B37,[4]Sheet3!$A:$C,3,0)</f>
        <v>2</v>
      </c>
      <c r="F37" s="10">
        <f>VLOOKUP(B37,[4]Sheet3!$A:$D,4,0)</f>
        <v>0</v>
      </c>
      <c r="G37" s="31">
        <v>4687.5</v>
      </c>
      <c r="H37" s="31">
        <f t="shared" si="0"/>
        <v>14062.5</v>
      </c>
      <c r="I37" s="31">
        <v>1325.4</v>
      </c>
      <c r="J37" s="31">
        <f t="shared" si="1"/>
        <v>3976.2</v>
      </c>
      <c r="K37" s="32">
        <v>0.282752</v>
      </c>
      <c r="L37" s="34">
        <f>VLOOKUP(B37,[1]查询时间段分门店销售汇总!$D:$L,9,0)</f>
        <v>11922.54</v>
      </c>
      <c r="M37" s="34">
        <f>VLOOKUP(B37,[1]查询时间段分门店销售汇总!$D:$M,10,0)</f>
        <v>3346.15</v>
      </c>
      <c r="N37" s="32">
        <f t="shared" si="2"/>
        <v>0.280657477349625</v>
      </c>
      <c r="O37" s="32">
        <f t="shared" si="3"/>
        <v>0.847825066666667</v>
      </c>
      <c r="P37" s="32">
        <f t="shared" si="4"/>
        <v>0.84154469091092</v>
      </c>
      <c r="Q37" s="74"/>
      <c r="R37" s="31">
        <f t="shared" si="18"/>
        <v>-21.3996</v>
      </c>
      <c r="S37" s="31">
        <v>5250</v>
      </c>
      <c r="T37" s="31">
        <f t="shared" si="5"/>
        <v>15750</v>
      </c>
      <c r="U37" s="31">
        <v>1395.38112</v>
      </c>
      <c r="V37" s="31">
        <f t="shared" si="6"/>
        <v>4186.14336</v>
      </c>
      <c r="W37" s="76">
        <f t="shared" si="7"/>
        <v>0.756986666666667</v>
      </c>
      <c r="X37" s="76">
        <f t="shared" si="8"/>
        <v>0.799339562035448</v>
      </c>
      <c r="Y37" s="76"/>
      <c r="Z37" s="74"/>
      <c r="AA37" s="32">
        <v>0.26578688</v>
      </c>
      <c r="AB37" s="10">
        <v>4218.75</v>
      </c>
      <c r="AC37" s="10">
        <f t="shared" si="9"/>
        <v>8437.5</v>
      </c>
      <c r="AD37" s="10">
        <v>1269</v>
      </c>
      <c r="AE37" s="10">
        <f t="shared" si="10"/>
        <v>2538</v>
      </c>
      <c r="AF37" s="85">
        <v>0.3008</v>
      </c>
      <c r="AG37" s="89">
        <f>VLOOKUP(B37,[2]查询时间段分门店销售汇总!$D:$L,9,0)</f>
        <v>6713.57</v>
      </c>
      <c r="AH37" s="89">
        <f>VLOOKUP(B37,[2]查询时间段分门店销售汇总!$D:$M,10,0)</f>
        <v>2190.01</v>
      </c>
      <c r="AI37" s="85">
        <f t="shared" si="11"/>
        <v>0.79568237037037</v>
      </c>
      <c r="AJ37" s="85">
        <f t="shared" si="12"/>
        <v>0.862888100866824</v>
      </c>
      <c r="AK37" s="90"/>
      <c r="AL37" s="10">
        <v>4687.5</v>
      </c>
      <c r="AM37" s="10">
        <f t="shared" si="13"/>
        <v>9375</v>
      </c>
      <c r="AN37" s="10">
        <v>1325.4</v>
      </c>
      <c r="AO37" s="10">
        <f t="shared" si="14"/>
        <v>2650.8</v>
      </c>
      <c r="AP37" s="85">
        <v>0.282752</v>
      </c>
      <c r="AQ37" s="94">
        <f t="shared" si="15"/>
        <v>0.716114133333333</v>
      </c>
      <c r="AR37" s="98">
        <f t="shared" si="16"/>
        <v>0.826169458276747</v>
      </c>
      <c r="AS37" s="96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99"/>
      <c r="HM37" s="99"/>
      <c r="HN37" s="99"/>
      <c r="HO37" s="99"/>
      <c r="HP37" s="99"/>
      <c r="HQ37" s="99"/>
      <c r="HR37" s="99"/>
      <c r="HS37" s="99"/>
      <c r="HT37" s="99"/>
      <c r="HU37" s="99"/>
      <c r="HV37" s="99"/>
      <c r="HW37" s="99"/>
      <c r="HX37" s="99"/>
      <c r="HY37" s="99"/>
      <c r="HZ37" s="99"/>
      <c r="IA37" s="99"/>
      <c r="IB37" s="99"/>
      <c r="IC37" s="99"/>
      <c r="ID37" s="99"/>
      <c r="IE37" s="99"/>
      <c r="IF37" s="99"/>
      <c r="IG37" s="99"/>
      <c r="IH37" s="99"/>
      <c r="II37" s="99"/>
    </row>
    <row r="38" s="54" customFormat="1" ht="22.5" customHeight="1" spans="1:45">
      <c r="A38" s="10">
        <v>36</v>
      </c>
      <c r="B38" s="10">
        <v>114286</v>
      </c>
      <c r="C38" s="11" t="s">
        <v>73</v>
      </c>
      <c r="D38" s="10" t="str">
        <f>VLOOKUP(B38,[3]Sheet1!$C:$E,3,0)</f>
        <v>西门二片</v>
      </c>
      <c r="E38" s="10">
        <f>VLOOKUP(B38,[4]Sheet3!$A:$C,3,0)</f>
        <v>2</v>
      </c>
      <c r="F38" s="10">
        <f>VLOOKUP(B38,[4]Sheet3!$A:$D,4,0)</f>
        <v>1</v>
      </c>
      <c r="G38" s="31">
        <v>7812.5</v>
      </c>
      <c r="H38" s="31">
        <f t="shared" si="0"/>
        <v>23437.5</v>
      </c>
      <c r="I38" s="31">
        <v>1886.6240625</v>
      </c>
      <c r="J38" s="31">
        <f t="shared" si="1"/>
        <v>5659.8721875</v>
      </c>
      <c r="K38" s="32">
        <v>0.24148788</v>
      </c>
      <c r="L38" s="34">
        <f>VLOOKUP(B38,[1]查询时间段分门店销售汇总!$D:$L,9,0)</f>
        <v>19643.84</v>
      </c>
      <c r="M38" s="34">
        <f>VLOOKUP(B38,[1]查询时间段分门店销售汇总!$D:$M,10,0)</f>
        <v>4991.39</v>
      </c>
      <c r="N38" s="32">
        <f t="shared" si="2"/>
        <v>0.254094413312265</v>
      </c>
      <c r="O38" s="32">
        <f t="shared" si="3"/>
        <v>0.838137173333333</v>
      </c>
      <c r="P38" s="32">
        <f t="shared" si="4"/>
        <v>0.881890939343761</v>
      </c>
      <c r="Q38" s="74"/>
      <c r="R38" s="31">
        <f t="shared" si="18"/>
        <v>-37.9366</v>
      </c>
      <c r="S38" s="31">
        <v>8750</v>
      </c>
      <c r="T38" s="31">
        <f t="shared" si="5"/>
        <v>26250</v>
      </c>
      <c r="U38" s="31">
        <v>1986.237813</v>
      </c>
      <c r="V38" s="31">
        <f t="shared" si="6"/>
        <v>5958.713439</v>
      </c>
      <c r="W38" s="76">
        <f t="shared" si="7"/>
        <v>0.748336761904762</v>
      </c>
      <c r="X38" s="76">
        <f t="shared" si="8"/>
        <v>0.837662366397949</v>
      </c>
      <c r="Y38" s="76"/>
      <c r="Z38" s="74"/>
      <c r="AA38" s="32">
        <v>0.2269986072</v>
      </c>
      <c r="AB38" s="10">
        <v>6875</v>
      </c>
      <c r="AC38" s="10">
        <f t="shared" si="9"/>
        <v>13750</v>
      </c>
      <c r="AD38" s="10">
        <v>1766.20125</v>
      </c>
      <c r="AE38" s="10">
        <f t="shared" si="10"/>
        <v>3532.4025</v>
      </c>
      <c r="AF38" s="85">
        <v>0.256902</v>
      </c>
      <c r="AG38" s="89">
        <f>VLOOKUP(B38,[2]查询时间段分门店销售汇总!$D:$L,9,0)</f>
        <v>9729.26</v>
      </c>
      <c r="AH38" s="89">
        <f>VLOOKUP(B38,[2]查询时间段分门店销售汇总!$D:$M,10,0)</f>
        <v>2522.45</v>
      </c>
      <c r="AI38" s="85">
        <f t="shared" si="11"/>
        <v>0.707582545454545</v>
      </c>
      <c r="AJ38" s="85">
        <f t="shared" si="12"/>
        <v>0.714089065444835</v>
      </c>
      <c r="AK38" s="90"/>
      <c r="AL38" s="10">
        <v>7812.5</v>
      </c>
      <c r="AM38" s="10">
        <f t="shared" si="13"/>
        <v>15625</v>
      </c>
      <c r="AN38" s="10">
        <v>1886.6240625</v>
      </c>
      <c r="AO38" s="10">
        <f t="shared" si="14"/>
        <v>3773.248125</v>
      </c>
      <c r="AP38" s="85">
        <v>0.24148788</v>
      </c>
      <c r="AQ38" s="94">
        <f t="shared" si="15"/>
        <v>0.62267264</v>
      </c>
      <c r="AR38" s="98">
        <f t="shared" si="16"/>
        <v>0.668508912331335</v>
      </c>
      <c r="AS38" s="96"/>
    </row>
    <row r="39" s="54" customFormat="1" ht="22.5" customHeight="1" spans="1:45">
      <c r="A39" s="10">
        <v>37</v>
      </c>
      <c r="B39" s="10">
        <v>104429</v>
      </c>
      <c r="C39" s="11" t="s">
        <v>74</v>
      </c>
      <c r="D39" s="10" t="str">
        <f>VLOOKUP(B39,[3]Sheet1!$C:$E,3,0)</f>
        <v>西门二片</v>
      </c>
      <c r="E39" s="10">
        <f>VLOOKUP(B39,[4]Sheet3!$A:$C,3,0)</f>
        <v>2</v>
      </c>
      <c r="F39" s="10">
        <f>VLOOKUP(B39,[4]Sheet3!$A:$D,4,0)</f>
        <v>0</v>
      </c>
      <c r="G39" s="31">
        <v>5468.75</v>
      </c>
      <c r="H39" s="31">
        <f t="shared" si="0"/>
        <v>16406.25</v>
      </c>
      <c r="I39" s="31">
        <v>1101.25553125</v>
      </c>
      <c r="J39" s="31">
        <f t="shared" si="1"/>
        <v>3303.76659375</v>
      </c>
      <c r="K39" s="32">
        <v>0.20137244</v>
      </c>
      <c r="L39" s="34">
        <f>VLOOKUP(B39,[1]查询时间段分门店销售汇总!$D:$L,9,0)</f>
        <v>13040.64</v>
      </c>
      <c r="M39" s="34">
        <f>VLOOKUP(B39,[1]查询时间段分门店销售汇总!$D:$M,10,0)</f>
        <v>2773.77</v>
      </c>
      <c r="N39" s="32">
        <f t="shared" si="2"/>
        <v>0.212701983951708</v>
      </c>
      <c r="O39" s="32">
        <f t="shared" si="3"/>
        <v>0.794858057142857</v>
      </c>
      <c r="P39" s="32">
        <f t="shared" si="4"/>
        <v>0.839578075898994</v>
      </c>
      <c r="Q39" s="74"/>
      <c r="R39" s="31">
        <f t="shared" si="18"/>
        <v>-33.6561</v>
      </c>
      <c r="S39" s="31">
        <v>6125</v>
      </c>
      <c r="T39" s="31">
        <f t="shared" si="5"/>
        <v>18375</v>
      </c>
      <c r="U39" s="31">
        <v>1159.4018233</v>
      </c>
      <c r="V39" s="31">
        <f t="shared" si="6"/>
        <v>3478.2054699</v>
      </c>
      <c r="W39" s="76">
        <f t="shared" si="7"/>
        <v>0.709694693877551</v>
      </c>
      <c r="X39" s="76">
        <f t="shared" si="8"/>
        <v>0.79747157665178</v>
      </c>
      <c r="Y39" s="76"/>
      <c r="Z39" s="74"/>
      <c r="AA39" s="32">
        <v>0.1892900936</v>
      </c>
      <c r="AB39" s="10">
        <v>4921.875</v>
      </c>
      <c r="AC39" s="10">
        <f t="shared" si="9"/>
        <v>9843.75</v>
      </c>
      <c r="AD39" s="10">
        <v>1054.39359375</v>
      </c>
      <c r="AE39" s="10">
        <f t="shared" si="10"/>
        <v>2108.7871875</v>
      </c>
      <c r="AF39" s="85">
        <v>0.214226</v>
      </c>
      <c r="AG39" s="89">
        <f>VLOOKUP(B39,[2]查询时间段分门店销售汇总!$D:$L,9,0)</f>
        <v>8540.74</v>
      </c>
      <c r="AH39" s="89">
        <f>VLOOKUP(B39,[2]查询时间段分门店销售汇总!$D:$M,10,0)</f>
        <v>1517.85</v>
      </c>
      <c r="AI39" s="85">
        <f t="shared" si="11"/>
        <v>0.86763073015873</v>
      </c>
      <c r="AJ39" s="85">
        <f t="shared" si="12"/>
        <v>0.719773910329679</v>
      </c>
      <c r="AK39" s="90"/>
      <c r="AL39" s="10">
        <v>5468.75</v>
      </c>
      <c r="AM39" s="10">
        <f t="shared" si="13"/>
        <v>10937.5</v>
      </c>
      <c r="AN39" s="10">
        <v>1101.25553125</v>
      </c>
      <c r="AO39" s="10">
        <f t="shared" si="14"/>
        <v>2202.5110625</v>
      </c>
      <c r="AP39" s="85">
        <v>0.20137244</v>
      </c>
      <c r="AQ39" s="94">
        <f t="shared" si="15"/>
        <v>0.780867657142857</v>
      </c>
      <c r="AR39" s="98">
        <f t="shared" si="16"/>
        <v>0.689145233294373</v>
      </c>
      <c r="AS39" s="96"/>
    </row>
    <row r="40" s="54" customFormat="1" ht="22.5" customHeight="1" spans="1:45">
      <c r="A40" s="10">
        <v>38</v>
      </c>
      <c r="B40" s="10">
        <v>113298</v>
      </c>
      <c r="C40" s="11" t="s">
        <v>75</v>
      </c>
      <c r="D40" s="10" t="str">
        <f>VLOOKUP(B40,[3]Sheet1!$C:$E,3,0)</f>
        <v>西门二片</v>
      </c>
      <c r="E40" s="10">
        <f>VLOOKUP(B40,[4]Sheet3!$A:$C,3,0)</f>
        <v>1</v>
      </c>
      <c r="F40" s="10">
        <f>VLOOKUP(B40,[4]Sheet3!$A:$D,4,0)</f>
        <v>1</v>
      </c>
      <c r="G40" s="31">
        <v>4375</v>
      </c>
      <c r="H40" s="31">
        <f t="shared" si="0"/>
        <v>13125</v>
      </c>
      <c r="I40" s="31">
        <v>1263.713675</v>
      </c>
      <c r="J40" s="31">
        <f t="shared" si="1"/>
        <v>3791.141025</v>
      </c>
      <c r="K40" s="32">
        <v>0.28884884</v>
      </c>
      <c r="L40" s="34">
        <f>VLOOKUP(B40,[1]查询时间段分门店销售汇总!$D:$L,9,0)</f>
        <v>9783.32</v>
      </c>
      <c r="M40" s="34">
        <f>VLOOKUP(B40,[1]查询时间段分门店销售汇总!$D:$M,10,0)</f>
        <v>2297.41</v>
      </c>
      <c r="N40" s="32">
        <f t="shared" si="2"/>
        <v>0.234829280857623</v>
      </c>
      <c r="O40" s="32">
        <f t="shared" si="3"/>
        <v>0.745395809523809</v>
      </c>
      <c r="P40" s="32">
        <f t="shared" si="4"/>
        <v>0.605994339131713</v>
      </c>
      <c r="Q40" s="74"/>
      <c r="R40" s="31">
        <f t="shared" si="18"/>
        <v>-33.4168</v>
      </c>
      <c r="S40" s="31">
        <v>4900</v>
      </c>
      <c r="T40" s="31">
        <f t="shared" si="5"/>
        <v>14700</v>
      </c>
      <c r="U40" s="31">
        <v>1330.43775704</v>
      </c>
      <c r="V40" s="31">
        <f t="shared" si="6"/>
        <v>3991.31327112</v>
      </c>
      <c r="W40" s="76">
        <f t="shared" si="7"/>
        <v>0.665531972789116</v>
      </c>
      <c r="X40" s="76">
        <f t="shared" si="8"/>
        <v>0.575602525771004</v>
      </c>
      <c r="Y40" s="76"/>
      <c r="Z40" s="74"/>
      <c r="AA40" s="32">
        <v>0.2715179096</v>
      </c>
      <c r="AB40" s="10">
        <v>3937.5</v>
      </c>
      <c r="AC40" s="10">
        <f t="shared" si="9"/>
        <v>7875</v>
      </c>
      <c r="AD40" s="10">
        <v>1209.938625</v>
      </c>
      <c r="AE40" s="10">
        <f t="shared" si="10"/>
        <v>2419.87725</v>
      </c>
      <c r="AF40" s="85">
        <v>0.307286</v>
      </c>
      <c r="AG40" s="89">
        <f>VLOOKUP(B40,[2]查询时间段分门店销售汇总!$D:$L,9,0)</f>
        <v>4868.41</v>
      </c>
      <c r="AH40" s="89">
        <f>VLOOKUP(B40,[2]查询时间段分门店销售汇总!$D:$M,10,0)</f>
        <v>1213.13</v>
      </c>
      <c r="AI40" s="85">
        <f t="shared" si="11"/>
        <v>0.618210793650794</v>
      </c>
      <c r="AJ40" s="85">
        <f t="shared" si="12"/>
        <v>0.501318816894535</v>
      </c>
      <c r="AK40" s="90"/>
      <c r="AL40" s="10">
        <v>4375</v>
      </c>
      <c r="AM40" s="10">
        <f t="shared" si="13"/>
        <v>8750</v>
      </c>
      <c r="AN40" s="10">
        <v>1263.713675</v>
      </c>
      <c r="AO40" s="10">
        <f t="shared" si="14"/>
        <v>2527.42735</v>
      </c>
      <c r="AP40" s="85">
        <v>0.28884884</v>
      </c>
      <c r="AQ40" s="94">
        <f t="shared" si="15"/>
        <v>0.556389714285714</v>
      </c>
      <c r="AR40" s="98">
        <f t="shared" si="16"/>
        <v>0.479986101282001</v>
      </c>
      <c r="AS40" s="96"/>
    </row>
    <row r="41" s="54" customFormat="1" ht="22.5" customHeight="1" spans="1:45">
      <c r="A41" s="10">
        <v>39</v>
      </c>
      <c r="B41" s="10">
        <v>106399</v>
      </c>
      <c r="C41" s="11" t="s">
        <v>76</v>
      </c>
      <c r="D41" s="10" t="str">
        <f>VLOOKUP(B41,[3]Sheet1!$C:$E,3,0)</f>
        <v>西门二片</v>
      </c>
      <c r="E41" s="10">
        <f>VLOOKUP(B41,[4]Sheet3!$A:$C,3,0)</f>
        <v>2</v>
      </c>
      <c r="F41" s="10">
        <f>VLOOKUP(B41,[4]Sheet3!$A:$D,4,0)</f>
        <v>1</v>
      </c>
      <c r="G41" s="31">
        <v>10156.25</v>
      </c>
      <c r="H41" s="31">
        <f t="shared" si="0"/>
        <v>30468.75</v>
      </c>
      <c r="I41" s="31">
        <v>2917.46771875</v>
      </c>
      <c r="J41" s="31">
        <f t="shared" si="1"/>
        <v>8752.40315625</v>
      </c>
      <c r="K41" s="32">
        <v>0.28725836</v>
      </c>
      <c r="L41" s="34">
        <f>VLOOKUP(B41,[1]查询时间段分门店销售汇总!$D:$L,9,0)</f>
        <v>22061.6</v>
      </c>
      <c r="M41" s="34">
        <f>VLOOKUP(B41,[1]查询时间段分门店销售汇总!$D:$M,10,0)</f>
        <v>6404.41</v>
      </c>
      <c r="N41" s="32">
        <f t="shared" si="2"/>
        <v>0.290296714653516</v>
      </c>
      <c r="O41" s="32">
        <f t="shared" si="3"/>
        <v>0.724073025641026</v>
      </c>
      <c r="P41" s="32">
        <f t="shared" si="4"/>
        <v>0.731731603956872</v>
      </c>
      <c r="Q41" s="74"/>
      <c r="R41" s="31">
        <f t="shared" si="18"/>
        <v>-84.0715</v>
      </c>
      <c r="S41" s="31">
        <v>11375</v>
      </c>
      <c r="T41" s="31">
        <f t="shared" si="5"/>
        <v>34125</v>
      </c>
      <c r="U41" s="31">
        <v>3071.5100143</v>
      </c>
      <c r="V41" s="31">
        <f t="shared" si="6"/>
        <v>9214.5300429</v>
      </c>
      <c r="W41" s="76">
        <f t="shared" si="7"/>
        <v>0.646493772893773</v>
      </c>
      <c r="X41" s="76">
        <f t="shared" si="8"/>
        <v>0.695033818348093</v>
      </c>
      <c r="Y41" s="76"/>
      <c r="Z41" s="74"/>
      <c r="AA41" s="32">
        <v>0.2700228584</v>
      </c>
      <c r="AB41" s="10">
        <v>8937.5</v>
      </c>
      <c r="AC41" s="10">
        <f t="shared" si="9"/>
        <v>17875</v>
      </c>
      <c r="AD41" s="10">
        <v>2731.246375</v>
      </c>
      <c r="AE41" s="10">
        <f t="shared" si="10"/>
        <v>5462.49275</v>
      </c>
      <c r="AF41" s="85">
        <v>0.305594</v>
      </c>
      <c r="AG41" s="89">
        <f>VLOOKUP(B41,[2]查询时间段分门店销售汇总!$D:$L,9,0)</f>
        <v>10960.09</v>
      </c>
      <c r="AH41" s="89">
        <f>VLOOKUP(B41,[2]查询时间段分门店销售汇总!$D:$M,10,0)</f>
        <v>3062.03</v>
      </c>
      <c r="AI41" s="85">
        <f t="shared" si="11"/>
        <v>0.613151888111888</v>
      </c>
      <c r="AJ41" s="85">
        <f t="shared" si="12"/>
        <v>0.560555435062133</v>
      </c>
      <c r="AK41" s="90"/>
      <c r="AL41" s="10">
        <v>10156.25</v>
      </c>
      <c r="AM41" s="10">
        <f t="shared" si="13"/>
        <v>20312.5</v>
      </c>
      <c r="AN41" s="10">
        <v>2917.46771875</v>
      </c>
      <c r="AO41" s="10">
        <f t="shared" si="14"/>
        <v>5834.9354375</v>
      </c>
      <c r="AP41" s="85">
        <v>0.28725836</v>
      </c>
      <c r="AQ41" s="94">
        <f t="shared" si="15"/>
        <v>0.539573661538462</v>
      </c>
      <c r="AR41" s="98">
        <f t="shared" si="16"/>
        <v>0.524775300909231</v>
      </c>
      <c r="AS41" s="96"/>
    </row>
    <row r="42" s="54" customFormat="1" ht="22.5" customHeight="1" spans="1:45">
      <c r="A42" s="10">
        <v>40</v>
      </c>
      <c r="B42" s="10">
        <v>752</v>
      </c>
      <c r="C42" s="11" t="s">
        <v>77</v>
      </c>
      <c r="D42" s="10" t="str">
        <f>VLOOKUP(B42,[3]Sheet1!$C:$E,3,0)</f>
        <v>西门二片</v>
      </c>
      <c r="E42" s="10">
        <f>VLOOKUP(B42,[4]Sheet3!$A:$C,3,0)</f>
        <v>3</v>
      </c>
      <c r="F42" s="10">
        <f>VLOOKUP(B42,[4]Sheet3!$A:$D,4,0)</f>
        <v>0</v>
      </c>
      <c r="G42" s="31">
        <v>6250</v>
      </c>
      <c r="H42" s="31">
        <f t="shared" si="0"/>
        <v>18750</v>
      </c>
      <c r="I42" s="31">
        <v>1719.15425</v>
      </c>
      <c r="J42" s="31">
        <f t="shared" si="1"/>
        <v>5157.46275</v>
      </c>
      <c r="K42" s="32">
        <v>0.27506468</v>
      </c>
      <c r="L42" s="34">
        <f>VLOOKUP(B42,[1]查询时间段分门店销售汇总!$D:$L,9,0)</f>
        <v>12978.04</v>
      </c>
      <c r="M42" s="34">
        <f>VLOOKUP(B42,[1]查询时间段分门店销售汇总!$D:$M,10,0)</f>
        <v>3904.68</v>
      </c>
      <c r="N42" s="32">
        <f t="shared" si="2"/>
        <v>0.300868235881535</v>
      </c>
      <c r="O42" s="32">
        <f t="shared" si="3"/>
        <v>0.692162133333333</v>
      </c>
      <c r="P42" s="32">
        <f t="shared" si="4"/>
        <v>0.757093204405596</v>
      </c>
      <c r="Q42" s="74"/>
      <c r="R42" s="31">
        <f t="shared" si="18"/>
        <v>-57.7196</v>
      </c>
      <c r="S42" s="31">
        <v>7000</v>
      </c>
      <c r="T42" s="31">
        <f t="shared" si="5"/>
        <v>21000</v>
      </c>
      <c r="U42" s="31">
        <v>1809.9255944</v>
      </c>
      <c r="V42" s="31">
        <f t="shared" si="6"/>
        <v>5429.7767832</v>
      </c>
      <c r="W42" s="76">
        <f t="shared" si="7"/>
        <v>0.618001904761905</v>
      </c>
      <c r="X42" s="76">
        <f t="shared" si="8"/>
        <v>0.719123484427808</v>
      </c>
      <c r="Y42" s="76"/>
      <c r="Z42" s="74"/>
      <c r="AA42" s="32">
        <v>0.2585607992</v>
      </c>
      <c r="AB42" s="10">
        <v>5625</v>
      </c>
      <c r="AC42" s="10">
        <f t="shared" si="9"/>
        <v>11250</v>
      </c>
      <c r="AD42" s="10">
        <v>1645.99875</v>
      </c>
      <c r="AE42" s="10">
        <f t="shared" si="10"/>
        <v>3291.9975</v>
      </c>
      <c r="AF42" s="85">
        <v>0.292622</v>
      </c>
      <c r="AG42" s="89">
        <f>VLOOKUP(B42,[2]查询时间段分门店销售汇总!$D:$L,9,0)</f>
        <v>8897.95</v>
      </c>
      <c r="AH42" s="89">
        <f>VLOOKUP(B42,[2]查询时间段分门店销售汇总!$D:$M,10,0)</f>
        <v>2599.4</v>
      </c>
      <c r="AI42" s="85">
        <f t="shared" si="11"/>
        <v>0.790928888888889</v>
      </c>
      <c r="AJ42" s="85">
        <f t="shared" si="12"/>
        <v>0.789611778259248</v>
      </c>
      <c r="AK42" s="90"/>
      <c r="AL42" s="10">
        <v>6250</v>
      </c>
      <c r="AM42" s="10">
        <f t="shared" si="13"/>
        <v>12500</v>
      </c>
      <c r="AN42" s="10">
        <v>1719.15425</v>
      </c>
      <c r="AO42" s="10">
        <f t="shared" si="14"/>
        <v>3438.3085</v>
      </c>
      <c r="AP42" s="85">
        <v>0.27506468</v>
      </c>
      <c r="AQ42" s="94">
        <f t="shared" si="15"/>
        <v>0.711836</v>
      </c>
      <c r="AR42" s="98">
        <f t="shared" si="16"/>
        <v>0.756011277056727</v>
      </c>
      <c r="AS42" s="96"/>
    </row>
    <row r="43" s="54" customFormat="1" ht="22.5" customHeight="1" spans="1:45">
      <c r="A43" s="10">
        <v>41</v>
      </c>
      <c r="B43" s="10">
        <v>101453</v>
      </c>
      <c r="C43" s="11" t="s">
        <v>78</v>
      </c>
      <c r="D43" s="10" t="str">
        <f>VLOOKUP(B43,[3]Sheet1!$C:$E,3,0)</f>
        <v>西门二片</v>
      </c>
      <c r="E43" s="10">
        <f>VLOOKUP(B43,[4]Sheet3!$A:$C,3,0)</f>
        <v>2</v>
      </c>
      <c r="F43" s="10">
        <f>VLOOKUP(B43,[4]Sheet3!$A:$D,4,0)</f>
        <v>0</v>
      </c>
      <c r="G43" s="31">
        <v>8265</v>
      </c>
      <c r="H43" s="31">
        <f t="shared" si="0"/>
        <v>24795</v>
      </c>
      <c r="I43" s="31">
        <v>2451.6016578</v>
      </c>
      <c r="J43" s="31">
        <f t="shared" si="1"/>
        <v>7354.8049734</v>
      </c>
      <c r="K43" s="32">
        <v>0.29662452</v>
      </c>
      <c r="L43" s="34">
        <f>VLOOKUP(B43,[1]查询时间段分门店销售汇总!$D:$L,9,0)</f>
        <v>16847.55</v>
      </c>
      <c r="M43" s="34">
        <f>VLOOKUP(B43,[1]查询时间段分门店销售汇总!$D:$M,10,0)</f>
        <v>4970.91</v>
      </c>
      <c r="N43" s="32">
        <f t="shared" si="2"/>
        <v>0.295052396342495</v>
      </c>
      <c r="O43" s="32">
        <f t="shared" si="3"/>
        <v>0.679473684210526</v>
      </c>
      <c r="P43" s="32">
        <f t="shared" si="4"/>
        <v>0.675872442298362</v>
      </c>
      <c r="Q43" s="74"/>
      <c r="R43" s="31">
        <f t="shared" si="18"/>
        <v>-79.4745</v>
      </c>
      <c r="S43" s="31">
        <v>9256.8</v>
      </c>
      <c r="T43" s="31">
        <f t="shared" si="5"/>
        <v>27770.4</v>
      </c>
      <c r="U43" s="31">
        <v>2581.04622533184</v>
      </c>
      <c r="V43" s="31">
        <f t="shared" si="6"/>
        <v>7743.13867599552</v>
      </c>
      <c r="W43" s="76">
        <f t="shared" si="7"/>
        <v>0.606672932330827</v>
      </c>
      <c r="X43" s="76">
        <f t="shared" si="8"/>
        <v>0.641976104006803</v>
      </c>
      <c r="Y43" s="76"/>
      <c r="Z43" s="74"/>
      <c r="AA43" s="32">
        <v>0.2788270488</v>
      </c>
      <c r="AB43" s="10">
        <v>7273.2</v>
      </c>
      <c r="AC43" s="10">
        <f t="shared" si="9"/>
        <v>14546.4</v>
      </c>
      <c r="AD43" s="10">
        <v>2295.1164456</v>
      </c>
      <c r="AE43" s="10">
        <f t="shared" si="10"/>
        <v>4590.2328912</v>
      </c>
      <c r="AF43" s="85">
        <v>0.315558</v>
      </c>
      <c r="AG43" s="89">
        <f>VLOOKUP(B43,[2]查询时间段分门店销售汇总!$D:$L,9,0)</f>
        <v>11114.18</v>
      </c>
      <c r="AH43" s="89">
        <f>VLOOKUP(B43,[2]查询时间段分门店销售汇总!$D:$M,10,0)</f>
        <v>3170.25</v>
      </c>
      <c r="AI43" s="85">
        <f t="shared" si="11"/>
        <v>0.764050211736237</v>
      </c>
      <c r="AJ43" s="85">
        <f t="shared" si="12"/>
        <v>0.690651231678839</v>
      </c>
      <c r="AK43" s="90"/>
      <c r="AL43" s="10">
        <v>8265</v>
      </c>
      <c r="AM43" s="10">
        <f t="shared" si="13"/>
        <v>16530</v>
      </c>
      <c r="AN43" s="10">
        <v>2451.6016578</v>
      </c>
      <c r="AO43" s="10">
        <f t="shared" si="14"/>
        <v>4903.2033156</v>
      </c>
      <c r="AP43" s="85">
        <v>0.29662452</v>
      </c>
      <c r="AQ43" s="94">
        <f t="shared" si="15"/>
        <v>0.672364186327889</v>
      </c>
      <c r="AR43" s="98">
        <f t="shared" si="16"/>
        <v>0.64656711050785</v>
      </c>
      <c r="AS43" s="102"/>
    </row>
    <row r="44" s="54" customFormat="1" ht="22.5" customHeight="1" spans="1:45">
      <c r="A44" s="10">
        <v>42</v>
      </c>
      <c r="B44" s="10">
        <v>113025</v>
      </c>
      <c r="C44" s="11" t="s">
        <v>79</v>
      </c>
      <c r="D44" s="10" t="str">
        <f>VLOOKUP(B44,[3]Sheet1!$C:$E,3,0)</f>
        <v>西门二片</v>
      </c>
      <c r="E44" s="10">
        <f>VLOOKUP(B44,[4]Sheet3!$A:$C,3,0)</f>
        <v>2</v>
      </c>
      <c r="F44" s="10">
        <f>VLOOKUP(B44,[4]Sheet3!$A:$D,4,0)</f>
        <v>0</v>
      </c>
      <c r="G44" s="31">
        <v>5312.5</v>
      </c>
      <c r="H44" s="31">
        <f t="shared" si="0"/>
        <v>15937.5</v>
      </c>
      <c r="I44" s="31">
        <v>1271.6384625</v>
      </c>
      <c r="J44" s="31">
        <f t="shared" si="1"/>
        <v>3814.9153875</v>
      </c>
      <c r="K44" s="32">
        <v>0.23936724</v>
      </c>
      <c r="L44" s="34">
        <f>VLOOKUP(B44,[1]查询时间段分门店销售汇总!$D:$L,9,0)</f>
        <v>10319.2</v>
      </c>
      <c r="M44" s="34">
        <f>VLOOKUP(B44,[1]查询时间段分门店销售汇总!$D:$M,10,0)</f>
        <v>2783.68</v>
      </c>
      <c r="N44" s="32">
        <f t="shared" si="2"/>
        <v>0.269757345530661</v>
      </c>
      <c r="O44" s="32">
        <f t="shared" si="3"/>
        <v>0.647479215686275</v>
      </c>
      <c r="P44" s="32">
        <f t="shared" si="4"/>
        <v>0.72968328711065</v>
      </c>
      <c r="Q44" s="74"/>
      <c r="R44" s="31">
        <f t="shared" si="18"/>
        <v>-56.183</v>
      </c>
      <c r="S44" s="31">
        <v>5950</v>
      </c>
      <c r="T44" s="31">
        <f t="shared" si="5"/>
        <v>17850</v>
      </c>
      <c r="U44" s="31">
        <v>1338.78097332</v>
      </c>
      <c r="V44" s="31">
        <f t="shared" si="6"/>
        <v>4016.34291996</v>
      </c>
      <c r="W44" s="76">
        <f t="shared" si="7"/>
        <v>0.578106442577031</v>
      </c>
      <c r="X44" s="76">
        <f t="shared" si="8"/>
        <v>0.693088228638536</v>
      </c>
      <c r="Y44" s="76"/>
      <c r="Z44" s="74"/>
      <c r="AA44" s="32">
        <v>0.2250052056</v>
      </c>
      <c r="AB44" s="10">
        <v>4781.25</v>
      </c>
      <c r="AC44" s="10">
        <f t="shared" si="9"/>
        <v>9562.5</v>
      </c>
      <c r="AD44" s="10">
        <v>1217.5261875</v>
      </c>
      <c r="AE44" s="10">
        <f t="shared" si="10"/>
        <v>2435.052375</v>
      </c>
      <c r="AF44" s="85">
        <v>0.254646</v>
      </c>
      <c r="AG44" s="89">
        <f>VLOOKUP(B44,[2]查询时间段分门店销售汇总!$D:$L,9,0)</f>
        <v>6172.06</v>
      </c>
      <c r="AH44" s="89">
        <f>VLOOKUP(B44,[2]查询时间段分门店销售汇总!$D:$M,10,0)</f>
        <v>1612.8</v>
      </c>
      <c r="AI44" s="85">
        <f t="shared" si="11"/>
        <v>0.645444183006536</v>
      </c>
      <c r="AJ44" s="85">
        <f t="shared" si="12"/>
        <v>0.662326616280687</v>
      </c>
      <c r="AK44" s="90"/>
      <c r="AL44" s="10">
        <v>5312.5</v>
      </c>
      <c r="AM44" s="10">
        <f t="shared" si="13"/>
        <v>10625</v>
      </c>
      <c r="AN44" s="10">
        <v>1271.6384625</v>
      </c>
      <c r="AO44" s="10">
        <f t="shared" si="14"/>
        <v>2543.276925</v>
      </c>
      <c r="AP44" s="85">
        <v>0.23936724</v>
      </c>
      <c r="AQ44" s="94">
        <f t="shared" si="15"/>
        <v>0.580899764705882</v>
      </c>
      <c r="AR44" s="98">
        <f t="shared" si="16"/>
        <v>0.634142504949594</v>
      </c>
      <c r="AS44" s="96"/>
    </row>
    <row r="45" s="54" customFormat="1" ht="22.5" customHeight="1" spans="1:45">
      <c r="A45" s="10">
        <v>43</v>
      </c>
      <c r="B45" s="10">
        <v>307</v>
      </c>
      <c r="C45" s="11" t="s">
        <v>80</v>
      </c>
      <c r="D45" s="10" t="str">
        <f>VLOOKUP(B45,[3]Sheet1!$C:$E,3,0)</f>
        <v>旗舰片区</v>
      </c>
      <c r="E45" s="10">
        <f>VLOOKUP(B45,[4]Sheet3!$A:$C,3,0)</f>
        <v>8</v>
      </c>
      <c r="F45" s="10">
        <f>VLOOKUP(B45,[4]Sheet3!$A:$D,4,0)</f>
        <v>5</v>
      </c>
      <c r="G45" s="31">
        <v>108000</v>
      </c>
      <c r="H45" s="31">
        <f t="shared" si="0"/>
        <v>324000</v>
      </c>
      <c r="I45" s="31">
        <v>24811.488</v>
      </c>
      <c r="J45" s="31">
        <f t="shared" si="1"/>
        <v>74434.464</v>
      </c>
      <c r="K45" s="32">
        <v>0.229736</v>
      </c>
      <c r="L45" s="34">
        <f>560379.97-333948</f>
        <v>226431.97</v>
      </c>
      <c r="M45" s="34">
        <v>49699.5</v>
      </c>
      <c r="N45" s="32">
        <f t="shared" si="2"/>
        <v>0.219489765513236</v>
      </c>
      <c r="O45" s="36">
        <f t="shared" si="3"/>
        <v>0.698864104938272</v>
      </c>
      <c r="P45" s="32">
        <f t="shared" si="4"/>
        <v>0.667694738824209</v>
      </c>
      <c r="Q45" s="74"/>
      <c r="R45" s="31"/>
      <c r="S45" s="31">
        <v>120960</v>
      </c>
      <c r="T45" s="31">
        <f t="shared" si="5"/>
        <v>362880</v>
      </c>
      <c r="U45" s="31">
        <v>26121.5345664</v>
      </c>
      <c r="V45" s="31">
        <f t="shared" si="6"/>
        <v>78364.6036992</v>
      </c>
      <c r="W45" s="75">
        <f t="shared" si="7"/>
        <v>0.6239858079806</v>
      </c>
      <c r="X45" s="76">
        <f t="shared" si="8"/>
        <v>0.634208528518436</v>
      </c>
      <c r="Y45" s="34"/>
      <c r="Z45" s="74"/>
      <c r="AA45" s="32">
        <v>0.21595184</v>
      </c>
      <c r="AB45" s="10">
        <v>95040</v>
      </c>
      <c r="AC45" s="10">
        <f t="shared" si="9"/>
        <v>190080</v>
      </c>
      <c r="AD45" s="10">
        <v>23227.776</v>
      </c>
      <c r="AE45" s="10">
        <f t="shared" si="10"/>
        <v>46455.552</v>
      </c>
      <c r="AF45" s="85">
        <v>0.2444</v>
      </c>
      <c r="AG45" s="89">
        <f>VLOOKUP(B45,[2]查询时间段分门店销售汇总!$D:$L,9,0)</f>
        <v>310565.35</v>
      </c>
      <c r="AH45" s="89">
        <f>VLOOKUP(B45,[2]查询时间段分门店销售汇总!$D:$M,10,0)</f>
        <v>37818.22</v>
      </c>
      <c r="AI45" s="91">
        <f t="shared" si="11"/>
        <v>1.63386652988215</v>
      </c>
      <c r="AJ45" s="85">
        <f t="shared" si="12"/>
        <v>0.814073202703522</v>
      </c>
      <c r="AK45" s="92"/>
      <c r="AL45" s="10">
        <v>108000</v>
      </c>
      <c r="AM45" s="10">
        <f t="shared" si="13"/>
        <v>216000</v>
      </c>
      <c r="AN45" s="10">
        <v>24811.488</v>
      </c>
      <c r="AO45" s="10">
        <f t="shared" si="14"/>
        <v>49622.976</v>
      </c>
      <c r="AP45" s="85">
        <v>0.229736</v>
      </c>
      <c r="AQ45" s="100">
        <f t="shared" si="15"/>
        <v>1.4378025462963</v>
      </c>
      <c r="AR45" s="98">
        <f t="shared" si="16"/>
        <v>0.76211108338202</v>
      </c>
      <c r="AS45" s="96"/>
    </row>
    <row r="46" s="54" customFormat="1" ht="22.5" customHeight="1" spans="1:45">
      <c r="A46" s="10">
        <v>44</v>
      </c>
      <c r="B46" s="10">
        <v>106865</v>
      </c>
      <c r="C46" s="11" t="s">
        <v>81</v>
      </c>
      <c r="D46" s="10" t="str">
        <f>VLOOKUP(B46,[3]Sheet1!$C:$E,3,0)</f>
        <v>旗舰片区</v>
      </c>
      <c r="E46" s="10">
        <f>VLOOKUP(B46,[4]Sheet3!$A:$C,3,0)</f>
        <v>2</v>
      </c>
      <c r="F46" s="10">
        <f>VLOOKUP(B46,[4]Sheet3!$A:$D,4,0)</f>
        <v>0</v>
      </c>
      <c r="G46" s="31">
        <v>7031.25</v>
      </c>
      <c r="H46" s="31">
        <f t="shared" si="0"/>
        <v>21093.75</v>
      </c>
      <c r="I46" s="31">
        <v>1789.91128125</v>
      </c>
      <c r="J46" s="31">
        <f t="shared" si="1"/>
        <v>5369.73384375</v>
      </c>
      <c r="K46" s="32">
        <v>0.25456516</v>
      </c>
      <c r="L46" s="34">
        <f>VLOOKUP(B46,[1]查询时间段分门店销售汇总!$D:$L,9,0)</f>
        <v>22333.88</v>
      </c>
      <c r="M46" s="34">
        <f>VLOOKUP(B46,[1]查询时间段分门店销售汇总!$D:$M,10,0)</f>
        <v>5514.18</v>
      </c>
      <c r="N46" s="32">
        <f t="shared" si="2"/>
        <v>0.246897538627413</v>
      </c>
      <c r="O46" s="36">
        <f t="shared" si="3"/>
        <v>1.05879134814815</v>
      </c>
      <c r="P46" s="36">
        <f t="shared" si="4"/>
        <v>1.026900058821</v>
      </c>
      <c r="Q46" s="74">
        <f>E46*50</f>
        <v>100</v>
      </c>
      <c r="R46" s="31"/>
      <c r="S46" s="31">
        <v>7875</v>
      </c>
      <c r="T46" s="31">
        <f t="shared" si="5"/>
        <v>23625</v>
      </c>
      <c r="U46" s="31">
        <v>1884.4185969</v>
      </c>
      <c r="V46" s="31">
        <f t="shared" si="6"/>
        <v>5653.2557907</v>
      </c>
      <c r="W46" s="76">
        <f t="shared" si="7"/>
        <v>0.945349417989418</v>
      </c>
      <c r="X46" s="76">
        <f t="shared" si="8"/>
        <v>0.975398992041225</v>
      </c>
      <c r="Y46" s="76"/>
      <c r="Z46" s="74"/>
      <c r="AA46" s="32">
        <v>0.2392912504</v>
      </c>
      <c r="AB46" s="10">
        <v>6328.125</v>
      </c>
      <c r="AC46" s="10">
        <f t="shared" si="9"/>
        <v>12656.25</v>
      </c>
      <c r="AD46" s="10">
        <v>1713.74484375</v>
      </c>
      <c r="AE46" s="10">
        <f t="shared" si="10"/>
        <v>3427.4896875</v>
      </c>
      <c r="AF46" s="85">
        <v>0.270814</v>
      </c>
      <c r="AG46" s="89">
        <f>VLOOKUP(B46,[2]查询时间段分门店销售汇总!$D:$L,9,0)</f>
        <v>481.3</v>
      </c>
      <c r="AH46" s="89">
        <f>VLOOKUP(B46,[2]查询时间段分门店销售汇总!$D:$M,10,0)</f>
        <v>162.35</v>
      </c>
      <c r="AI46" s="85">
        <f t="shared" si="11"/>
        <v>0.0380286419753086</v>
      </c>
      <c r="AJ46" s="85">
        <f t="shared" si="12"/>
        <v>0.0473670280007225</v>
      </c>
      <c r="AK46" s="90"/>
      <c r="AL46" s="10">
        <v>7031.25</v>
      </c>
      <c r="AM46" s="10">
        <f t="shared" si="13"/>
        <v>14062.5</v>
      </c>
      <c r="AN46" s="10">
        <v>1789.91128125</v>
      </c>
      <c r="AO46" s="10">
        <f t="shared" si="14"/>
        <v>3579.8225625</v>
      </c>
      <c r="AP46" s="85">
        <v>0.25456516</v>
      </c>
      <c r="AQ46" s="94">
        <f t="shared" si="15"/>
        <v>0.0342257777777778</v>
      </c>
      <c r="AR46" s="98">
        <f t="shared" si="16"/>
        <v>0.0453514097879258</v>
      </c>
      <c r="AS46" s="96"/>
    </row>
    <row r="47" s="54" customFormat="1" ht="22.5" customHeight="1" spans="1:45">
      <c r="A47" s="10">
        <v>45</v>
      </c>
      <c r="B47" s="10">
        <v>102935</v>
      </c>
      <c r="C47" s="11" t="s">
        <v>82</v>
      </c>
      <c r="D47" s="10" t="str">
        <f>VLOOKUP(B47,[3]Sheet1!$C:$E,3,0)</f>
        <v>旗舰片区</v>
      </c>
      <c r="E47" s="10">
        <f>VLOOKUP(B47,[4]Sheet3!$A:$C,3,0)</f>
        <v>2</v>
      </c>
      <c r="F47" s="10">
        <f>VLOOKUP(B47,[4]Sheet3!$A:$D,4,0)</f>
        <v>0</v>
      </c>
      <c r="G47" s="31">
        <v>6342.5</v>
      </c>
      <c r="H47" s="31">
        <f t="shared" si="0"/>
        <v>19027.5</v>
      </c>
      <c r="I47" s="31">
        <v>2120.0813439</v>
      </c>
      <c r="J47" s="31">
        <f t="shared" si="1"/>
        <v>6360.2440317</v>
      </c>
      <c r="K47" s="32">
        <v>0.33426588</v>
      </c>
      <c r="L47" s="34">
        <f>VLOOKUP(B47,[1]查询时间段分门店销售汇总!$D:$L,9,0)</f>
        <v>19299.82</v>
      </c>
      <c r="M47" s="34">
        <f>VLOOKUP(B47,[1]查询时间段分门店销售汇总!$D:$M,10,0)</f>
        <v>5739.85</v>
      </c>
      <c r="N47" s="32">
        <f t="shared" si="2"/>
        <v>0.297404328123268</v>
      </c>
      <c r="O47" s="36">
        <f t="shared" si="3"/>
        <v>1.01431191696229</v>
      </c>
      <c r="P47" s="32">
        <f t="shared" si="4"/>
        <v>0.902457511282916</v>
      </c>
      <c r="Q47" s="74">
        <f>E47*50</f>
        <v>100</v>
      </c>
      <c r="R47" s="31"/>
      <c r="S47" s="31">
        <v>7103.6</v>
      </c>
      <c r="T47" s="31">
        <f t="shared" si="5"/>
        <v>21310.8</v>
      </c>
      <c r="U47" s="31">
        <v>2232.02163885792</v>
      </c>
      <c r="V47" s="31">
        <f t="shared" si="6"/>
        <v>6696.06491657376</v>
      </c>
      <c r="W47" s="76">
        <f t="shared" si="7"/>
        <v>0.905635640144903</v>
      </c>
      <c r="X47" s="76">
        <f t="shared" si="8"/>
        <v>0.85719748412131</v>
      </c>
      <c r="Y47" s="76"/>
      <c r="Z47" s="74"/>
      <c r="AA47" s="32">
        <v>0.3142099272</v>
      </c>
      <c r="AB47" s="10">
        <v>5708.25</v>
      </c>
      <c r="AC47" s="10">
        <f t="shared" si="9"/>
        <v>11416.5</v>
      </c>
      <c r="AD47" s="10">
        <v>2029.8651165</v>
      </c>
      <c r="AE47" s="10">
        <f t="shared" si="10"/>
        <v>4059.730233</v>
      </c>
      <c r="AF47" s="85">
        <v>0.355602</v>
      </c>
      <c r="AG47" s="89">
        <f>VLOOKUP(B47,[2]查询时间段分门店销售汇总!$D:$L,9,0)</f>
        <v>8250.14</v>
      </c>
      <c r="AH47" s="89">
        <f>VLOOKUP(B47,[2]查询时间段分门店销售汇总!$D:$M,10,0)</f>
        <v>2420.53</v>
      </c>
      <c r="AI47" s="85">
        <f t="shared" si="11"/>
        <v>0.72265054964306</v>
      </c>
      <c r="AJ47" s="85">
        <f t="shared" si="12"/>
        <v>0.596229271670426</v>
      </c>
      <c r="AK47" s="90"/>
      <c r="AL47" s="10">
        <v>6342.5</v>
      </c>
      <c r="AM47" s="10">
        <f t="shared" si="13"/>
        <v>12685</v>
      </c>
      <c r="AN47" s="10">
        <v>2120.0813439</v>
      </c>
      <c r="AO47" s="10">
        <f t="shared" si="14"/>
        <v>4240.1626878</v>
      </c>
      <c r="AP47" s="85">
        <v>0.33426588</v>
      </c>
      <c r="AQ47" s="94">
        <f t="shared" si="15"/>
        <v>0.650385494678754</v>
      </c>
      <c r="AR47" s="98">
        <f t="shared" si="16"/>
        <v>0.570857813301472</v>
      </c>
      <c r="AS47" s="96"/>
    </row>
    <row r="48" s="54" customFormat="1" ht="22.5" customHeight="1" spans="1:243">
      <c r="A48" s="10">
        <v>46</v>
      </c>
      <c r="B48" s="10">
        <v>106066</v>
      </c>
      <c r="C48" s="11" t="s">
        <v>83</v>
      </c>
      <c r="D48" s="10" t="str">
        <f>VLOOKUP(B48,[3]Sheet1!$C:$E,3,0)</f>
        <v>旗舰片区</v>
      </c>
      <c r="E48" s="10">
        <f>VLOOKUP(B48,[4]Sheet3!$A:$C,3,0)</f>
        <v>2</v>
      </c>
      <c r="F48" s="10">
        <f>VLOOKUP(B48,[4]Sheet3!$A:$D,4,0)</f>
        <v>0</v>
      </c>
      <c r="G48" s="31">
        <v>8700</v>
      </c>
      <c r="H48" s="31">
        <f t="shared" si="0"/>
        <v>26100</v>
      </c>
      <c r="I48" s="31">
        <v>2765.897736</v>
      </c>
      <c r="J48" s="31">
        <f t="shared" si="1"/>
        <v>8297.693208</v>
      </c>
      <c r="K48" s="32">
        <v>0.31791928</v>
      </c>
      <c r="L48" s="34">
        <f>VLOOKUP(B48,[1]查询时间段分门店销售汇总!$D:$L,9,0)</f>
        <v>24331.56</v>
      </c>
      <c r="M48" s="34">
        <f>VLOOKUP(B48,[1]查询时间段分门店销售汇总!$D:$M,10,0)</f>
        <v>6858.03</v>
      </c>
      <c r="N48" s="32">
        <f t="shared" si="2"/>
        <v>0.281857390155009</v>
      </c>
      <c r="O48" s="32">
        <f t="shared" si="3"/>
        <v>0.93224367816092</v>
      </c>
      <c r="P48" s="32">
        <f t="shared" si="4"/>
        <v>0.826498380705135</v>
      </c>
      <c r="Q48" s="74"/>
      <c r="R48" s="31">
        <f>(L48-H48)*0.01</f>
        <v>-17.6844</v>
      </c>
      <c r="S48" s="31">
        <v>9744</v>
      </c>
      <c r="T48" s="31">
        <f t="shared" si="5"/>
        <v>29232</v>
      </c>
      <c r="U48" s="31">
        <v>2911.9371364608</v>
      </c>
      <c r="V48" s="31">
        <f t="shared" si="6"/>
        <v>8735.8114093824</v>
      </c>
      <c r="W48" s="76">
        <f t="shared" si="7"/>
        <v>0.832360426929392</v>
      </c>
      <c r="X48" s="76">
        <f t="shared" si="8"/>
        <v>0.785047854013236</v>
      </c>
      <c r="Y48" s="76"/>
      <c r="Z48" s="74"/>
      <c r="AA48" s="32">
        <v>0.2988441232</v>
      </c>
      <c r="AB48" s="10">
        <v>7656</v>
      </c>
      <c r="AC48" s="10">
        <f t="shared" si="9"/>
        <v>15312</v>
      </c>
      <c r="AD48" s="10">
        <v>2589.351072</v>
      </c>
      <c r="AE48" s="10">
        <f t="shared" si="10"/>
        <v>5178.702144</v>
      </c>
      <c r="AF48" s="85">
        <v>0.338212</v>
      </c>
      <c r="AG48" s="89">
        <f>VLOOKUP(B48,[2]查询时间段分门店销售汇总!$D:$L,9,0)</f>
        <v>15541.64</v>
      </c>
      <c r="AH48" s="89">
        <f>VLOOKUP(B48,[2]查询时间段分门店销售汇总!$D:$M,10,0)</f>
        <v>5816.9</v>
      </c>
      <c r="AI48" s="91">
        <f t="shared" si="11"/>
        <v>1.0149973876698</v>
      </c>
      <c r="AJ48" s="91">
        <f t="shared" si="12"/>
        <v>1.12323509602486</v>
      </c>
      <c r="AK48" s="92" t="s">
        <v>43</v>
      </c>
      <c r="AL48" s="89">
        <v>8700</v>
      </c>
      <c r="AM48" s="10">
        <f t="shared" si="13"/>
        <v>17400</v>
      </c>
      <c r="AN48" s="10">
        <v>2765.897736</v>
      </c>
      <c r="AO48" s="10">
        <f t="shared" si="14"/>
        <v>5531.795472</v>
      </c>
      <c r="AP48" s="85">
        <v>0.31791928</v>
      </c>
      <c r="AQ48" s="94">
        <f t="shared" si="15"/>
        <v>0.893197701149425</v>
      </c>
      <c r="AR48" s="98">
        <f t="shared" si="16"/>
        <v>1.05153923883179</v>
      </c>
      <c r="AS48" s="102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99"/>
      <c r="CU48" s="99"/>
      <c r="CV48" s="99"/>
      <c r="CW48" s="99"/>
      <c r="CX48" s="99"/>
      <c r="CY48" s="99"/>
      <c r="CZ48" s="99"/>
      <c r="DA48" s="99"/>
      <c r="DB48" s="99"/>
      <c r="DC48" s="99"/>
      <c r="DD48" s="99"/>
      <c r="DE48" s="99"/>
      <c r="DF48" s="99"/>
      <c r="DG48" s="99"/>
      <c r="DH48" s="99"/>
      <c r="DI48" s="99"/>
      <c r="DJ48" s="99"/>
      <c r="DK48" s="99"/>
      <c r="DL48" s="99"/>
      <c r="DM48" s="99"/>
      <c r="DN48" s="99"/>
      <c r="DO48" s="99"/>
      <c r="DP48" s="99"/>
      <c r="DQ48" s="99"/>
      <c r="DR48" s="99"/>
      <c r="DS48" s="99"/>
      <c r="DT48" s="99"/>
      <c r="DU48" s="99"/>
      <c r="DV48" s="99"/>
      <c r="DW48" s="99"/>
      <c r="DX48" s="99"/>
      <c r="DY48" s="99"/>
      <c r="DZ48" s="99"/>
      <c r="EA48" s="99"/>
      <c r="EB48" s="99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  <c r="EN48" s="99"/>
      <c r="EO48" s="99"/>
      <c r="EP48" s="99"/>
      <c r="EQ48" s="99"/>
      <c r="ER48" s="99"/>
      <c r="ES48" s="99"/>
      <c r="ET48" s="99"/>
      <c r="EU48" s="99"/>
      <c r="EV48" s="99"/>
      <c r="EW48" s="99"/>
      <c r="EX48" s="99"/>
      <c r="EY48" s="99"/>
      <c r="EZ48" s="99"/>
      <c r="FA48" s="99"/>
      <c r="FB48" s="99"/>
      <c r="FC48" s="99"/>
      <c r="FD48" s="99"/>
      <c r="FE48" s="99"/>
      <c r="FF48" s="99"/>
      <c r="FG48" s="99"/>
      <c r="FH48" s="99"/>
      <c r="FI48" s="99"/>
      <c r="FJ48" s="99"/>
      <c r="FK48" s="99"/>
      <c r="FL48" s="99"/>
      <c r="FM48" s="99"/>
      <c r="FN48" s="99"/>
      <c r="FO48" s="99"/>
      <c r="FP48" s="99"/>
      <c r="FQ48" s="99"/>
      <c r="FR48" s="99"/>
      <c r="FS48" s="99"/>
      <c r="FT48" s="99"/>
      <c r="FU48" s="99"/>
      <c r="FV48" s="99"/>
      <c r="FW48" s="99"/>
      <c r="FX48" s="99"/>
      <c r="FY48" s="99"/>
      <c r="FZ48" s="99"/>
      <c r="GA48" s="99"/>
      <c r="GB48" s="99"/>
      <c r="GC48" s="99"/>
      <c r="GD48" s="99"/>
      <c r="GE48" s="99"/>
      <c r="GF48" s="99"/>
      <c r="GG48" s="99"/>
      <c r="GH48" s="99"/>
      <c r="GI48" s="99"/>
      <c r="GJ48" s="99"/>
      <c r="GK48" s="99"/>
      <c r="GL48" s="99"/>
      <c r="GM48" s="99"/>
      <c r="GN48" s="99"/>
      <c r="GO48" s="99"/>
      <c r="GP48" s="99"/>
      <c r="GQ48" s="99"/>
      <c r="GR48" s="99"/>
      <c r="GS48" s="99"/>
      <c r="GT48" s="99"/>
      <c r="GU48" s="99"/>
      <c r="GV48" s="99"/>
      <c r="GW48" s="99"/>
      <c r="GX48" s="99"/>
      <c r="GY48" s="99"/>
      <c r="GZ48" s="99"/>
      <c r="HA48" s="99"/>
      <c r="HB48" s="99"/>
      <c r="HC48" s="99"/>
      <c r="HD48" s="99"/>
      <c r="HE48" s="99"/>
      <c r="HF48" s="99"/>
      <c r="HG48" s="99"/>
      <c r="HH48" s="99"/>
      <c r="HI48" s="99"/>
      <c r="HJ48" s="99"/>
      <c r="HK48" s="99"/>
      <c r="HL48" s="99"/>
      <c r="HM48" s="99"/>
      <c r="HN48" s="99"/>
      <c r="HO48" s="99"/>
      <c r="HP48" s="99"/>
      <c r="HQ48" s="99"/>
      <c r="HR48" s="99"/>
      <c r="HS48" s="99"/>
      <c r="HT48" s="99"/>
      <c r="HU48" s="99"/>
      <c r="HV48" s="99"/>
      <c r="HW48" s="99"/>
      <c r="HX48" s="99"/>
      <c r="HY48" s="99"/>
      <c r="HZ48" s="99"/>
      <c r="IA48" s="99"/>
      <c r="IB48" s="99"/>
      <c r="IC48" s="99"/>
      <c r="ID48" s="99"/>
      <c r="IE48" s="99"/>
      <c r="IF48" s="99"/>
      <c r="IG48" s="99"/>
      <c r="IH48" s="99"/>
      <c r="II48" s="99"/>
    </row>
    <row r="49" s="54" customFormat="1" ht="22.5" customHeight="1" spans="1:45">
      <c r="A49" s="10">
        <v>47</v>
      </c>
      <c r="B49" s="10">
        <v>116919</v>
      </c>
      <c r="C49" s="11" t="s">
        <v>84</v>
      </c>
      <c r="D49" s="10" t="str">
        <f>VLOOKUP(B49,[3]Sheet1!$C:$E,3,0)</f>
        <v>旗舰片区</v>
      </c>
      <c r="E49" s="10">
        <f>VLOOKUP(B49,[4]Sheet3!$A:$C,3,0)</f>
        <v>2</v>
      </c>
      <c r="F49" s="10">
        <f>VLOOKUP(B49,[4]Sheet3!$A:$D,4,0)</f>
        <v>0</v>
      </c>
      <c r="G49" s="31">
        <v>7031.25</v>
      </c>
      <c r="H49" s="31">
        <f t="shared" si="0"/>
        <v>21093.75</v>
      </c>
      <c r="I49" s="31">
        <v>2050.228125</v>
      </c>
      <c r="J49" s="31">
        <f t="shared" si="1"/>
        <v>6150.684375</v>
      </c>
      <c r="K49" s="32">
        <v>0.291588</v>
      </c>
      <c r="L49" s="34">
        <f>VLOOKUP(B49,[1]查询时间段分门店销售汇总!$D:$L,9,0)</f>
        <v>16885.73</v>
      </c>
      <c r="M49" s="34">
        <f>VLOOKUP(B49,[1]查询时间段分门店销售汇总!$D:$M,10,0)</f>
        <v>5470.61</v>
      </c>
      <c r="N49" s="32">
        <f t="shared" si="2"/>
        <v>0.323978294098034</v>
      </c>
      <c r="O49" s="32">
        <f t="shared" si="3"/>
        <v>0.800508681481481</v>
      </c>
      <c r="P49" s="32">
        <f t="shared" si="4"/>
        <v>0.889431104973583</v>
      </c>
      <c r="Q49" s="74"/>
      <c r="R49" s="31">
        <f>(L49-H49)*0.01</f>
        <v>-42.0802</v>
      </c>
      <c r="S49" s="31">
        <v>7875</v>
      </c>
      <c r="T49" s="31">
        <f t="shared" si="5"/>
        <v>23625</v>
      </c>
      <c r="U49" s="31">
        <v>2158.48017</v>
      </c>
      <c r="V49" s="31">
        <f t="shared" si="6"/>
        <v>6475.44051</v>
      </c>
      <c r="W49" s="76">
        <f t="shared" si="7"/>
        <v>0.714739894179894</v>
      </c>
      <c r="X49" s="76">
        <f t="shared" si="8"/>
        <v>0.844824377824452</v>
      </c>
      <c r="Y49" s="76"/>
      <c r="Z49" s="74"/>
      <c r="AA49" s="32">
        <v>0.27409272</v>
      </c>
      <c r="AB49" s="10">
        <v>6328.125</v>
      </c>
      <c r="AC49" s="10">
        <f t="shared" si="9"/>
        <v>12656.25</v>
      </c>
      <c r="AD49" s="10">
        <v>1962.984375</v>
      </c>
      <c r="AE49" s="10">
        <f t="shared" si="10"/>
        <v>3925.96875</v>
      </c>
      <c r="AF49" s="85">
        <v>0.3102</v>
      </c>
      <c r="AG49" s="89">
        <f>VLOOKUP(B49,[2]查询时间段分门店销售汇总!$D:$L,9,0)</f>
        <v>10475.31</v>
      </c>
      <c r="AH49" s="89">
        <f>VLOOKUP(B49,[2]查询时间段分门店销售汇总!$D:$M,10,0)</f>
        <v>2540.33</v>
      </c>
      <c r="AI49" s="85">
        <f t="shared" si="11"/>
        <v>0.827678814814815</v>
      </c>
      <c r="AJ49" s="85">
        <f t="shared" si="12"/>
        <v>0.647058130556948</v>
      </c>
      <c r="AK49" s="90"/>
      <c r="AL49" s="10">
        <v>7031.25</v>
      </c>
      <c r="AM49" s="10">
        <f t="shared" si="13"/>
        <v>14062.5</v>
      </c>
      <c r="AN49" s="10">
        <v>2050.228125</v>
      </c>
      <c r="AO49" s="10">
        <f t="shared" si="14"/>
        <v>4100.45625</v>
      </c>
      <c r="AP49" s="85">
        <v>0.291588</v>
      </c>
      <c r="AQ49" s="94">
        <f t="shared" si="15"/>
        <v>0.744910933333333</v>
      </c>
      <c r="AR49" s="98">
        <f t="shared" si="16"/>
        <v>0.61952374202261</v>
      </c>
      <c r="AS49" s="96"/>
    </row>
    <row r="50" s="54" customFormat="1" ht="22.5" customHeight="1" spans="1:45">
      <c r="A50" s="10">
        <v>48</v>
      </c>
      <c r="B50" s="10">
        <v>742</v>
      </c>
      <c r="C50" s="11" t="s">
        <v>85</v>
      </c>
      <c r="D50" s="10" t="str">
        <f>VLOOKUP(B50,[3]Sheet1!$C:$E,3,0)</f>
        <v>旗舰片区</v>
      </c>
      <c r="E50" s="10">
        <f>VLOOKUP(B50,[4]Sheet3!$A:$C,3,0)</f>
        <v>2</v>
      </c>
      <c r="F50" s="10">
        <f>VLOOKUP(B50,[4]Sheet3!$A:$D,4,0)</f>
        <v>0</v>
      </c>
      <c r="G50" s="31">
        <v>13418.75</v>
      </c>
      <c r="H50" s="31">
        <f t="shared" si="0"/>
        <v>40256.25</v>
      </c>
      <c r="I50" s="31">
        <v>2549.2136125</v>
      </c>
      <c r="J50" s="31">
        <f t="shared" si="1"/>
        <v>7647.6408375</v>
      </c>
      <c r="K50" s="32">
        <v>0.189974</v>
      </c>
      <c r="L50" s="34">
        <f>VLOOKUP(B50,[1]查询时间段分门店销售汇总!$D:$L,9,0)</f>
        <v>30843.91</v>
      </c>
      <c r="M50" s="34">
        <f>VLOOKUP(B50,[1]查询时间段分门店销售汇总!$D:$M,10,0)</f>
        <v>6341.31</v>
      </c>
      <c r="N50" s="32">
        <f t="shared" si="2"/>
        <v>0.205593583952229</v>
      </c>
      <c r="O50" s="32">
        <f t="shared" si="3"/>
        <v>0.766189349479894</v>
      </c>
      <c r="P50" s="32">
        <f t="shared" si="4"/>
        <v>0.82918512188825</v>
      </c>
      <c r="Q50" s="74"/>
      <c r="R50" s="31">
        <f>(L50-H50)*0.01</f>
        <v>-94.1234</v>
      </c>
      <c r="S50" s="31">
        <v>15029</v>
      </c>
      <c r="T50" s="31">
        <f t="shared" si="5"/>
        <v>45087</v>
      </c>
      <c r="U50" s="31">
        <v>2683.81209124</v>
      </c>
      <c r="V50" s="31">
        <f t="shared" si="6"/>
        <v>8051.43627372</v>
      </c>
      <c r="W50" s="76">
        <f t="shared" si="7"/>
        <v>0.684097633464192</v>
      </c>
      <c r="X50" s="76">
        <f t="shared" si="8"/>
        <v>0.787599849817867</v>
      </c>
      <c r="Y50" s="76"/>
      <c r="Z50" s="74"/>
      <c r="AA50" s="32">
        <v>0.17857556</v>
      </c>
      <c r="AB50" s="10">
        <v>11808.5</v>
      </c>
      <c r="AC50" s="10">
        <f t="shared" si="9"/>
        <v>23617</v>
      </c>
      <c r="AD50" s="10">
        <v>2386.49785</v>
      </c>
      <c r="AE50" s="10">
        <f t="shared" si="10"/>
        <v>4772.9957</v>
      </c>
      <c r="AF50" s="85">
        <v>0.2021</v>
      </c>
      <c r="AG50" s="89">
        <f>VLOOKUP(B50,[2]查询时间段分门店销售汇总!$D:$L,9,0)</f>
        <v>19108.74</v>
      </c>
      <c r="AH50" s="89">
        <f>VLOOKUP(B50,[2]查询时间段分门店销售汇总!$D:$M,10,0)</f>
        <v>3838.54</v>
      </c>
      <c r="AI50" s="85">
        <f t="shared" si="11"/>
        <v>0.809109539738324</v>
      </c>
      <c r="AJ50" s="85">
        <f t="shared" si="12"/>
        <v>0.804220292928401</v>
      </c>
      <c r="AK50" s="90"/>
      <c r="AL50" s="10">
        <v>13418.75</v>
      </c>
      <c r="AM50" s="10">
        <f t="shared" si="13"/>
        <v>26837.5</v>
      </c>
      <c r="AN50" s="10">
        <v>2549.2136125</v>
      </c>
      <c r="AO50" s="10">
        <f t="shared" si="14"/>
        <v>5098.427225</v>
      </c>
      <c r="AP50" s="85">
        <v>0.189974</v>
      </c>
      <c r="AQ50" s="94">
        <f t="shared" si="15"/>
        <v>0.712016394969725</v>
      </c>
      <c r="AR50" s="98">
        <f t="shared" si="16"/>
        <v>0.752887082741482</v>
      </c>
      <c r="AS50" s="102"/>
    </row>
    <row r="51" s="54" customFormat="1" ht="22.5" customHeight="1" spans="1:45">
      <c r="A51" s="10">
        <v>49</v>
      </c>
      <c r="B51" s="10">
        <v>106485</v>
      </c>
      <c r="C51" s="11" t="s">
        <v>86</v>
      </c>
      <c r="D51" s="10" t="str">
        <f>VLOOKUP(B51,[3]Sheet1!$C:$E,3,0)</f>
        <v>旗舰片区</v>
      </c>
      <c r="E51" s="10">
        <f>VLOOKUP(B51,[4]Sheet3!$A:$C,3,0)</f>
        <v>2</v>
      </c>
      <c r="F51" s="10">
        <f>VLOOKUP(B51,[4]Sheet3!$A:$D,4,0)</f>
        <v>0</v>
      </c>
      <c r="G51" s="31">
        <v>8125</v>
      </c>
      <c r="H51" s="31">
        <f t="shared" si="0"/>
        <v>24375</v>
      </c>
      <c r="I51" s="31">
        <v>1779.01815</v>
      </c>
      <c r="J51" s="31">
        <f t="shared" si="1"/>
        <v>5337.05445</v>
      </c>
      <c r="K51" s="32">
        <v>0.21895608</v>
      </c>
      <c r="L51" s="34">
        <f>VLOOKUP(B51,[1]查询时间段分门店销售汇总!$D:$L,9,0)</f>
        <v>18336.52</v>
      </c>
      <c r="M51" s="34">
        <f>VLOOKUP(B51,[1]查询时间段分门店销售汇总!$D:$M,10,0)</f>
        <v>4216.13</v>
      </c>
      <c r="N51" s="32">
        <f t="shared" si="2"/>
        <v>0.229930761125884</v>
      </c>
      <c r="O51" s="32">
        <f t="shared" si="3"/>
        <v>0.752267487179487</v>
      </c>
      <c r="P51" s="32">
        <f t="shared" si="4"/>
        <v>0.789973203290066</v>
      </c>
      <c r="Q51" s="74"/>
      <c r="R51" s="31">
        <f>(L51-H51)*0.01</f>
        <v>-60.3848</v>
      </c>
      <c r="S51" s="31">
        <v>9100</v>
      </c>
      <c r="T51" s="31">
        <f t="shared" si="5"/>
        <v>27300</v>
      </c>
      <c r="U51" s="31">
        <v>1872.95030832</v>
      </c>
      <c r="V51" s="31">
        <f t="shared" si="6"/>
        <v>5618.85092496</v>
      </c>
      <c r="W51" s="76">
        <f t="shared" si="7"/>
        <v>0.671667399267399</v>
      </c>
      <c r="X51" s="76">
        <f t="shared" si="8"/>
        <v>0.750354486407737</v>
      </c>
      <c r="Y51" s="76"/>
      <c r="Z51" s="74"/>
      <c r="AA51" s="32">
        <v>0.2058187152</v>
      </c>
      <c r="AB51" s="10">
        <v>7150</v>
      </c>
      <c r="AC51" s="10">
        <f t="shared" si="9"/>
        <v>14300</v>
      </c>
      <c r="AD51" s="10">
        <v>1665.4638</v>
      </c>
      <c r="AE51" s="10">
        <f t="shared" si="10"/>
        <v>3330.9276</v>
      </c>
      <c r="AF51" s="85">
        <v>0.232932</v>
      </c>
      <c r="AG51" s="89">
        <f>VLOOKUP(B51,[2]查询时间段分门店销售汇总!$D:$L,9,0)</f>
        <v>12941.53</v>
      </c>
      <c r="AH51" s="89">
        <f>VLOOKUP(B51,[2]查询时间段分门店销售汇总!$D:$M,10,0)</f>
        <v>2679.14</v>
      </c>
      <c r="AI51" s="85">
        <f t="shared" si="11"/>
        <v>0.905002097902098</v>
      </c>
      <c r="AJ51" s="85">
        <f t="shared" si="12"/>
        <v>0.804322495631547</v>
      </c>
      <c r="AK51" s="90"/>
      <c r="AL51" s="10">
        <v>8125</v>
      </c>
      <c r="AM51" s="10">
        <f t="shared" si="13"/>
        <v>16250</v>
      </c>
      <c r="AN51" s="10">
        <v>1779.01815</v>
      </c>
      <c r="AO51" s="10">
        <f t="shared" si="14"/>
        <v>3558.0363</v>
      </c>
      <c r="AP51" s="85">
        <v>0.21895608</v>
      </c>
      <c r="AQ51" s="94">
        <f t="shared" si="15"/>
        <v>0.796401846153846</v>
      </c>
      <c r="AR51" s="98">
        <f t="shared" si="16"/>
        <v>0.752982761867831</v>
      </c>
      <c r="AS51" s="102"/>
    </row>
    <row r="52" s="54" customFormat="1" ht="22.5" customHeight="1" spans="1:45">
      <c r="A52" s="10">
        <v>50</v>
      </c>
      <c r="B52" s="10">
        <v>750</v>
      </c>
      <c r="C52" s="11" t="s">
        <v>87</v>
      </c>
      <c r="D52" s="10" t="str">
        <f>VLOOKUP(B52,[3]Sheet1!$C:$E,3,0)</f>
        <v>旗舰片区</v>
      </c>
      <c r="E52" s="10">
        <f>VLOOKUP(B52,[4]Sheet3!$A:$C,3,0)</f>
        <v>4</v>
      </c>
      <c r="F52" s="10">
        <f>VLOOKUP(B52,[4]Sheet3!$A:$D,4,0)</f>
        <v>1</v>
      </c>
      <c r="G52" s="31">
        <v>34320</v>
      </c>
      <c r="H52" s="31">
        <f t="shared" si="0"/>
        <v>102960</v>
      </c>
      <c r="I52" s="31">
        <v>9798.0566112</v>
      </c>
      <c r="J52" s="31">
        <f t="shared" si="1"/>
        <v>29394.1698336</v>
      </c>
      <c r="K52" s="32">
        <v>0.28549116</v>
      </c>
      <c r="L52" s="34">
        <f>VLOOKUP(B52,[1]查询时间段分门店销售汇总!$D:$L,9,0)</f>
        <v>76868.23</v>
      </c>
      <c r="M52" s="34">
        <f>VLOOKUP(B52,[1]查询时间段分门店销售汇总!$D:$M,10,0)</f>
        <v>19839.83</v>
      </c>
      <c r="N52" s="32">
        <f t="shared" si="2"/>
        <v>0.258101819178092</v>
      </c>
      <c r="O52" s="32">
        <f t="shared" si="3"/>
        <v>0.74658343045843</v>
      </c>
      <c r="P52" s="32">
        <f t="shared" si="4"/>
        <v>0.674957997191723</v>
      </c>
      <c r="Q52" s="74"/>
      <c r="R52" s="77">
        <v>-200</v>
      </c>
      <c r="S52" s="31">
        <v>38438.4</v>
      </c>
      <c r="T52" s="31">
        <f t="shared" si="5"/>
        <v>115315.2</v>
      </c>
      <c r="U52" s="31">
        <v>10315.3940002714</v>
      </c>
      <c r="V52" s="31">
        <f t="shared" si="6"/>
        <v>30946.1820008142</v>
      </c>
      <c r="W52" s="76">
        <f t="shared" si="7"/>
        <v>0.666592348623599</v>
      </c>
      <c r="X52" s="76">
        <f t="shared" si="8"/>
        <v>0.641107520128913</v>
      </c>
      <c r="Y52" s="76"/>
      <c r="Z52" s="74"/>
      <c r="AA52" s="32">
        <v>0.2683616904</v>
      </c>
      <c r="AB52" s="10">
        <v>30201.6</v>
      </c>
      <c r="AC52" s="10">
        <f t="shared" si="9"/>
        <v>60403.2</v>
      </c>
      <c r="AD52" s="10">
        <v>9172.6487424</v>
      </c>
      <c r="AE52" s="10">
        <f t="shared" si="10"/>
        <v>18345.2974848</v>
      </c>
      <c r="AF52" s="85">
        <v>0.303714</v>
      </c>
      <c r="AG52" s="89">
        <f>VLOOKUP(B52,[2]查询时间段分门店销售汇总!$D:$L,9,0)</f>
        <v>48621.59</v>
      </c>
      <c r="AH52" s="89">
        <f>VLOOKUP(B52,[2]查询时间段分门店销售汇总!$D:$M,10,0)</f>
        <v>12700.67</v>
      </c>
      <c r="AI52" s="85">
        <f t="shared" si="11"/>
        <v>0.804950565532952</v>
      </c>
      <c r="AJ52" s="85">
        <f t="shared" si="12"/>
        <v>0.69231202222385</v>
      </c>
      <c r="AK52" s="93"/>
      <c r="AL52" s="89">
        <v>34320</v>
      </c>
      <c r="AM52" s="10">
        <f t="shared" si="13"/>
        <v>68640</v>
      </c>
      <c r="AN52" s="10">
        <v>9798.0566112</v>
      </c>
      <c r="AO52" s="10">
        <f t="shared" si="14"/>
        <v>19596.1132224</v>
      </c>
      <c r="AP52" s="85">
        <v>0.28549116</v>
      </c>
      <c r="AQ52" s="94">
        <f t="shared" si="15"/>
        <v>0.708356497668998</v>
      </c>
      <c r="AR52" s="98">
        <f t="shared" si="16"/>
        <v>0.648121893145732</v>
      </c>
      <c r="AS52" s="96"/>
    </row>
    <row r="53" s="54" customFormat="1" ht="22.5" customHeight="1" spans="1:243">
      <c r="A53" s="10">
        <v>51</v>
      </c>
      <c r="B53" s="10">
        <v>351</v>
      </c>
      <c r="C53" s="11" t="s">
        <v>88</v>
      </c>
      <c r="D53" s="10" t="str">
        <f>VLOOKUP(B53,[3]Sheet1!$C:$E,3,0)</f>
        <v>都江堰片</v>
      </c>
      <c r="E53" s="10">
        <f>VLOOKUP(B53,[4]Sheet3!$A:$C,3,0)</f>
        <v>3</v>
      </c>
      <c r="F53" s="10">
        <f>VLOOKUP(B53,[4]Sheet3!$A:$D,4,0)</f>
        <v>0</v>
      </c>
      <c r="G53" s="31">
        <v>5220</v>
      </c>
      <c r="H53" s="31">
        <f t="shared" si="0"/>
        <v>15660</v>
      </c>
      <c r="I53" s="31">
        <v>1402.6284072</v>
      </c>
      <c r="J53" s="31">
        <f t="shared" si="1"/>
        <v>4207.8852216</v>
      </c>
      <c r="K53" s="32">
        <v>0.26870276</v>
      </c>
      <c r="L53" s="34">
        <f>VLOOKUP(B53,[1]查询时间段分门店销售汇总!$D:$L,9,0)</f>
        <v>17907.79</v>
      </c>
      <c r="M53" s="34">
        <f>VLOOKUP(B53,[1]查询时间段分门店销售汇总!$D:$M,10,0)</f>
        <v>4019.44</v>
      </c>
      <c r="N53" s="32">
        <f t="shared" si="2"/>
        <v>0.224452040145657</v>
      </c>
      <c r="O53" s="36">
        <f t="shared" si="3"/>
        <v>1.14353703703704</v>
      </c>
      <c r="P53" s="32">
        <f t="shared" si="4"/>
        <v>0.955216168769844</v>
      </c>
      <c r="Q53" s="74">
        <f t="shared" ref="Q53:Q65" si="19">E53*50</f>
        <v>150</v>
      </c>
      <c r="R53" s="31"/>
      <c r="S53" s="31">
        <v>5846.4</v>
      </c>
      <c r="T53" s="31">
        <f t="shared" si="5"/>
        <v>17539.2</v>
      </c>
      <c r="U53" s="31">
        <v>1476.68718710016</v>
      </c>
      <c r="V53" s="31">
        <f t="shared" si="6"/>
        <v>4430.06156130048</v>
      </c>
      <c r="W53" s="75">
        <f t="shared" si="7"/>
        <v>1.02101521164021</v>
      </c>
      <c r="X53" s="76">
        <f t="shared" si="8"/>
        <v>0.90731019070084</v>
      </c>
      <c r="Y53" s="34">
        <f>E53*100</f>
        <v>300</v>
      </c>
      <c r="Z53" s="84"/>
      <c r="AA53" s="32">
        <v>0.2525805944</v>
      </c>
      <c r="AB53" s="10">
        <v>4698</v>
      </c>
      <c r="AC53" s="10">
        <f t="shared" si="9"/>
        <v>9396</v>
      </c>
      <c r="AD53" s="10">
        <v>1342.942092</v>
      </c>
      <c r="AE53" s="10">
        <f t="shared" si="10"/>
        <v>2685.884184</v>
      </c>
      <c r="AF53" s="85">
        <v>0.285854</v>
      </c>
      <c r="AG53" s="89">
        <f>VLOOKUP(B53,[2]查询时间段分门店销售汇总!$D:$L,9,0)</f>
        <v>4147.53</v>
      </c>
      <c r="AH53" s="89">
        <f>VLOOKUP(B53,[2]查询时间段分门店销售汇总!$D:$M,10,0)</f>
        <v>1277.67</v>
      </c>
      <c r="AI53" s="85">
        <f t="shared" si="11"/>
        <v>0.441414431673052</v>
      </c>
      <c r="AJ53" s="85">
        <f t="shared" si="12"/>
        <v>0.47569809882763</v>
      </c>
      <c r="AK53" s="90"/>
      <c r="AL53" s="10">
        <v>5220</v>
      </c>
      <c r="AM53" s="10">
        <f t="shared" si="13"/>
        <v>10440</v>
      </c>
      <c r="AN53" s="10">
        <v>1402.6284072</v>
      </c>
      <c r="AO53" s="10">
        <f t="shared" si="14"/>
        <v>2805.2568144</v>
      </c>
      <c r="AP53" s="85">
        <v>0.26870276</v>
      </c>
      <c r="AQ53" s="94">
        <f t="shared" si="15"/>
        <v>0.397272988505747</v>
      </c>
      <c r="AR53" s="98">
        <f t="shared" si="16"/>
        <v>0.455455626537092</v>
      </c>
      <c r="AS53" s="96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99"/>
      <c r="CX53" s="99"/>
      <c r="CY53" s="99"/>
      <c r="CZ53" s="99"/>
      <c r="DA53" s="99"/>
      <c r="DB53" s="99"/>
      <c r="DC53" s="99"/>
      <c r="DD53" s="99"/>
      <c r="DE53" s="99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9"/>
      <c r="DQ53" s="99"/>
      <c r="DR53" s="99"/>
      <c r="DS53" s="99"/>
      <c r="DT53" s="99"/>
      <c r="DU53" s="99"/>
      <c r="DV53" s="99"/>
      <c r="DW53" s="99"/>
      <c r="DX53" s="99"/>
      <c r="DY53" s="99"/>
      <c r="DZ53" s="99"/>
      <c r="EA53" s="99"/>
      <c r="EB53" s="99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  <c r="EN53" s="99"/>
      <c r="EO53" s="99"/>
      <c r="EP53" s="99"/>
      <c r="EQ53" s="99"/>
      <c r="ER53" s="99"/>
      <c r="ES53" s="99"/>
      <c r="ET53" s="99"/>
      <c r="EU53" s="99"/>
      <c r="EV53" s="99"/>
      <c r="EW53" s="99"/>
      <c r="EX53" s="99"/>
      <c r="EY53" s="99"/>
      <c r="EZ53" s="99"/>
      <c r="FA53" s="99"/>
      <c r="FB53" s="99"/>
      <c r="FC53" s="99"/>
      <c r="FD53" s="99"/>
      <c r="FE53" s="99"/>
      <c r="FF53" s="99"/>
      <c r="FG53" s="99"/>
      <c r="FH53" s="99"/>
      <c r="FI53" s="99"/>
      <c r="FJ53" s="99"/>
      <c r="FK53" s="99"/>
      <c r="FL53" s="99"/>
      <c r="FM53" s="99"/>
      <c r="FN53" s="99"/>
      <c r="FO53" s="99"/>
      <c r="FP53" s="99"/>
      <c r="FQ53" s="99"/>
      <c r="FR53" s="99"/>
      <c r="FS53" s="99"/>
      <c r="FT53" s="99"/>
      <c r="FU53" s="99"/>
      <c r="FV53" s="99"/>
      <c r="FW53" s="99"/>
      <c r="FX53" s="99"/>
      <c r="FY53" s="99"/>
      <c r="FZ53" s="99"/>
      <c r="GA53" s="99"/>
      <c r="GB53" s="99"/>
      <c r="GC53" s="99"/>
      <c r="GD53" s="99"/>
      <c r="GE53" s="99"/>
      <c r="GF53" s="99"/>
      <c r="GG53" s="99"/>
      <c r="GH53" s="99"/>
      <c r="GI53" s="99"/>
      <c r="GJ53" s="99"/>
      <c r="GK53" s="99"/>
      <c r="GL53" s="99"/>
      <c r="GM53" s="99"/>
      <c r="GN53" s="99"/>
      <c r="GO53" s="99"/>
      <c r="GP53" s="99"/>
      <c r="GQ53" s="99"/>
      <c r="GR53" s="99"/>
      <c r="GS53" s="99"/>
      <c r="GT53" s="99"/>
      <c r="GU53" s="99"/>
      <c r="GV53" s="99"/>
      <c r="GW53" s="99"/>
      <c r="GX53" s="99"/>
      <c r="GY53" s="99"/>
      <c r="GZ53" s="99"/>
      <c r="HA53" s="99"/>
      <c r="HB53" s="99"/>
      <c r="HC53" s="99"/>
      <c r="HD53" s="99"/>
      <c r="HE53" s="99"/>
      <c r="HF53" s="99"/>
      <c r="HG53" s="99"/>
      <c r="HH53" s="99"/>
      <c r="HI53" s="99"/>
      <c r="HJ53" s="99"/>
      <c r="HK53" s="99"/>
      <c r="HL53" s="99"/>
      <c r="HM53" s="99"/>
      <c r="HN53" s="99"/>
      <c r="HO53" s="99"/>
      <c r="HP53" s="99"/>
      <c r="HQ53" s="99"/>
      <c r="HR53" s="99"/>
      <c r="HS53" s="99"/>
      <c r="HT53" s="99"/>
      <c r="HU53" s="99"/>
      <c r="HV53" s="99"/>
      <c r="HW53" s="99"/>
      <c r="HX53" s="99"/>
      <c r="HY53" s="99"/>
      <c r="HZ53" s="99"/>
      <c r="IA53" s="99"/>
      <c r="IB53" s="99"/>
      <c r="IC53" s="99"/>
      <c r="ID53" s="99"/>
      <c r="IE53" s="99"/>
      <c r="IF53" s="99"/>
      <c r="IG53" s="99"/>
      <c r="IH53" s="99"/>
      <c r="II53" s="99"/>
    </row>
    <row r="54" s="54" customFormat="1" ht="22.5" customHeight="1" spans="1:45">
      <c r="A54" s="10">
        <v>52</v>
      </c>
      <c r="B54" s="10">
        <v>738</v>
      </c>
      <c r="C54" s="11" t="s">
        <v>89</v>
      </c>
      <c r="D54" s="10" t="str">
        <f>VLOOKUP(B54,[3]Sheet1!$C:$E,3,0)</f>
        <v>都江堰片</v>
      </c>
      <c r="E54" s="10">
        <f>VLOOKUP(B54,[4]Sheet3!$A:$C,3,0)</f>
        <v>2</v>
      </c>
      <c r="F54" s="10">
        <f>VLOOKUP(B54,[4]Sheet3!$A:$D,4,0)</f>
        <v>0</v>
      </c>
      <c r="G54" s="31">
        <v>5937.5</v>
      </c>
      <c r="H54" s="31">
        <f t="shared" si="0"/>
        <v>17812.5</v>
      </c>
      <c r="I54" s="31">
        <v>1610.1124875</v>
      </c>
      <c r="J54" s="31">
        <f t="shared" si="1"/>
        <v>4830.3374625</v>
      </c>
      <c r="K54" s="32">
        <v>0.27117684</v>
      </c>
      <c r="L54" s="34">
        <f>VLOOKUP(B54,[1]查询时间段分门店销售汇总!$D:$L,9,0)</f>
        <v>20232.75</v>
      </c>
      <c r="M54" s="34">
        <f>VLOOKUP(B54,[1]查询时间段分门店销售汇总!$D:$M,10,0)</f>
        <v>4824.35</v>
      </c>
      <c r="N54" s="32">
        <f t="shared" si="2"/>
        <v>0.238442623963623</v>
      </c>
      <c r="O54" s="36">
        <f t="shared" si="3"/>
        <v>1.13587368421053</v>
      </c>
      <c r="P54" s="32">
        <f t="shared" si="4"/>
        <v>0.998760446336</v>
      </c>
      <c r="Q54" s="74">
        <f t="shared" si="19"/>
        <v>100</v>
      </c>
      <c r="R54" s="31"/>
      <c r="S54" s="31">
        <v>6650</v>
      </c>
      <c r="T54" s="31">
        <f t="shared" si="5"/>
        <v>19950</v>
      </c>
      <c r="U54" s="31">
        <v>1695.12642684</v>
      </c>
      <c r="V54" s="31">
        <f t="shared" si="6"/>
        <v>5085.37928052</v>
      </c>
      <c r="W54" s="75">
        <f t="shared" si="7"/>
        <v>1.01417293233083</v>
      </c>
      <c r="X54" s="76">
        <f t="shared" si="8"/>
        <v>0.948670636717325</v>
      </c>
      <c r="Y54" s="34">
        <f>E54*100</f>
        <v>200</v>
      </c>
      <c r="Z54" s="84"/>
      <c r="AA54" s="32">
        <v>0.2549062296</v>
      </c>
      <c r="AB54" s="10">
        <v>5343.75</v>
      </c>
      <c r="AC54" s="10">
        <f t="shared" si="9"/>
        <v>10687.5</v>
      </c>
      <c r="AD54" s="10">
        <v>1541.5970625</v>
      </c>
      <c r="AE54" s="10">
        <f t="shared" si="10"/>
        <v>3083.194125</v>
      </c>
      <c r="AF54" s="85">
        <v>0.288486</v>
      </c>
      <c r="AG54" s="89">
        <f>VLOOKUP(B54,[2]查询时间段分门店销售汇总!$D:$L,9,0)</f>
        <v>16091.21</v>
      </c>
      <c r="AH54" s="89">
        <f>VLOOKUP(B54,[2]查询时间段分门店销售汇总!$D:$M,10,0)</f>
        <v>3825.13</v>
      </c>
      <c r="AI54" s="91">
        <f t="shared" si="11"/>
        <v>1.50561029239766</v>
      </c>
      <c r="AJ54" s="91">
        <f t="shared" si="12"/>
        <v>1.24063871586419</v>
      </c>
      <c r="AK54" s="92" t="s">
        <v>43</v>
      </c>
      <c r="AL54" s="10">
        <v>5937.5</v>
      </c>
      <c r="AM54" s="10">
        <f t="shared" si="13"/>
        <v>11875</v>
      </c>
      <c r="AN54" s="10">
        <v>1610.1124875</v>
      </c>
      <c r="AO54" s="10">
        <f t="shared" si="14"/>
        <v>3220.224975</v>
      </c>
      <c r="AP54" s="85">
        <v>0.27117684</v>
      </c>
      <c r="AQ54" s="100">
        <f t="shared" si="15"/>
        <v>1.35504926315789</v>
      </c>
      <c r="AR54" s="101">
        <f t="shared" si="16"/>
        <v>1.1878455790189</v>
      </c>
      <c r="AS54" s="96">
        <f>(AH54-AE54)*0.1</f>
        <v>74.1935875</v>
      </c>
    </row>
    <row r="55" s="54" customFormat="1" ht="22.5" customHeight="1" spans="1:45">
      <c r="A55" s="10">
        <v>53</v>
      </c>
      <c r="B55" s="10">
        <v>706</v>
      </c>
      <c r="C55" s="11" t="s">
        <v>90</v>
      </c>
      <c r="D55" s="10" t="str">
        <f>VLOOKUP(B55,[3]Sheet1!$C:$E,3,0)</f>
        <v>都江堰片</v>
      </c>
      <c r="E55" s="10">
        <f>VLOOKUP(B55,[4]Sheet3!$A:$C,3,0)</f>
        <v>3</v>
      </c>
      <c r="F55" s="10">
        <f>VLOOKUP(B55,[4]Sheet3!$A:$D,4,0)</f>
        <v>0</v>
      </c>
      <c r="G55" s="31">
        <v>5781.25</v>
      </c>
      <c r="H55" s="31">
        <f t="shared" si="0"/>
        <v>17343.75</v>
      </c>
      <c r="I55" s="31">
        <v>1680.12398125</v>
      </c>
      <c r="J55" s="31">
        <f t="shared" si="1"/>
        <v>5040.37194375</v>
      </c>
      <c r="K55" s="32">
        <v>0.29061604</v>
      </c>
      <c r="L55" s="34">
        <f>VLOOKUP(B55,[1]查询时间段分门店销售汇总!$D:$L,9,0)</f>
        <v>19429.37</v>
      </c>
      <c r="M55" s="34">
        <f>VLOOKUP(B55,[1]查询时间段分门店销售汇总!$D:$M,10,0)</f>
        <v>5379.31</v>
      </c>
      <c r="N55" s="32">
        <f t="shared" si="2"/>
        <v>0.276864870039533</v>
      </c>
      <c r="O55" s="36">
        <f t="shared" si="3"/>
        <v>1.12025196396396</v>
      </c>
      <c r="P55" s="36">
        <f t="shared" si="4"/>
        <v>1.06724465179009</v>
      </c>
      <c r="Q55" s="74">
        <f t="shared" si="19"/>
        <v>150</v>
      </c>
      <c r="R55" s="31"/>
      <c r="S55" s="31">
        <v>6475</v>
      </c>
      <c r="T55" s="31">
        <f t="shared" si="5"/>
        <v>19425</v>
      </c>
      <c r="U55" s="31">
        <v>1768.83452746</v>
      </c>
      <c r="V55" s="31">
        <f t="shared" si="6"/>
        <v>5306.50358238</v>
      </c>
      <c r="W55" s="75">
        <f t="shared" si="7"/>
        <v>1.00022496782497</v>
      </c>
      <c r="X55" s="75">
        <f t="shared" si="8"/>
        <v>1.01372022396475</v>
      </c>
      <c r="Y55" s="34">
        <f>(E55*100)+F55*50</f>
        <v>300</v>
      </c>
      <c r="Z55" s="84">
        <f>(M55-J55)*0.1</f>
        <v>33.893805625</v>
      </c>
      <c r="AA55" s="32">
        <v>0.2731790776</v>
      </c>
      <c r="AB55" s="10">
        <v>5203.125</v>
      </c>
      <c r="AC55" s="10">
        <f t="shared" si="9"/>
        <v>10406.25</v>
      </c>
      <c r="AD55" s="10">
        <v>1608.62934375</v>
      </c>
      <c r="AE55" s="10">
        <f t="shared" si="10"/>
        <v>3217.2586875</v>
      </c>
      <c r="AF55" s="85">
        <v>0.309166</v>
      </c>
      <c r="AG55" s="89">
        <f>VLOOKUP(B55,[2]查询时间段分门店销售汇总!$D:$L,9,0)</f>
        <v>9410.97</v>
      </c>
      <c r="AH55" s="89">
        <f>VLOOKUP(B55,[2]查询时间段分门店销售汇总!$D:$M,10,0)</f>
        <v>2903.76</v>
      </c>
      <c r="AI55" s="85">
        <f t="shared" si="11"/>
        <v>0.904357477477477</v>
      </c>
      <c r="AJ55" s="85">
        <f t="shared" si="12"/>
        <v>0.902557202279682</v>
      </c>
      <c r="AK55" s="90"/>
      <c r="AL55" s="10">
        <v>5781.25</v>
      </c>
      <c r="AM55" s="10">
        <f t="shared" si="13"/>
        <v>11562.5</v>
      </c>
      <c r="AN55" s="10">
        <v>1680.12398125</v>
      </c>
      <c r="AO55" s="10">
        <f t="shared" si="14"/>
        <v>3360.2479625</v>
      </c>
      <c r="AP55" s="85">
        <v>0.29061604</v>
      </c>
      <c r="AQ55" s="94">
        <f t="shared" si="15"/>
        <v>0.81392172972973</v>
      </c>
      <c r="AR55" s="98">
        <f t="shared" si="16"/>
        <v>0.864150512820972</v>
      </c>
      <c r="AS55" s="96"/>
    </row>
    <row r="56" s="54" customFormat="1" ht="22.5" customHeight="1" spans="1:45">
      <c r="A56" s="10">
        <v>54</v>
      </c>
      <c r="B56" s="10">
        <v>713</v>
      </c>
      <c r="C56" s="11" t="s">
        <v>91</v>
      </c>
      <c r="D56" s="10" t="str">
        <f>VLOOKUP(B56,[3]Sheet1!$C:$E,3,0)</f>
        <v>都江堰片</v>
      </c>
      <c r="E56" s="10">
        <f>VLOOKUP(B56,[4]Sheet3!$A:$C,3,0)</f>
        <v>2</v>
      </c>
      <c r="F56" s="10">
        <f>VLOOKUP(B56,[4]Sheet3!$A:$D,4,0)</f>
        <v>0</v>
      </c>
      <c r="G56" s="31">
        <v>5312.5</v>
      </c>
      <c r="H56" s="31">
        <f t="shared" si="0"/>
        <v>15937.5</v>
      </c>
      <c r="I56" s="31">
        <v>1427.014</v>
      </c>
      <c r="J56" s="31">
        <f t="shared" si="1"/>
        <v>4281.042</v>
      </c>
      <c r="K56" s="32">
        <v>0.2686144</v>
      </c>
      <c r="L56" s="34">
        <f>VLOOKUP(B56,[1]查询时间段分门店销售汇总!$D:$L,9,0)</f>
        <v>17443.01</v>
      </c>
      <c r="M56" s="34">
        <f>VLOOKUP(B56,[1]查询时间段分门店销售汇总!$D:$M,10,0)</f>
        <v>4719.64</v>
      </c>
      <c r="N56" s="32">
        <f t="shared" si="2"/>
        <v>0.270574860646184</v>
      </c>
      <c r="O56" s="36">
        <f t="shared" si="3"/>
        <v>1.09446337254902</v>
      </c>
      <c r="P56" s="36">
        <f t="shared" si="4"/>
        <v>1.10245122565955</v>
      </c>
      <c r="Q56" s="74">
        <f t="shared" si="19"/>
        <v>100</v>
      </c>
      <c r="R56" s="31"/>
      <c r="S56" s="31">
        <v>5950</v>
      </c>
      <c r="T56" s="31">
        <f t="shared" si="5"/>
        <v>17850</v>
      </c>
      <c r="U56" s="31">
        <v>1502.3603392</v>
      </c>
      <c r="V56" s="31">
        <f t="shared" si="6"/>
        <v>4507.0810176</v>
      </c>
      <c r="W56" s="76">
        <f t="shared" si="7"/>
        <v>0.97719943977591</v>
      </c>
      <c r="X56" s="76">
        <f t="shared" si="8"/>
        <v>1.04716111859759</v>
      </c>
      <c r="Y56" s="76"/>
      <c r="Z56" s="74"/>
      <c r="AA56" s="32">
        <v>0.252497536</v>
      </c>
      <c r="AB56" s="10">
        <v>4781.25</v>
      </c>
      <c r="AC56" s="10">
        <f t="shared" si="9"/>
        <v>9562.5</v>
      </c>
      <c r="AD56" s="10">
        <v>1366.29</v>
      </c>
      <c r="AE56" s="10">
        <f t="shared" si="10"/>
        <v>2732.58</v>
      </c>
      <c r="AF56" s="85">
        <v>0.28576</v>
      </c>
      <c r="AG56" s="89">
        <f>VLOOKUP(B56,[2]查询时间段分门店销售汇总!$D:$L,9,0)</f>
        <v>10488.7</v>
      </c>
      <c r="AH56" s="89">
        <f>VLOOKUP(B56,[2]查询时间段分门店销售汇总!$D:$M,10,0)</f>
        <v>2313.9</v>
      </c>
      <c r="AI56" s="91">
        <f t="shared" si="11"/>
        <v>1.09685751633987</v>
      </c>
      <c r="AJ56" s="85">
        <f t="shared" si="12"/>
        <v>0.846782161912918</v>
      </c>
      <c r="AK56" s="92"/>
      <c r="AL56" s="10">
        <v>5312.5</v>
      </c>
      <c r="AM56" s="10">
        <f t="shared" si="13"/>
        <v>10625</v>
      </c>
      <c r="AN56" s="10">
        <v>1427.014</v>
      </c>
      <c r="AO56" s="10">
        <f t="shared" si="14"/>
        <v>2854.028</v>
      </c>
      <c r="AP56" s="85">
        <v>0.2686144</v>
      </c>
      <c r="AQ56" s="94">
        <f t="shared" si="15"/>
        <v>0.987171764705882</v>
      </c>
      <c r="AR56" s="98">
        <f t="shared" si="16"/>
        <v>0.810748878427262</v>
      </c>
      <c r="AS56" s="96"/>
    </row>
    <row r="57" s="54" customFormat="1" ht="22.5" customHeight="1" spans="1:243">
      <c r="A57" s="10">
        <v>55</v>
      </c>
      <c r="B57" s="10">
        <v>587</v>
      </c>
      <c r="C57" s="11" t="s">
        <v>92</v>
      </c>
      <c r="D57" s="10" t="str">
        <f>VLOOKUP(B57,[3]Sheet1!$C:$E,3,0)</f>
        <v>都江堰片</v>
      </c>
      <c r="E57" s="10">
        <f>VLOOKUP(B57,[4]Sheet3!$A:$C,3,0)</f>
        <v>2</v>
      </c>
      <c r="F57" s="10">
        <f>VLOOKUP(B57,[4]Sheet3!$A:$D,4,0)</f>
        <v>0</v>
      </c>
      <c r="G57" s="31">
        <v>7080</v>
      </c>
      <c r="H57" s="31">
        <f t="shared" si="0"/>
        <v>21240</v>
      </c>
      <c r="I57" s="31">
        <v>1812.3307536</v>
      </c>
      <c r="J57" s="31">
        <f t="shared" si="1"/>
        <v>5436.9922608</v>
      </c>
      <c r="K57" s="32">
        <v>0.25597892</v>
      </c>
      <c r="L57" s="34">
        <f>VLOOKUP(B57,[1]查询时间段分门店销售汇总!$D:$L,9,0)</f>
        <v>21471.83</v>
      </c>
      <c r="M57" s="34">
        <f>VLOOKUP(B57,[1]查询时间段分门店销售汇总!$D:$M,10,0)</f>
        <v>6404.13</v>
      </c>
      <c r="N57" s="32">
        <f t="shared" si="2"/>
        <v>0.298257298050515</v>
      </c>
      <c r="O57" s="36">
        <f t="shared" si="3"/>
        <v>1.0109147834275</v>
      </c>
      <c r="P57" s="36">
        <f t="shared" si="4"/>
        <v>1.17788102186073</v>
      </c>
      <c r="Q57" s="74">
        <f t="shared" si="19"/>
        <v>100</v>
      </c>
      <c r="R57" s="31"/>
      <c r="S57" s="31">
        <v>7929.6</v>
      </c>
      <c r="T57" s="31">
        <f t="shared" si="5"/>
        <v>23788.8</v>
      </c>
      <c r="U57" s="31">
        <v>1908.02181739008</v>
      </c>
      <c r="V57" s="31">
        <f t="shared" si="6"/>
        <v>5724.06545217024</v>
      </c>
      <c r="W57" s="76">
        <f t="shared" si="7"/>
        <v>0.902602485203121</v>
      </c>
      <c r="X57" s="76">
        <f t="shared" si="8"/>
        <v>1.11880796149386</v>
      </c>
      <c r="Y57" s="76"/>
      <c r="Z57" s="74"/>
      <c r="AA57" s="32">
        <v>0.2406201848</v>
      </c>
      <c r="AB57" s="10">
        <v>6372</v>
      </c>
      <c r="AC57" s="10">
        <f t="shared" si="9"/>
        <v>12744</v>
      </c>
      <c r="AD57" s="10">
        <v>1735.210296</v>
      </c>
      <c r="AE57" s="10">
        <f t="shared" si="10"/>
        <v>3470.420592</v>
      </c>
      <c r="AF57" s="85">
        <v>0.272318</v>
      </c>
      <c r="AG57" s="89">
        <f>VLOOKUP(B57,[2]查询时间段分门店销售汇总!$D:$L,9,0)</f>
        <v>13183.2</v>
      </c>
      <c r="AH57" s="89">
        <f>VLOOKUP(B57,[2]查询时间段分门店销售汇总!$D:$M,10,0)</f>
        <v>4163.46</v>
      </c>
      <c r="AI57" s="91">
        <f t="shared" si="11"/>
        <v>1.03446327683616</v>
      </c>
      <c r="AJ57" s="91">
        <f t="shared" si="12"/>
        <v>1.19969896720806</v>
      </c>
      <c r="AK57" s="92" t="s">
        <v>43</v>
      </c>
      <c r="AL57" s="89">
        <v>7080</v>
      </c>
      <c r="AM57" s="10">
        <f t="shared" si="13"/>
        <v>14160</v>
      </c>
      <c r="AN57" s="10">
        <v>1812.3307536</v>
      </c>
      <c r="AO57" s="10">
        <f t="shared" si="14"/>
        <v>3624.6615072</v>
      </c>
      <c r="AP57" s="85">
        <v>0.25597892</v>
      </c>
      <c r="AQ57" s="94">
        <f t="shared" si="15"/>
        <v>0.931016949152542</v>
      </c>
      <c r="AR57" s="98">
        <f t="shared" si="16"/>
        <v>1.14864794732687</v>
      </c>
      <c r="AS57" s="102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99"/>
      <c r="BV57" s="99"/>
      <c r="BW57" s="99"/>
      <c r="BX57" s="99"/>
      <c r="BY57" s="99"/>
      <c r="BZ57" s="99"/>
      <c r="CA57" s="99"/>
      <c r="CB57" s="99"/>
      <c r="CC57" s="99"/>
      <c r="CD57" s="99"/>
      <c r="CE57" s="99"/>
      <c r="CF57" s="99"/>
      <c r="CG57" s="99"/>
      <c r="CH57" s="99"/>
      <c r="CI57" s="99"/>
      <c r="CJ57" s="99"/>
      <c r="CK57" s="99"/>
      <c r="CL57" s="99"/>
      <c r="CM57" s="99"/>
      <c r="CN57" s="99"/>
      <c r="CO57" s="99"/>
      <c r="CP57" s="99"/>
      <c r="CQ57" s="99"/>
      <c r="CR57" s="99"/>
      <c r="CS57" s="99"/>
      <c r="CT57" s="99"/>
      <c r="CU57" s="99"/>
      <c r="CV57" s="99"/>
      <c r="CW57" s="99"/>
      <c r="CX57" s="99"/>
      <c r="CY57" s="99"/>
      <c r="CZ57" s="99"/>
      <c r="DA57" s="99"/>
      <c r="DB57" s="99"/>
      <c r="DC57" s="99"/>
      <c r="DD57" s="99"/>
      <c r="DE57" s="99"/>
      <c r="DF57" s="99"/>
      <c r="DG57" s="99"/>
      <c r="DH57" s="99"/>
      <c r="DI57" s="99"/>
      <c r="DJ57" s="99"/>
      <c r="DK57" s="99"/>
      <c r="DL57" s="99"/>
      <c r="DM57" s="99"/>
      <c r="DN57" s="99"/>
      <c r="DO57" s="99"/>
      <c r="DP57" s="99"/>
      <c r="DQ57" s="99"/>
      <c r="DR57" s="99"/>
      <c r="DS57" s="99"/>
      <c r="DT57" s="99"/>
      <c r="DU57" s="99"/>
      <c r="DV57" s="99"/>
      <c r="DW57" s="99"/>
      <c r="DX57" s="99"/>
      <c r="DY57" s="99"/>
      <c r="DZ57" s="99"/>
      <c r="EA57" s="99"/>
      <c r="EB57" s="99"/>
      <c r="EC57" s="99"/>
      <c r="ED57" s="99"/>
      <c r="EE57" s="99"/>
      <c r="EF57" s="99"/>
      <c r="EG57" s="99"/>
      <c r="EH57" s="99"/>
      <c r="EI57" s="99"/>
      <c r="EJ57" s="99"/>
      <c r="EK57" s="99"/>
      <c r="EL57" s="99"/>
      <c r="EM57" s="99"/>
      <c r="EN57" s="99"/>
      <c r="EO57" s="99"/>
      <c r="EP57" s="99"/>
      <c r="EQ57" s="99"/>
      <c r="ER57" s="99"/>
      <c r="ES57" s="99"/>
      <c r="ET57" s="99"/>
      <c r="EU57" s="99"/>
      <c r="EV57" s="99"/>
      <c r="EW57" s="99"/>
      <c r="EX57" s="99"/>
      <c r="EY57" s="99"/>
      <c r="EZ57" s="99"/>
      <c r="FA57" s="99"/>
      <c r="FB57" s="99"/>
      <c r="FC57" s="99"/>
      <c r="FD57" s="99"/>
      <c r="FE57" s="99"/>
      <c r="FF57" s="99"/>
      <c r="FG57" s="99"/>
      <c r="FH57" s="99"/>
      <c r="FI57" s="99"/>
      <c r="FJ57" s="99"/>
      <c r="FK57" s="99"/>
      <c r="FL57" s="99"/>
      <c r="FM57" s="99"/>
      <c r="FN57" s="99"/>
      <c r="FO57" s="99"/>
      <c r="FP57" s="99"/>
      <c r="FQ57" s="99"/>
      <c r="FR57" s="99"/>
      <c r="FS57" s="99"/>
      <c r="FT57" s="99"/>
      <c r="FU57" s="99"/>
      <c r="FV57" s="99"/>
      <c r="FW57" s="99"/>
      <c r="FX57" s="99"/>
      <c r="FY57" s="99"/>
      <c r="FZ57" s="99"/>
      <c r="GA57" s="99"/>
      <c r="GB57" s="99"/>
      <c r="GC57" s="99"/>
      <c r="GD57" s="99"/>
      <c r="GE57" s="99"/>
      <c r="GF57" s="99"/>
      <c r="GG57" s="99"/>
      <c r="GH57" s="99"/>
      <c r="GI57" s="99"/>
      <c r="GJ57" s="99"/>
      <c r="GK57" s="99"/>
      <c r="GL57" s="99"/>
      <c r="GM57" s="99"/>
      <c r="GN57" s="99"/>
      <c r="GO57" s="99"/>
      <c r="GP57" s="99"/>
      <c r="GQ57" s="99"/>
      <c r="GR57" s="99"/>
      <c r="GS57" s="99"/>
      <c r="GT57" s="99"/>
      <c r="GU57" s="99"/>
      <c r="GV57" s="99"/>
      <c r="GW57" s="99"/>
      <c r="GX57" s="99"/>
      <c r="GY57" s="99"/>
      <c r="GZ57" s="99"/>
      <c r="HA57" s="99"/>
      <c r="HB57" s="99"/>
      <c r="HC57" s="99"/>
      <c r="HD57" s="99"/>
      <c r="HE57" s="99"/>
      <c r="HF57" s="99"/>
      <c r="HG57" s="99"/>
      <c r="HH57" s="99"/>
      <c r="HI57" s="99"/>
      <c r="HJ57" s="99"/>
      <c r="HK57" s="99"/>
      <c r="HL57" s="99"/>
      <c r="HM57" s="99"/>
      <c r="HN57" s="99"/>
      <c r="HO57" s="99"/>
      <c r="HP57" s="99"/>
      <c r="HQ57" s="99"/>
      <c r="HR57" s="99"/>
      <c r="HS57" s="99"/>
      <c r="HT57" s="99"/>
      <c r="HU57" s="99"/>
      <c r="HV57" s="99"/>
      <c r="HW57" s="99"/>
      <c r="HX57" s="99"/>
      <c r="HY57" s="99"/>
      <c r="HZ57" s="99"/>
      <c r="IA57" s="99"/>
      <c r="IB57" s="99"/>
      <c r="IC57" s="99"/>
      <c r="ID57" s="99"/>
      <c r="IE57" s="99"/>
      <c r="IF57" s="99"/>
      <c r="IG57" s="99"/>
      <c r="IH57" s="99"/>
      <c r="II57" s="99"/>
    </row>
    <row r="58" s="54" customFormat="1" ht="22.5" customHeight="1" spans="1:243">
      <c r="A58" s="10">
        <v>56</v>
      </c>
      <c r="B58" s="10">
        <v>704</v>
      </c>
      <c r="C58" s="11" t="s">
        <v>93</v>
      </c>
      <c r="D58" s="10" t="str">
        <f>VLOOKUP(B58,[3]Sheet1!$C:$E,3,0)</f>
        <v>都江堰片</v>
      </c>
      <c r="E58" s="10">
        <f>VLOOKUP(B58,[4]Sheet3!$A:$C,3,0)</f>
        <v>2</v>
      </c>
      <c r="F58" s="10">
        <f>VLOOKUP(B58,[4]Sheet3!$A:$D,4,0)</f>
        <v>0</v>
      </c>
      <c r="G58" s="31">
        <v>5750</v>
      </c>
      <c r="H58" s="31">
        <f t="shared" si="0"/>
        <v>17250</v>
      </c>
      <c r="I58" s="31">
        <v>1518.62123</v>
      </c>
      <c r="J58" s="31">
        <f t="shared" si="1"/>
        <v>4555.86369</v>
      </c>
      <c r="K58" s="32">
        <v>0.26410804</v>
      </c>
      <c r="L58" s="34">
        <f>VLOOKUP(B58,[1]查询时间段分门店销售汇总!$D:$L,9,0)</f>
        <v>17360.01</v>
      </c>
      <c r="M58" s="34">
        <f>VLOOKUP(B58,[1]查询时间段分门店销售汇总!$D:$M,10,0)</f>
        <v>4800.61</v>
      </c>
      <c r="N58" s="32">
        <f t="shared" si="2"/>
        <v>0.276532674808367</v>
      </c>
      <c r="O58" s="36">
        <f t="shared" si="3"/>
        <v>1.00637739130435</v>
      </c>
      <c r="P58" s="36">
        <f t="shared" si="4"/>
        <v>1.05372116609573</v>
      </c>
      <c r="Q58" s="74">
        <f t="shared" si="19"/>
        <v>100</v>
      </c>
      <c r="R58" s="31"/>
      <c r="S58" s="31">
        <v>6440</v>
      </c>
      <c r="T58" s="31">
        <f t="shared" si="5"/>
        <v>19320</v>
      </c>
      <c r="U58" s="31">
        <v>1598.804430944</v>
      </c>
      <c r="V58" s="31">
        <f t="shared" si="6"/>
        <v>4796.413292832</v>
      </c>
      <c r="W58" s="76">
        <f t="shared" si="7"/>
        <v>0.898551242236025</v>
      </c>
      <c r="X58" s="76">
        <f t="shared" si="8"/>
        <v>1.0008749677961</v>
      </c>
      <c r="Y58" s="76"/>
      <c r="Z58" s="74"/>
      <c r="AA58" s="32">
        <v>0.2482615576</v>
      </c>
      <c r="AB58" s="10">
        <v>5175</v>
      </c>
      <c r="AC58" s="10">
        <f t="shared" si="9"/>
        <v>10350</v>
      </c>
      <c r="AD58" s="10">
        <v>1453.99905</v>
      </c>
      <c r="AE58" s="10">
        <f t="shared" si="10"/>
        <v>2907.9981</v>
      </c>
      <c r="AF58" s="85">
        <v>0.280966</v>
      </c>
      <c r="AG58" s="89">
        <f>VLOOKUP(B58,[2]查询时间段分门店销售汇总!$D:$L,9,0)</f>
        <v>11698.72</v>
      </c>
      <c r="AH58" s="89">
        <f>VLOOKUP(B58,[2]查询时间段分门店销售汇总!$D:$M,10,0)</f>
        <v>3295.28</v>
      </c>
      <c r="AI58" s="91">
        <f t="shared" si="11"/>
        <v>1.13031111111111</v>
      </c>
      <c r="AJ58" s="91">
        <f t="shared" si="12"/>
        <v>1.13317818192522</v>
      </c>
      <c r="AK58" s="92" t="s">
        <v>43</v>
      </c>
      <c r="AL58" s="10">
        <v>5750</v>
      </c>
      <c r="AM58" s="10">
        <f t="shared" si="13"/>
        <v>11500</v>
      </c>
      <c r="AN58" s="10">
        <v>1518.62123</v>
      </c>
      <c r="AO58" s="10">
        <f t="shared" si="14"/>
        <v>3037.24246</v>
      </c>
      <c r="AP58" s="85">
        <v>0.26410804</v>
      </c>
      <c r="AQ58" s="100">
        <f t="shared" si="15"/>
        <v>1.01728</v>
      </c>
      <c r="AR58" s="101">
        <f t="shared" si="16"/>
        <v>1.08495783375819</v>
      </c>
      <c r="AS58" s="96">
        <f>(AH58-AE58)*0.1</f>
        <v>38.72819</v>
      </c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  <c r="BW58" s="99"/>
      <c r="BX58" s="99"/>
      <c r="BY58" s="99"/>
      <c r="BZ58" s="99"/>
      <c r="CA58" s="99"/>
      <c r="CB58" s="99"/>
      <c r="CC58" s="99"/>
      <c r="CD58" s="99"/>
      <c r="CE58" s="99"/>
      <c r="CF58" s="99"/>
      <c r="CG58" s="99"/>
      <c r="CH58" s="99"/>
      <c r="CI58" s="99"/>
      <c r="CJ58" s="99"/>
      <c r="CK58" s="99"/>
      <c r="CL58" s="99"/>
      <c r="CM58" s="99"/>
      <c r="CN58" s="99"/>
      <c r="CO58" s="99"/>
      <c r="CP58" s="99"/>
      <c r="CQ58" s="99"/>
      <c r="CR58" s="99"/>
      <c r="CS58" s="99"/>
      <c r="CT58" s="99"/>
      <c r="CU58" s="99"/>
      <c r="CV58" s="99"/>
      <c r="CW58" s="99"/>
      <c r="CX58" s="99"/>
      <c r="CY58" s="99"/>
      <c r="CZ58" s="99"/>
      <c r="DA58" s="99"/>
      <c r="DB58" s="99"/>
      <c r="DC58" s="99"/>
      <c r="DD58" s="99"/>
      <c r="DE58" s="99"/>
      <c r="DF58" s="99"/>
      <c r="DG58" s="99"/>
      <c r="DH58" s="99"/>
      <c r="DI58" s="99"/>
      <c r="DJ58" s="99"/>
      <c r="DK58" s="99"/>
      <c r="DL58" s="99"/>
      <c r="DM58" s="99"/>
      <c r="DN58" s="99"/>
      <c r="DO58" s="99"/>
      <c r="DP58" s="99"/>
      <c r="DQ58" s="99"/>
      <c r="DR58" s="99"/>
      <c r="DS58" s="99"/>
      <c r="DT58" s="99"/>
      <c r="DU58" s="99"/>
      <c r="DV58" s="99"/>
      <c r="DW58" s="99"/>
      <c r="DX58" s="99"/>
      <c r="DY58" s="99"/>
      <c r="DZ58" s="99"/>
      <c r="EA58" s="99"/>
      <c r="EB58" s="99"/>
      <c r="EC58" s="99"/>
      <c r="ED58" s="99"/>
      <c r="EE58" s="99"/>
      <c r="EF58" s="99"/>
      <c r="EG58" s="99"/>
      <c r="EH58" s="99"/>
      <c r="EI58" s="99"/>
      <c r="EJ58" s="99"/>
      <c r="EK58" s="99"/>
      <c r="EL58" s="99"/>
      <c r="EM58" s="99"/>
      <c r="EN58" s="99"/>
      <c r="EO58" s="99"/>
      <c r="EP58" s="99"/>
      <c r="EQ58" s="99"/>
      <c r="ER58" s="99"/>
      <c r="ES58" s="99"/>
      <c r="ET58" s="99"/>
      <c r="EU58" s="99"/>
      <c r="EV58" s="99"/>
      <c r="EW58" s="99"/>
      <c r="EX58" s="99"/>
      <c r="EY58" s="99"/>
      <c r="EZ58" s="99"/>
      <c r="FA58" s="99"/>
      <c r="FB58" s="99"/>
      <c r="FC58" s="99"/>
      <c r="FD58" s="99"/>
      <c r="FE58" s="99"/>
      <c r="FF58" s="99"/>
      <c r="FG58" s="99"/>
      <c r="FH58" s="99"/>
      <c r="FI58" s="99"/>
      <c r="FJ58" s="99"/>
      <c r="FK58" s="99"/>
      <c r="FL58" s="99"/>
      <c r="FM58" s="99"/>
      <c r="FN58" s="99"/>
      <c r="FO58" s="99"/>
      <c r="FP58" s="99"/>
      <c r="FQ58" s="99"/>
      <c r="FR58" s="99"/>
      <c r="FS58" s="99"/>
      <c r="FT58" s="99"/>
      <c r="FU58" s="99"/>
      <c r="FV58" s="99"/>
      <c r="FW58" s="99"/>
      <c r="FX58" s="99"/>
      <c r="FY58" s="99"/>
      <c r="FZ58" s="99"/>
      <c r="GA58" s="99"/>
      <c r="GB58" s="99"/>
      <c r="GC58" s="99"/>
      <c r="GD58" s="99"/>
      <c r="GE58" s="99"/>
      <c r="GF58" s="99"/>
      <c r="GG58" s="99"/>
      <c r="GH58" s="99"/>
      <c r="GI58" s="99"/>
      <c r="GJ58" s="99"/>
      <c r="GK58" s="99"/>
      <c r="GL58" s="99"/>
      <c r="GM58" s="99"/>
      <c r="GN58" s="99"/>
      <c r="GO58" s="99"/>
      <c r="GP58" s="99"/>
      <c r="GQ58" s="99"/>
      <c r="GR58" s="99"/>
      <c r="GS58" s="99"/>
      <c r="GT58" s="99"/>
      <c r="GU58" s="99"/>
      <c r="GV58" s="99"/>
      <c r="GW58" s="99"/>
      <c r="GX58" s="99"/>
      <c r="GY58" s="99"/>
      <c r="GZ58" s="99"/>
      <c r="HA58" s="99"/>
      <c r="HB58" s="99"/>
      <c r="HC58" s="99"/>
      <c r="HD58" s="99"/>
      <c r="HE58" s="99"/>
      <c r="HF58" s="99"/>
      <c r="HG58" s="99"/>
      <c r="HH58" s="99"/>
      <c r="HI58" s="99"/>
      <c r="HJ58" s="99"/>
      <c r="HK58" s="99"/>
      <c r="HL58" s="99"/>
      <c r="HM58" s="99"/>
      <c r="HN58" s="99"/>
      <c r="HO58" s="99"/>
      <c r="HP58" s="99"/>
      <c r="HQ58" s="99"/>
      <c r="HR58" s="99"/>
      <c r="HS58" s="99"/>
      <c r="HT58" s="99"/>
      <c r="HU58" s="99"/>
      <c r="HV58" s="99"/>
      <c r="HW58" s="99"/>
      <c r="HX58" s="99"/>
      <c r="HY58" s="99"/>
      <c r="HZ58" s="99"/>
      <c r="IA58" s="99"/>
      <c r="IB58" s="99"/>
      <c r="IC58" s="99"/>
      <c r="ID58" s="99"/>
      <c r="IE58" s="99"/>
      <c r="IF58" s="99"/>
      <c r="IG58" s="99"/>
      <c r="IH58" s="99"/>
      <c r="II58" s="99"/>
    </row>
    <row r="59" s="54" customFormat="1" ht="22.5" customHeight="1" spans="1:45">
      <c r="A59" s="10">
        <v>57</v>
      </c>
      <c r="B59" s="10">
        <v>710</v>
      </c>
      <c r="C59" s="11" t="s">
        <v>94</v>
      </c>
      <c r="D59" s="10" t="str">
        <f>VLOOKUP(B59,[3]Sheet1!$C:$E,3,0)</f>
        <v>都江堰片</v>
      </c>
      <c r="E59" s="10">
        <f>VLOOKUP(B59,[4]Sheet3!$A:$C,3,0)</f>
        <v>2</v>
      </c>
      <c r="F59" s="10">
        <f>VLOOKUP(B59,[4]Sheet3!$A:$D,4,0)</f>
        <v>0</v>
      </c>
      <c r="G59" s="31">
        <v>5937.5</v>
      </c>
      <c r="H59" s="31">
        <f t="shared" si="0"/>
        <v>17812.5</v>
      </c>
      <c r="I59" s="31">
        <v>1860.8892125</v>
      </c>
      <c r="J59" s="31">
        <f t="shared" si="1"/>
        <v>5582.6676375</v>
      </c>
      <c r="K59" s="32">
        <v>0.31341292</v>
      </c>
      <c r="L59" s="34">
        <f>VLOOKUP(B59,[1]查询时间段分门店销售汇总!$D:$L,9,0)</f>
        <v>17919.6</v>
      </c>
      <c r="M59" s="34">
        <f>VLOOKUP(B59,[1]查询时间段分门店销售汇总!$D:$M,10,0)</f>
        <v>4951.73</v>
      </c>
      <c r="N59" s="32">
        <f t="shared" si="2"/>
        <v>0.276330386838992</v>
      </c>
      <c r="O59" s="36">
        <f t="shared" si="3"/>
        <v>1.00601263157895</v>
      </c>
      <c r="P59" s="32">
        <f t="shared" si="4"/>
        <v>0.886982769086618</v>
      </c>
      <c r="Q59" s="74">
        <f t="shared" si="19"/>
        <v>100</v>
      </c>
      <c r="R59" s="31"/>
      <c r="S59" s="31">
        <v>6650</v>
      </c>
      <c r="T59" s="31">
        <f t="shared" si="5"/>
        <v>19950</v>
      </c>
      <c r="U59" s="31">
        <v>1959.14416292</v>
      </c>
      <c r="V59" s="31">
        <f t="shared" si="6"/>
        <v>5877.43248876</v>
      </c>
      <c r="W59" s="76">
        <f t="shared" si="7"/>
        <v>0.898225563909774</v>
      </c>
      <c r="X59" s="76">
        <f t="shared" si="8"/>
        <v>0.842498830819356</v>
      </c>
      <c r="Y59" s="76"/>
      <c r="Z59" s="74"/>
      <c r="AA59" s="32">
        <v>0.2946081448</v>
      </c>
      <c r="AB59" s="10">
        <v>5343.75</v>
      </c>
      <c r="AC59" s="10">
        <f t="shared" si="9"/>
        <v>10687.5</v>
      </c>
      <c r="AD59" s="10">
        <v>1781.7024375</v>
      </c>
      <c r="AE59" s="10">
        <f t="shared" si="10"/>
        <v>3563.404875</v>
      </c>
      <c r="AF59" s="85">
        <v>0.333418</v>
      </c>
      <c r="AG59" s="89">
        <f>VLOOKUP(B59,[2]查询时间段分门店销售汇总!$D:$L,9,0)</f>
        <v>6196</v>
      </c>
      <c r="AH59" s="89">
        <f>VLOOKUP(B59,[2]查询时间段分门店销售汇总!$D:$M,10,0)</f>
        <v>1727.29</v>
      </c>
      <c r="AI59" s="85">
        <f t="shared" si="11"/>
        <v>0.57974269005848</v>
      </c>
      <c r="AJ59" s="85">
        <f t="shared" si="12"/>
        <v>0.484730211859521</v>
      </c>
      <c r="AK59" s="90"/>
      <c r="AL59" s="10">
        <v>5937.5</v>
      </c>
      <c r="AM59" s="10">
        <f t="shared" si="13"/>
        <v>11875</v>
      </c>
      <c r="AN59" s="10">
        <v>1860.8892125</v>
      </c>
      <c r="AO59" s="10">
        <f t="shared" si="14"/>
        <v>3721.778425</v>
      </c>
      <c r="AP59" s="85">
        <v>0.31341292</v>
      </c>
      <c r="AQ59" s="94">
        <f t="shared" si="15"/>
        <v>0.521768421052632</v>
      </c>
      <c r="AR59" s="98">
        <f t="shared" si="16"/>
        <v>0.464103394333584</v>
      </c>
      <c r="AS59" s="96"/>
    </row>
    <row r="60" s="54" customFormat="1" ht="22.5" customHeight="1" spans="1:243">
      <c r="A60" s="10">
        <v>58</v>
      </c>
      <c r="B60" s="10">
        <v>110378</v>
      </c>
      <c r="C60" s="11" t="s">
        <v>95</v>
      </c>
      <c r="D60" s="10" t="str">
        <f>VLOOKUP(B60,[3]Sheet1!$C:$E,3,0)</f>
        <v>都江堰片</v>
      </c>
      <c r="E60" s="10">
        <f>VLOOKUP(B60,[4]Sheet3!$A:$C,3,0)</f>
        <v>2</v>
      </c>
      <c r="F60" s="10">
        <f>VLOOKUP(B60,[4]Sheet3!$A:$D,4,0)</f>
        <v>0</v>
      </c>
      <c r="G60" s="31">
        <v>4843.75</v>
      </c>
      <c r="H60" s="31">
        <f t="shared" si="0"/>
        <v>14531.25</v>
      </c>
      <c r="I60" s="31">
        <v>1170.1349125</v>
      </c>
      <c r="J60" s="31">
        <f t="shared" si="1"/>
        <v>3510.4047375</v>
      </c>
      <c r="K60" s="32">
        <v>0.24157624</v>
      </c>
      <c r="L60" s="34">
        <f>VLOOKUP(B60,[1]查询时间段分门店销售汇总!$D:$L,9,0)</f>
        <v>14577.5</v>
      </c>
      <c r="M60" s="34">
        <f>VLOOKUP(B60,[1]查询时间段分门店销售汇总!$D:$M,10,0)</f>
        <v>3691.57</v>
      </c>
      <c r="N60" s="32">
        <f t="shared" si="2"/>
        <v>0.253237523580861</v>
      </c>
      <c r="O60" s="36">
        <f t="shared" si="3"/>
        <v>1.00318279569892</v>
      </c>
      <c r="P60" s="36">
        <f t="shared" si="4"/>
        <v>1.05160808398094</v>
      </c>
      <c r="Q60" s="74">
        <f t="shared" si="19"/>
        <v>100</v>
      </c>
      <c r="R60" s="31"/>
      <c r="S60" s="31">
        <v>5425</v>
      </c>
      <c r="T60" s="31">
        <f t="shared" si="5"/>
        <v>16275</v>
      </c>
      <c r="U60" s="31">
        <v>1231.91803588</v>
      </c>
      <c r="V60" s="31">
        <f t="shared" si="6"/>
        <v>3695.75410764</v>
      </c>
      <c r="W60" s="76">
        <f t="shared" si="7"/>
        <v>0.895698924731183</v>
      </c>
      <c r="X60" s="76">
        <f t="shared" si="8"/>
        <v>0.998867860924148</v>
      </c>
      <c r="Y60" s="76"/>
      <c r="Z60" s="74"/>
      <c r="AA60" s="32">
        <v>0.2270816656</v>
      </c>
      <c r="AB60" s="10">
        <v>4359.375</v>
      </c>
      <c r="AC60" s="10">
        <f t="shared" si="9"/>
        <v>8718.75</v>
      </c>
      <c r="AD60" s="10">
        <v>1120.3419375</v>
      </c>
      <c r="AE60" s="10">
        <f t="shared" si="10"/>
        <v>2240.683875</v>
      </c>
      <c r="AF60" s="85">
        <v>0.256996</v>
      </c>
      <c r="AG60" s="89">
        <f>VLOOKUP(B60,[2]查询时间段分门店销售汇总!$D:$L,9,0)</f>
        <v>11021.66</v>
      </c>
      <c r="AH60" s="89">
        <f>VLOOKUP(B60,[2]查询时间段分门店销售汇总!$D:$M,10,0)</f>
        <v>2371.75</v>
      </c>
      <c r="AI60" s="91">
        <f t="shared" si="11"/>
        <v>1.26413304659498</v>
      </c>
      <c r="AJ60" s="91">
        <f t="shared" si="12"/>
        <v>1.05849380470951</v>
      </c>
      <c r="AK60" s="92" t="s">
        <v>43</v>
      </c>
      <c r="AL60" s="10">
        <v>4843.75</v>
      </c>
      <c r="AM60" s="10">
        <f t="shared" si="13"/>
        <v>9687.5</v>
      </c>
      <c r="AN60" s="10">
        <v>1170.1349125</v>
      </c>
      <c r="AO60" s="10">
        <f t="shared" si="14"/>
        <v>2340.269825</v>
      </c>
      <c r="AP60" s="85">
        <v>0.24157624</v>
      </c>
      <c r="AQ60" s="100">
        <f t="shared" si="15"/>
        <v>1.13771974193548</v>
      </c>
      <c r="AR60" s="101">
        <f t="shared" si="16"/>
        <v>1.0134515151474</v>
      </c>
      <c r="AS60" s="96">
        <f>(AH60-AE60)*0.1</f>
        <v>13.1066125</v>
      </c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99"/>
      <c r="CA60" s="99"/>
      <c r="CB60" s="99"/>
      <c r="CC60" s="99"/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99"/>
      <c r="CO60" s="99"/>
      <c r="CP60" s="99"/>
      <c r="CQ60" s="99"/>
      <c r="CR60" s="99"/>
      <c r="CS60" s="99"/>
      <c r="CT60" s="99"/>
      <c r="CU60" s="99"/>
      <c r="CV60" s="99"/>
      <c r="CW60" s="99"/>
      <c r="CX60" s="99"/>
      <c r="CY60" s="99"/>
      <c r="CZ60" s="99"/>
      <c r="DA60" s="99"/>
      <c r="DB60" s="99"/>
      <c r="DC60" s="99"/>
      <c r="DD60" s="99"/>
      <c r="DE60" s="99"/>
      <c r="DF60" s="99"/>
      <c r="DG60" s="99"/>
      <c r="DH60" s="99"/>
      <c r="DI60" s="99"/>
      <c r="DJ60" s="99"/>
      <c r="DK60" s="99"/>
      <c r="DL60" s="99"/>
      <c r="DM60" s="99"/>
      <c r="DN60" s="99"/>
      <c r="DO60" s="99"/>
      <c r="DP60" s="99"/>
      <c r="DQ60" s="99"/>
      <c r="DR60" s="99"/>
      <c r="DS60" s="99"/>
      <c r="DT60" s="99"/>
      <c r="DU60" s="99"/>
      <c r="DV60" s="99"/>
      <c r="DW60" s="99"/>
      <c r="DX60" s="99"/>
      <c r="DY60" s="99"/>
      <c r="DZ60" s="99"/>
      <c r="EA60" s="99"/>
      <c r="EB60" s="99"/>
      <c r="EC60" s="99"/>
      <c r="ED60" s="99"/>
      <c r="EE60" s="99"/>
      <c r="EF60" s="99"/>
      <c r="EG60" s="99"/>
      <c r="EH60" s="99"/>
      <c r="EI60" s="99"/>
      <c r="EJ60" s="99"/>
      <c r="EK60" s="99"/>
      <c r="EL60" s="99"/>
      <c r="EM60" s="99"/>
      <c r="EN60" s="99"/>
      <c r="EO60" s="99"/>
      <c r="EP60" s="99"/>
      <c r="EQ60" s="99"/>
      <c r="ER60" s="99"/>
      <c r="ES60" s="99"/>
      <c r="ET60" s="99"/>
      <c r="EU60" s="99"/>
      <c r="EV60" s="99"/>
      <c r="EW60" s="99"/>
      <c r="EX60" s="99"/>
      <c r="EY60" s="99"/>
      <c r="EZ60" s="99"/>
      <c r="FA60" s="99"/>
      <c r="FB60" s="99"/>
      <c r="FC60" s="99"/>
      <c r="FD60" s="99"/>
      <c r="FE60" s="99"/>
      <c r="FF60" s="99"/>
      <c r="FG60" s="99"/>
      <c r="FH60" s="99"/>
      <c r="FI60" s="99"/>
      <c r="FJ60" s="99"/>
      <c r="FK60" s="99"/>
      <c r="FL60" s="99"/>
      <c r="FM60" s="99"/>
      <c r="FN60" s="99"/>
      <c r="FO60" s="99"/>
      <c r="FP60" s="99"/>
      <c r="FQ60" s="99"/>
      <c r="FR60" s="99"/>
      <c r="FS60" s="99"/>
      <c r="FT60" s="99"/>
      <c r="FU60" s="99"/>
      <c r="FV60" s="99"/>
      <c r="FW60" s="99"/>
      <c r="FX60" s="99"/>
      <c r="FY60" s="99"/>
      <c r="FZ60" s="99"/>
      <c r="GA60" s="99"/>
      <c r="GB60" s="99"/>
      <c r="GC60" s="99"/>
      <c r="GD60" s="99"/>
      <c r="GE60" s="99"/>
      <c r="GF60" s="99"/>
      <c r="GG60" s="99"/>
      <c r="GH60" s="99"/>
      <c r="GI60" s="99"/>
      <c r="GJ60" s="99"/>
      <c r="GK60" s="99"/>
      <c r="GL60" s="99"/>
      <c r="GM60" s="99"/>
      <c r="GN60" s="99"/>
      <c r="GO60" s="99"/>
      <c r="GP60" s="99"/>
      <c r="GQ60" s="99"/>
      <c r="GR60" s="99"/>
      <c r="GS60" s="99"/>
      <c r="GT60" s="99"/>
      <c r="GU60" s="99"/>
      <c r="GV60" s="99"/>
      <c r="GW60" s="99"/>
      <c r="GX60" s="99"/>
      <c r="GY60" s="99"/>
      <c r="GZ60" s="99"/>
      <c r="HA60" s="99"/>
      <c r="HB60" s="99"/>
      <c r="HC60" s="99"/>
      <c r="HD60" s="99"/>
      <c r="HE60" s="99"/>
      <c r="HF60" s="99"/>
      <c r="HG60" s="99"/>
      <c r="HH60" s="99"/>
      <c r="HI60" s="99"/>
      <c r="HJ60" s="99"/>
      <c r="HK60" s="99"/>
      <c r="HL60" s="99"/>
      <c r="HM60" s="99"/>
      <c r="HN60" s="99"/>
      <c r="HO60" s="99"/>
      <c r="HP60" s="99"/>
      <c r="HQ60" s="99"/>
      <c r="HR60" s="99"/>
      <c r="HS60" s="99"/>
      <c r="HT60" s="99"/>
      <c r="HU60" s="99"/>
      <c r="HV60" s="99"/>
      <c r="HW60" s="99"/>
      <c r="HX60" s="99"/>
      <c r="HY60" s="99"/>
      <c r="HZ60" s="99"/>
      <c r="IA60" s="99"/>
      <c r="IB60" s="99"/>
      <c r="IC60" s="99"/>
      <c r="ID60" s="99"/>
      <c r="IE60" s="99"/>
      <c r="IF60" s="99"/>
      <c r="IG60" s="99"/>
      <c r="IH60" s="99"/>
      <c r="II60" s="99"/>
    </row>
    <row r="61" s="54" customFormat="1" ht="22.5" customHeight="1" spans="1:45">
      <c r="A61" s="10">
        <v>59</v>
      </c>
      <c r="B61" s="10">
        <v>122198</v>
      </c>
      <c r="C61" s="11" t="s">
        <v>96</v>
      </c>
      <c r="D61" s="10" t="str">
        <f>VLOOKUP(B61,[3]Sheet1!$C:$E,3,0)</f>
        <v>东南片区</v>
      </c>
      <c r="E61" s="10">
        <f>VLOOKUP(B61,[4]Sheet3!$A:$C,3,0)</f>
        <v>2</v>
      </c>
      <c r="F61" s="10">
        <f>VLOOKUP(B61,[4]Sheet3!$A:$D,4,0)</f>
        <v>0</v>
      </c>
      <c r="G61" s="31">
        <v>5162.5</v>
      </c>
      <c r="H61" s="31">
        <f t="shared" si="0"/>
        <v>15487.5</v>
      </c>
      <c r="I61" s="31">
        <v>1049.16455</v>
      </c>
      <c r="J61" s="31">
        <f t="shared" si="1"/>
        <v>3147.49365</v>
      </c>
      <c r="K61" s="32">
        <v>0.203228</v>
      </c>
      <c r="L61" s="34">
        <f>VLOOKUP(B61,[1]查询时间段分门店销售汇总!$D:$L,9,0)</f>
        <v>17311.77</v>
      </c>
      <c r="M61" s="34">
        <f>VLOOKUP(B61,[1]查询时间段分门店销售汇总!$D:$M,10,0)</f>
        <v>3729.73</v>
      </c>
      <c r="N61" s="32">
        <f t="shared" si="2"/>
        <v>0.215444752327463</v>
      </c>
      <c r="O61" s="36">
        <f t="shared" si="3"/>
        <v>1.11778983050847</v>
      </c>
      <c r="P61" s="36">
        <f t="shared" si="4"/>
        <v>1.18498412220784</v>
      </c>
      <c r="Q61" s="74">
        <f t="shared" si="19"/>
        <v>100</v>
      </c>
      <c r="R61" s="31"/>
      <c r="S61" s="31">
        <v>5782</v>
      </c>
      <c r="T61" s="31">
        <f t="shared" si="5"/>
        <v>17346</v>
      </c>
      <c r="U61" s="31">
        <v>1104.56043824</v>
      </c>
      <c r="V61" s="31">
        <f t="shared" si="6"/>
        <v>3313.68131472</v>
      </c>
      <c r="W61" s="75">
        <f t="shared" si="7"/>
        <v>0.998026634382567</v>
      </c>
      <c r="X61" s="75">
        <f t="shared" si="8"/>
        <v>1.12555482732508</v>
      </c>
      <c r="Y61" s="34">
        <f>(E61*100)+F61*50</f>
        <v>200</v>
      </c>
      <c r="Z61" s="84">
        <f>(M61-J61)*0.1</f>
        <v>58.223635</v>
      </c>
      <c r="AA61" s="32">
        <v>0.19103432</v>
      </c>
      <c r="AB61" s="10">
        <v>4646.25</v>
      </c>
      <c r="AC61" s="10">
        <f t="shared" si="9"/>
        <v>9292.5</v>
      </c>
      <c r="AD61" s="10">
        <v>1004.51925</v>
      </c>
      <c r="AE61" s="10">
        <f t="shared" si="10"/>
        <v>2009.0385</v>
      </c>
      <c r="AF61" s="85">
        <v>0.2162</v>
      </c>
      <c r="AG61" s="89">
        <f>VLOOKUP(B61,[2]查询时间段分门店销售汇总!$D:$L,9,0)</f>
        <v>9521.41</v>
      </c>
      <c r="AH61" s="89">
        <f>VLOOKUP(B61,[2]查询时间段分门店销售汇总!$D:$M,10,0)</f>
        <v>1828.61</v>
      </c>
      <c r="AI61" s="91">
        <f t="shared" si="11"/>
        <v>1.02463384449825</v>
      </c>
      <c r="AJ61" s="85">
        <f t="shared" si="12"/>
        <v>0.910191616536965</v>
      </c>
      <c r="AK61" s="92"/>
      <c r="AL61" s="10">
        <v>5162.5</v>
      </c>
      <c r="AM61" s="10">
        <f t="shared" si="13"/>
        <v>10325</v>
      </c>
      <c r="AN61" s="10">
        <v>1049.16455</v>
      </c>
      <c r="AO61" s="10">
        <f t="shared" si="14"/>
        <v>2098.3291</v>
      </c>
      <c r="AP61" s="85">
        <v>0.203228</v>
      </c>
      <c r="AQ61" s="94">
        <f t="shared" si="15"/>
        <v>0.922170460048426</v>
      </c>
      <c r="AR61" s="98">
        <f t="shared" si="16"/>
        <v>0.871460058386456</v>
      </c>
      <c r="AS61" s="102"/>
    </row>
    <row r="62" s="54" customFormat="1" ht="22.5" customHeight="1" spans="1:45">
      <c r="A62" s="10">
        <v>60</v>
      </c>
      <c r="B62" s="10">
        <v>571</v>
      </c>
      <c r="C62" s="11" t="s">
        <v>97</v>
      </c>
      <c r="D62" s="10" t="str">
        <f>VLOOKUP(B62,[3]Sheet1!$C:$E,3,0)</f>
        <v>东南片区</v>
      </c>
      <c r="E62" s="10">
        <f>VLOOKUP(B62,[4]Sheet3!$A:$C,3,0)</f>
        <v>2</v>
      </c>
      <c r="F62" s="10">
        <f>VLOOKUP(B62,[4]Sheet3!$A:$D,4,0)</f>
        <v>2</v>
      </c>
      <c r="G62" s="31">
        <v>16500</v>
      </c>
      <c r="H62" s="31">
        <f t="shared" si="0"/>
        <v>49500</v>
      </c>
      <c r="I62" s="31">
        <v>4082.232</v>
      </c>
      <c r="J62" s="31">
        <f t="shared" si="1"/>
        <v>12246.696</v>
      </c>
      <c r="K62" s="32">
        <v>0.247408</v>
      </c>
      <c r="L62" s="34">
        <f>VLOOKUP(B62,[1]查询时间段分门店销售汇总!$D:$L,9,0)</f>
        <v>53615</v>
      </c>
      <c r="M62" s="34">
        <f>VLOOKUP(B62,[1]查询时间段分门店销售汇总!$D:$M,10,0)</f>
        <v>11860.06</v>
      </c>
      <c r="N62" s="32">
        <f t="shared" si="2"/>
        <v>0.221207870931642</v>
      </c>
      <c r="O62" s="36">
        <f t="shared" si="3"/>
        <v>1.08313131313131</v>
      </c>
      <c r="P62" s="32">
        <f t="shared" si="4"/>
        <v>0.968429362499077</v>
      </c>
      <c r="Q62" s="74">
        <f t="shared" si="19"/>
        <v>100</v>
      </c>
      <c r="R62" s="31"/>
      <c r="S62" s="31">
        <v>18480</v>
      </c>
      <c r="T62" s="31">
        <f t="shared" si="5"/>
        <v>55440</v>
      </c>
      <c r="U62" s="31">
        <v>4297.7738496</v>
      </c>
      <c r="V62" s="31">
        <f t="shared" si="6"/>
        <v>12893.3215488</v>
      </c>
      <c r="W62" s="76">
        <f t="shared" si="7"/>
        <v>0.96708152958153</v>
      </c>
      <c r="X62" s="76">
        <f t="shared" si="8"/>
        <v>0.919860716659458</v>
      </c>
      <c r="Y62" s="76"/>
      <c r="Z62" s="74"/>
      <c r="AA62" s="32">
        <v>0.23256352</v>
      </c>
      <c r="AB62" s="10">
        <v>14520</v>
      </c>
      <c r="AC62" s="10">
        <f t="shared" si="9"/>
        <v>29040</v>
      </c>
      <c r="AD62" s="10">
        <v>3821.664</v>
      </c>
      <c r="AE62" s="10">
        <f t="shared" si="10"/>
        <v>7643.328</v>
      </c>
      <c r="AF62" s="85">
        <v>0.2632</v>
      </c>
      <c r="AG62" s="89">
        <f>VLOOKUP(B62,[2]查询时间段分门店销售汇总!$D:$L,9,0)</f>
        <v>23419.35</v>
      </c>
      <c r="AH62" s="89">
        <f>VLOOKUP(B62,[2]查询时间段分门店销售汇总!$D:$M,10,0)</f>
        <v>6103.85</v>
      </c>
      <c r="AI62" s="85">
        <f t="shared" si="11"/>
        <v>0.806451446280992</v>
      </c>
      <c r="AJ62" s="85">
        <f t="shared" si="12"/>
        <v>0.798585380609075</v>
      </c>
      <c r="AK62" s="93"/>
      <c r="AL62" s="89">
        <v>16500</v>
      </c>
      <c r="AM62" s="10">
        <f t="shared" si="13"/>
        <v>33000</v>
      </c>
      <c r="AN62" s="10">
        <v>4082.232</v>
      </c>
      <c r="AO62" s="10">
        <f t="shared" si="14"/>
        <v>8164.464</v>
      </c>
      <c r="AP62" s="85">
        <v>0.247408</v>
      </c>
      <c r="AQ62" s="94">
        <f t="shared" si="15"/>
        <v>0.709677272727273</v>
      </c>
      <c r="AR62" s="98">
        <f t="shared" si="16"/>
        <v>0.747611845676581</v>
      </c>
      <c r="AS62" s="96"/>
    </row>
    <row r="63" s="54" customFormat="1" ht="22.5" customHeight="1" spans="1:45">
      <c r="A63" s="10">
        <v>61</v>
      </c>
      <c r="B63" s="10">
        <v>103639</v>
      </c>
      <c r="C63" s="11" t="s">
        <v>98</v>
      </c>
      <c r="D63" s="10" t="str">
        <f>VLOOKUP(B63,[3]Sheet1!$C:$E,3,0)</f>
        <v>东南片区</v>
      </c>
      <c r="E63" s="10">
        <f>VLOOKUP(B63,[4]Sheet3!$A:$C,3,0)</f>
        <v>2</v>
      </c>
      <c r="F63" s="10">
        <f>VLOOKUP(B63,[4]Sheet3!$A:$D,4,0)</f>
        <v>1</v>
      </c>
      <c r="G63" s="31">
        <v>6960</v>
      </c>
      <c r="H63" s="31">
        <f t="shared" si="0"/>
        <v>20880</v>
      </c>
      <c r="I63" s="31">
        <v>1968.5689056</v>
      </c>
      <c r="J63" s="31">
        <f t="shared" si="1"/>
        <v>5905.7067168</v>
      </c>
      <c r="K63" s="32">
        <v>0.28284036</v>
      </c>
      <c r="L63" s="34">
        <f>VLOOKUP(B63,[1]查询时间段分门店销售汇总!$D:$L,9,0)</f>
        <v>21481.34</v>
      </c>
      <c r="M63" s="34">
        <f>VLOOKUP(B63,[1]查询时间段分门店销售汇总!$D:$M,10,0)</f>
        <v>5539.39</v>
      </c>
      <c r="N63" s="32">
        <f t="shared" si="2"/>
        <v>0.257869853556622</v>
      </c>
      <c r="O63" s="36">
        <f t="shared" si="3"/>
        <v>1.02879980842912</v>
      </c>
      <c r="P63" s="32">
        <f t="shared" si="4"/>
        <v>0.93797241644968</v>
      </c>
      <c r="Q63" s="74">
        <f t="shared" si="19"/>
        <v>100</v>
      </c>
      <c r="R63" s="31"/>
      <c r="S63" s="31">
        <v>7795.2</v>
      </c>
      <c r="T63" s="31">
        <f t="shared" si="5"/>
        <v>23385.6</v>
      </c>
      <c r="U63" s="31">
        <v>2072.50934381568</v>
      </c>
      <c r="V63" s="31">
        <f t="shared" si="6"/>
        <v>6217.52803144704</v>
      </c>
      <c r="W63" s="76">
        <f t="shared" si="7"/>
        <v>0.918571257525999</v>
      </c>
      <c r="X63" s="76">
        <f t="shared" si="8"/>
        <v>0.890931246627735</v>
      </c>
      <c r="Y63" s="76"/>
      <c r="Z63" s="74"/>
      <c r="AA63" s="32">
        <v>0.2658699384</v>
      </c>
      <c r="AB63" s="10">
        <v>6264</v>
      </c>
      <c r="AC63" s="10">
        <f t="shared" si="9"/>
        <v>12528</v>
      </c>
      <c r="AD63" s="10">
        <v>1884.800016</v>
      </c>
      <c r="AE63" s="10">
        <f t="shared" si="10"/>
        <v>3769.600032</v>
      </c>
      <c r="AF63" s="85">
        <v>0.300894</v>
      </c>
      <c r="AG63" s="89">
        <f>VLOOKUP(B63,[2]查询时间段分门店销售汇总!$D:$L,9,0)</f>
        <v>11664.42</v>
      </c>
      <c r="AH63" s="89">
        <f>VLOOKUP(B63,[2]查询时间段分门店销售汇总!$D:$M,10,0)</f>
        <v>2763.47</v>
      </c>
      <c r="AI63" s="85">
        <f t="shared" si="11"/>
        <v>0.931068007662835</v>
      </c>
      <c r="AJ63" s="85">
        <f t="shared" si="12"/>
        <v>0.733093690720767</v>
      </c>
      <c r="AK63" s="90"/>
      <c r="AL63" s="10">
        <v>6960</v>
      </c>
      <c r="AM63" s="10">
        <f t="shared" si="13"/>
        <v>13920</v>
      </c>
      <c r="AN63" s="10">
        <v>1968.5689056</v>
      </c>
      <c r="AO63" s="10">
        <f t="shared" si="14"/>
        <v>3937.1378112</v>
      </c>
      <c r="AP63" s="85">
        <v>0.28284036</v>
      </c>
      <c r="AQ63" s="94">
        <f t="shared" si="15"/>
        <v>0.837961206896552</v>
      </c>
      <c r="AR63" s="98">
        <f t="shared" si="16"/>
        <v>0.701898214519883</v>
      </c>
      <c r="AS63" s="96"/>
    </row>
    <row r="64" s="54" customFormat="1" ht="22.5" customHeight="1" spans="1:45">
      <c r="A64" s="10">
        <v>62</v>
      </c>
      <c r="B64" s="10">
        <v>118074</v>
      </c>
      <c r="C64" s="11" t="s">
        <v>99</v>
      </c>
      <c r="D64" s="10" t="str">
        <f>VLOOKUP(B64,[3]Sheet1!$C:$E,3,0)</f>
        <v>东南片区</v>
      </c>
      <c r="E64" s="10">
        <f>VLOOKUP(B64,[4]Sheet3!$A:$C,3,0)</f>
        <v>2</v>
      </c>
      <c r="F64" s="10">
        <f>VLOOKUP(B64,[4]Sheet3!$A:$D,4,0)</f>
        <v>0</v>
      </c>
      <c r="G64" s="31">
        <v>9000</v>
      </c>
      <c r="H64" s="31">
        <f t="shared" si="0"/>
        <v>27000</v>
      </c>
      <c r="I64" s="31">
        <v>2357.09136</v>
      </c>
      <c r="J64" s="31">
        <f t="shared" si="1"/>
        <v>7071.27408</v>
      </c>
      <c r="K64" s="32">
        <v>0.26189904</v>
      </c>
      <c r="L64" s="34">
        <f>VLOOKUP(B64,[1]查询时间段分门店销售汇总!$D:$L,9,0)</f>
        <v>27048.58</v>
      </c>
      <c r="M64" s="34">
        <f>VLOOKUP(B64,[1]查询时间段分门店销售汇总!$D:$M,10,0)</f>
        <v>8577.11</v>
      </c>
      <c r="N64" s="32">
        <f t="shared" si="2"/>
        <v>0.317100195278273</v>
      </c>
      <c r="O64" s="36">
        <f t="shared" si="3"/>
        <v>1.00179925925926</v>
      </c>
      <c r="P64" s="36">
        <f t="shared" si="4"/>
        <v>1.21295114613914</v>
      </c>
      <c r="Q64" s="74">
        <f t="shared" si="19"/>
        <v>100</v>
      </c>
      <c r="R64" s="31"/>
      <c r="S64" s="31">
        <v>10080</v>
      </c>
      <c r="T64" s="31">
        <f t="shared" si="5"/>
        <v>30240</v>
      </c>
      <c r="U64" s="31">
        <v>2481.545783808</v>
      </c>
      <c r="V64" s="31">
        <f t="shared" si="6"/>
        <v>7444.637351424</v>
      </c>
      <c r="W64" s="76">
        <f t="shared" si="7"/>
        <v>0.894463624338624</v>
      </c>
      <c r="X64" s="76">
        <f t="shared" si="8"/>
        <v>1.15211924975222</v>
      </c>
      <c r="Y64" s="76"/>
      <c r="Z64" s="74"/>
      <c r="AA64" s="32">
        <v>0.2461850976</v>
      </c>
      <c r="AB64" s="10">
        <v>7920</v>
      </c>
      <c r="AC64" s="10">
        <f t="shared" si="9"/>
        <v>15840</v>
      </c>
      <c r="AD64" s="10">
        <v>2206.63872</v>
      </c>
      <c r="AE64" s="10">
        <f t="shared" si="10"/>
        <v>4413.27744</v>
      </c>
      <c r="AF64" s="85">
        <v>0.278616</v>
      </c>
      <c r="AG64" s="89">
        <f>VLOOKUP(B64,[2]查询时间段分门店销售汇总!$D:$L,9,0)</f>
        <v>18297.78</v>
      </c>
      <c r="AH64" s="89">
        <f>VLOOKUP(B64,[2]查询时间段分门店销售汇总!$D:$M,10,0)</f>
        <v>5243.85</v>
      </c>
      <c r="AI64" s="91">
        <f t="shared" si="11"/>
        <v>1.15516287878788</v>
      </c>
      <c r="AJ64" s="91">
        <f t="shared" si="12"/>
        <v>1.18819858286544</v>
      </c>
      <c r="AK64" s="92" t="s">
        <v>43</v>
      </c>
      <c r="AL64" s="10">
        <v>9000</v>
      </c>
      <c r="AM64" s="10">
        <f t="shared" si="13"/>
        <v>18000</v>
      </c>
      <c r="AN64" s="10">
        <v>2357.09136</v>
      </c>
      <c r="AO64" s="10">
        <f t="shared" si="14"/>
        <v>4714.18272</v>
      </c>
      <c r="AP64" s="85">
        <v>0.26189904</v>
      </c>
      <c r="AQ64" s="100">
        <f t="shared" si="15"/>
        <v>1.01654333333333</v>
      </c>
      <c r="AR64" s="101">
        <f t="shared" si="16"/>
        <v>1.11235612012934</v>
      </c>
      <c r="AS64" s="96">
        <f>(AH64-AE64)*0.1</f>
        <v>83.0572560000001</v>
      </c>
    </row>
    <row r="65" s="54" customFormat="1" ht="22.5" customHeight="1" spans="1:45">
      <c r="A65" s="10">
        <v>63</v>
      </c>
      <c r="B65" s="10">
        <v>743</v>
      </c>
      <c r="C65" s="11" t="s">
        <v>100</v>
      </c>
      <c r="D65" s="10" t="str">
        <f>VLOOKUP(B65,[3]Sheet1!$C:$E,3,0)</f>
        <v>东南片区</v>
      </c>
      <c r="E65" s="10">
        <f>VLOOKUP(B65,[4]Sheet3!$A:$C,3,0)</f>
        <v>1</v>
      </c>
      <c r="F65" s="10">
        <f>VLOOKUP(B65,[4]Sheet3!$A:$D,4,0)</f>
        <v>0</v>
      </c>
      <c r="G65" s="31">
        <v>7080</v>
      </c>
      <c r="H65" s="31">
        <f t="shared" si="0"/>
        <v>21240</v>
      </c>
      <c r="I65" s="31">
        <v>2001.88416</v>
      </c>
      <c r="J65" s="31">
        <f t="shared" si="1"/>
        <v>6005.65248</v>
      </c>
      <c r="K65" s="32">
        <v>0.282752</v>
      </c>
      <c r="L65" s="34">
        <f>VLOOKUP(B65,[1]查询时间段分门店销售汇总!$D:$L,9,0)</f>
        <v>21267.95</v>
      </c>
      <c r="M65" s="34">
        <f>VLOOKUP(B65,[1]查询时间段分门店销售汇总!$D:$M,10,0)</f>
        <v>6008.65</v>
      </c>
      <c r="N65" s="32">
        <f t="shared" si="2"/>
        <v>0.282521352551609</v>
      </c>
      <c r="O65" s="36">
        <f t="shared" si="3"/>
        <v>1.001315913371</v>
      </c>
      <c r="P65" s="36">
        <f t="shared" si="4"/>
        <v>1.00049911645903</v>
      </c>
      <c r="Q65" s="74">
        <f t="shared" si="19"/>
        <v>50</v>
      </c>
      <c r="R65" s="31"/>
      <c r="S65" s="31">
        <v>7929.6</v>
      </c>
      <c r="T65" s="31">
        <f t="shared" si="5"/>
        <v>23788.8</v>
      </c>
      <c r="U65" s="31">
        <v>2107.583643648</v>
      </c>
      <c r="V65" s="31">
        <f t="shared" si="6"/>
        <v>6322.750930944</v>
      </c>
      <c r="W65" s="76">
        <f t="shared" si="7"/>
        <v>0.89403206550982</v>
      </c>
      <c r="X65" s="76">
        <f t="shared" si="8"/>
        <v>0.950322109098626</v>
      </c>
      <c r="Y65" s="76"/>
      <c r="Z65" s="74"/>
      <c r="AA65" s="32">
        <v>0.26578688</v>
      </c>
      <c r="AB65" s="10">
        <v>6372</v>
      </c>
      <c r="AC65" s="10">
        <f t="shared" si="9"/>
        <v>12744</v>
      </c>
      <c r="AD65" s="10">
        <v>1916.6976</v>
      </c>
      <c r="AE65" s="10">
        <f t="shared" si="10"/>
        <v>3833.3952</v>
      </c>
      <c r="AF65" s="85">
        <v>0.3008</v>
      </c>
      <c r="AG65" s="89">
        <f>VLOOKUP(B65,[2]查询时间段分门店销售汇总!$D:$L,9,0)</f>
        <v>9698.58</v>
      </c>
      <c r="AH65" s="89">
        <f>VLOOKUP(B65,[2]查询时间段分门店销售汇总!$D:$M,10,0)</f>
        <v>2825.02</v>
      </c>
      <c r="AI65" s="85">
        <f t="shared" si="11"/>
        <v>0.761031073446328</v>
      </c>
      <c r="AJ65" s="85">
        <f t="shared" si="12"/>
        <v>0.736949845400756</v>
      </c>
      <c r="AK65" s="93"/>
      <c r="AL65" s="89">
        <v>7080</v>
      </c>
      <c r="AM65" s="10">
        <f t="shared" si="13"/>
        <v>14160</v>
      </c>
      <c r="AN65" s="10">
        <v>2001.88416</v>
      </c>
      <c r="AO65" s="10">
        <f t="shared" si="14"/>
        <v>4003.76832</v>
      </c>
      <c r="AP65" s="85">
        <v>0.282752</v>
      </c>
      <c r="AQ65" s="94">
        <f t="shared" si="15"/>
        <v>0.684927966101695</v>
      </c>
      <c r="AR65" s="98">
        <f t="shared" si="16"/>
        <v>0.705590277511362</v>
      </c>
      <c r="AS65" s="96"/>
    </row>
    <row r="66" s="54" customFormat="1" ht="22.5" customHeight="1" spans="1:243">
      <c r="A66" s="10">
        <v>64</v>
      </c>
      <c r="B66" s="10">
        <v>740</v>
      </c>
      <c r="C66" s="11" t="s">
        <v>101</v>
      </c>
      <c r="D66" s="10" t="str">
        <f>VLOOKUP(B66,[3]Sheet1!$C:$E,3,0)</f>
        <v>东南片区</v>
      </c>
      <c r="E66" s="10">
        <f>VLOOKUP(B66,[4]Sheet3!$A:$C,3,0)</f>
        <v>2</v>
      </c>
      <c r="F66" s="10">
        <f>VLOOKUP(B66,[4]Sheet3!$A:$D,4,0)</f>
        <v>0</v>
      </c>
      <c r="G66" s="31">
        <v>6093.75</v>
      </c>
      <c r="H66" s="31">
        <f t="shared" si="0"/>
        <v>18281.25</v>
      </c>
      <c r="I66" s="31">
        <v>1871.09203125</v>
      </c>
      <c r="J66" s="31">
        <f t="shared" si="1"/>
        <v>5613.27609375</v>
      </c>
      <c r="K66" s="32">
        <v>0.307051</v>
      </c>
      <c r="L66" s="34">
        <f>VLOOKUP(B66,[1]查询时间段分门店销售汇总!$D:$L,9,0)</f>
        <v>17287.95</v>
      </c>
      <c r="M66" s="34">
        <f>VLOOKUP(B66,[1]查询时间段分门店销售汇总!$D:$M,10,0)</f>
        <v>5288.9</v>
      </c>
      <c r="N66" s="32">
        <f t="shared" si="2"/>
        <v>0.305929852874401</v>
      </c>
      <c r="O66" s="32">
        <f t="shared" si="3"/>
        <v>0.945665641025641</v>
      </c>
      <c r="P66" s="32">
        <f t="shared" si="4"/>
        <v>0.942212695699901</v>
      </c>
      <c r="Q66" s="74"/>
      <c r="R66" s="31">
        <f t="shared" ref="R66:R77" si="20">(L66-H66)*0.01</f>
        <v>-9.93299999999999</v>
      </c>
      <c r="S66" s="31">
        <v>6825</v>
      </c>
      <c r="T66" s="31">
        <f t="shared" si="5"/>
        <v>20475</v>
      </c>
      <c r="U66" s="31">
        <v>1969.8856905</v>
      </c>
      <c r="V66" s="31">
        <f t="shared" si="6"/>
        <v>5909.6570715</v>
      </c>
      <c r="W66" s="76">
        <f t="shared" si="7"/>
        <v>0.844344322344322</v>
      </c>
      <c r="X66" s="76">
        <f t="shared" si="8"/>
        <v>0.894958867496107</v>
      </c>
      <c r="Y66" s="76"/>
      <c r="Z66" s="74"/>
      <c r="AA66" s="32">
        <v>0.28862794</v>
      </c>
      <c r="AB66" s="10">
        <v>5484.375</v>
      </c>
      <c r="AC66" s="10">
        <f t="shared" si="9"/>
        <v>10968.75</v>
      </c>
      <c r="AD66" s="10">
        <v>1791.47109375</v>
      </c>
      <c r="AE66" s="10">
        <f t="shared" si="10"/>
        <v>3582.9421875</v>
      </c>
      <c r="AF66" s="85">
        <v>0.32665</v>
      </c>
      <c r="AG66" s="89">
        <f>VLOOKUP(B66,[2]查询时间段分门店销售汇总!$D:$L,9,0)</f>
        <v>9612.85</v>
      </c>
      <c r="AH66" s="89">
        <f>VLOOKUP(B66,[2]查询时间段分门店销售汇总!$D:$M,10,0)</f>
        <v>3540.19</v>
      </c>
      <c r="AI66" s="85">
        <f t="shared" si="11"/>
        <v>0.876385185185185</v>
      </c>
      <c r="AJ66" s="85">
        <f t="shared" si="12"/>
        <v>0.988067854499815</v>
      </c>
      <c r="AK66" s="90"/>
      <c r="AL66" s="10">
        <v>6093.75</v>
      </c>
      <c r="AM66" s="10">
        <f t="shared" si="13"/>
        <v>12187.5</v>
      </c>
      <c r="AN66" s="10">
        <v>1871.09203125</v>
      </c>
      <c r="AO66" s="10">
        <f t="shared" si="14"/>
        <v>3742.1840625</v>
      </c>
      <c r="AP66" s="85">
        <v>0.307051</v>
      </c>
      <c r="AQ66" s="94">
        <f t="shared" si="15"/>
        <v>0.788746666666667</v>
      </c>
      <c r="AR66" s="98">
        <f t="shared" si="16"/>
        <v>0.946022413882802</v>
      </c>
      <c r="AS66" s="96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/>
      <c r="BU66" s="99"/>
      <c r="BV66" s="99"/>
      <c r="BW66" s="99"/>
      <c r="BX66" s="99"/>
      <c r="BY66" s="99"/>
      <c r="BZ66" s="99"/>
      <c r="CA66" s="99"/>
      <c r="CB66" s="99"/>
      <c r="CC66" s="99"/>
      <c r="CD66" s="99"/>
      <c r="CE66" s="99"/>
      <c r="CF66" s="99"/>
      <c r="CG66" s="99"/>
      <c r="CH66" s="99"/>
      <c r="CI66" s="99"/>
      <c r="CJ66" s="99"/>
      <c r="CK66" s="99"/>
      <c r="CL66" s="99"/>
      <c r="CM66" s="99"/>
      <c r="CN66" s="99"/>
      <c r="CO66" s="99"/>
      <c r="CP66" s="99"/>
      <c r="CQ66" s="99"/>
      <c r="CR66" s="99"/>
      <c r="CS66" s="99"/>
      <c r="CT66" s="99"/>
      <c r="CU66" s="99"/>
      <c r="CV66" s="99"/>
      <c r="CW66" s="99"/>
      <c r="CX66" s="99"/>
      <c r="CY66" s="99"/>
      <c r="CZ66" s="99"/>
      <c r="DA66" s="99"/>
      <c r="DB66" s="99"/>
      <c r="DC66" s="99"/>
      <c r="DD66" s="99"/>
      <c r="DE66" s="99"/>
      <c r="DF66" s="99"/>
      <c r="DG66" s="99"/>
      <c r="DH66" s="99"/>
      <c r="DI66" s="99"/>
      <c r="DJ66" s="99"/>
      <c r="DK66" s="99"/>
      <c r="DL66" s="99"/>
      <c r="DM66" s="99"/>
      <c r="DN66" s="99"/>
      <c r="DO66" s="99"/>
      <c r="DP66" s="99"/>
      <c r="DQ66" s="99"/>
      <c r="DR66" s="99"/>
      <c r="DS66" s="99"/>
      <c r="DT66" s="99"/>
      <c r="DU66" s="99"/>
      <c r="DV66" s="99"/>
      <c r="DW66" s="99"/>
      <c r="DX66" s="99"/>
      <c r="DY66" s="99"/>
      <c r="DZ66" s="99"/>
      <c r="EA66" s="99"/>
      <c r="EB66" s="99"/>
      <c r="EC66" s="99"/>
      <c r="ED66" s="99"/>
      <c r="EE66" s="99"/>
      <c r="EF66" s="99"/>
      <c r="EG66" s="99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9"/>
      <c r="ES66" s="99"/>
      <c r="ET66" s="99"/>
      <c r="EU66" s="99"/>
      <c r="EV66" s="99"/>
      <c r="EW66" s="99"/>
      <c r="EX66" s="99"/>
      <c r="EY66" s="99"/>
      <c r="EZ66" s="99"/>
      <c r="FA66" s="99"/>
      <c r="FB66" s="99"/>
      <c r="FC66" s="99"/>
      <c r="FD66" s="99"/>
      <c r="FE66" s="99"/>
      <c r="FF66" s="99"/>
      <c r="FG66" s="99"/>
      <c r="FH66" s="99"/>
      <c r="FI66" s="99"/>
      <c r="FJ66" s="99"/>
      <c r="FK66" s="99"/>
      <c r="FL66" s="99"/>
      <c r="FM66" s="99"/>
      <c r="FN66" s="99"/>
      <c r="FO66" s="99"/>
      <c r="FP66" s="99"/>
      <c r="FQ66" s="99"/>
      <c r="FR66" s="99"/>
      <c r="FS66" s="99"/>
      <c r="FT66" s="99"/>
      <c r="FU66" s="99"/>
      <c r="FV66" s="99"/>
      <c r="FW66" s="99"/>
      <c r="FX66" s="99"/>
      <c r="FY66" s="99"/>
      <c r="FZ66" s="99"/>
      <c r="GA66" s="99"/>
      <c r="GB66" s="99"/>
      <c r="GC66" s="99"/>
      <c r="GD66" s="99"/>
      <c r="GE66" s="99"/>
      <c r="GF66" s="99"/>
      <c r="GG66" s="99"/>
      <c r="GH66" s="99"/>
      <c r="GI66" s="99"/>
      <c r="GJ66" s="99"/>
      <c r="GK66" s="99"/>
      <c r="GL66" s="99"/>
      <c r="GM66" s="99"/>
      <c r="GN66" s="99"/>
      <c r="GO66" s="99"/>
      <c r="GP66" s="99"/>
      <c r="GQ66" s="99"/>
      <c r="GR66" s="99"/>
      <c r="GS66" s="99"/>
      <c r="GT66" s="99"/>
      <c r="GU66" s="99"/>
      <c r="GV66" s="99"/>
      <c r="GW66" s="99"/>
      <c r="GX66" s="99"/>
      <c r="GY66" s="99"/>
      <c r="GZ66" s="99"/>
      <c r="HA66" s="99"/>
      <c r="HB66" s="99"/>
      <c r="HC66" s="99"/>
      <c r="HD66" s="99"/>
      <c r="HE66" s="99"/>
      <c r="HF66" s="99"/>
      <c r="HG66" s="99"/>
      <c r="HH66" s="99"/>
      <c r="HI66" s="99"/>
      <c r="HJ66" s="99"/>
      <c r="HK66" s="99"/>
      <c r="HL66" s="99"/>
      <c r="HM66" s="99"/>
      <c r="HN66" s="99"/>
      <c r="HO66" s="99"/>
      <c r="HP66" s="99"/>
      <c r="HQ66" s="99"/>
      <c r="HR66" s="99"/>
      <c r="HS66" s="99"/>
      <c r="HT66" s="99"/>
      <c r="HU66" s="99"/>
      <c r="HV66" s="99"/>
      <c r="HW66" s="99"/>
      <c r="HX66" s="99"/>
      <c r="HY66" s="99"/>
      <c r="HZ66" s="99"/>
      <c r="IA66" s="99"/>
      <c r="IB66" s="99"/>
      <c r="IC66" s="99"/>
      <c r="ID66" s="99"/>
      <c r="IE66" s="99"/>
      <c r="IF66" s="99"/>
      <c r="IG66" s="99"/>
      <c r="IH66" s="99"/>
      <c r="II66" s="99"/>
    </row>
    <row r="67" s="54" customFormat="1" ht="22.5" customHeight="1" spans="1:45">
      <c r="A67" s="10">
        <v>65</v>
      </c>
      <c r="B67" s="10">
        <v>733</v>
      </c>
      <c r="C67" s="11" t="s">
        <v>102</v>
      </c>
      <c r="D67" s="10" t="str">
        <f>VLOOKUP(B67,[3]Sheet1!$C:$E,3,0)</f>
        <v>东南片区</v>
      </c>
      <c r="E67" s="10">
        <f>VLOOKUP(B67,[4]Sheet3!$A:$C,3,0)</f>
        <v>3</v>
      </c>
      <c r="F67" s="10">
        <f>VLOOKUP(B67,[4]Sheet3!$A:$D,4,0)</f>
        <v>0</v>
      </c>
      <c r="G67" s="31">
        <v>5937.5</v>
      </c>
      <c r="H67" s="31">
        <f t="shared" ref="H67:H130" si="21">G67*3</f>
        <v>17812.5</v>
      </c>
      <c r="I67" s="31">
        <v>1823.63995</v>
      </c>
      <c r="J67" s="31">
        <f t="shared" ref="J67:J130" si="22">I67*3</f>
        <v>5470.91985</v>
      </c>
      <c r="K67" s="32">
        <v>0.30713936</v>
      </c>
      <c r="L67" s="34">
        <f>VLOOKUP(B67,[1]查询时间段分门店销售汇总!$D:$L,9,0)</f>
        <v>16675.35</v>
      </c>
      <c r="M67" s="34">
        <f>VLOOKUP(B67,[1]查询时间段分门店销售汇总!$D:$M,10,0)</f>
        <v>5547.28</v>
      </c>
      <c r="N67" s="32">
        <f t="shared" ref="N67:N107" si="23">M67/L67</f>
        <v>0.332663482325708</v>
      </c>
      <c r="O67" s="32">
        <f t="shared" ref="O67:O107" si="24">L67/H67</f>
        <v>0.93616</v>
      </c>
      <c r="P67" s="32">
        <f t="shared" ref="P67:P130" si="25">M67/J67</f>
        <v>1.01395746091948</v>
      </c>
      <c r="Q67" s="74"/>
      <c r="R67" s="31">
        <f t="shared" si="20"/>
        <v>-11.3715</v>
      </c>
      <c r="S67" s="31">
        <v>6650</v>
      </c>
      <c r="T67" s="31">
        <f t="shared" ref="T67:T130" si="26">S67*3</f>
        <v>19950</v>
      </c>
      <c r="U67" s="31">
        <v>1919.92813936</v>
      </c>
      <c r="V67" s="31">
        <f t="shared" ref="V67:V130" si="27">U67*3</f>
        <v>5759.78441808</v>
      </c>
      <c r="W67" s="76">
        <f t="shared" ref="W67:W130" si="28">L67/T67</f>
        <v>0.835857142857143</v>
      </c>
      <c r="X67" s="76">
        <f t="shared" ref="X67:X130" si="29">M67/V67</f>
        <v>0.96310549099495</v>
      </c>
      <c r="Y67" s="76"/>
      <c r="Z67" s="74"/>
      <c r="AA67" s="32">
        <v>0.2887109984</v>
      </c>
      <c r="AB67" s="10">
        <v>5343.75</v>
      </c>
      <c r="AC67" s="10">
        <f t="shared" ref="AC67:AC130" si="30">AB67*2</f>
        <v>10687.5</v>
      </c>
      <c r="AD67" s="10">
        <v>1746.03825</v>
      </c>
      <c r="AE67" s="10">
        <f t="shared" ref="AE67:AE130" si="31">AD67*2</f>
        <v>3492.0765</v>
      </c>
      <c r="AF67" s="85">
        <v>0.326744</v>
      </c>
      <c r="AG67" s="89">
        <f>VLOOKUP(B67,[2]查询时间段分门店销售汇总!$D:$L,9,0)</f>
        <v>9818.24</v>
      </c>
      <c r="AH67" s="89">
        <f>VLOOKUP(B67,[2]查询时间段分门店销售汇总!$D:$M,10,0)</f>
        <v>2983.63</v>
      </c>
      <c r="AI67" s="85">
        <f t="shared" ref="AI67:AI107" si="32">AG67/AC67</f>
        <v>0.918665730994152</v>
      </c>
      <c r="AJ67" s="85">
        <f t="shared" ref="AJ67:AJ130" si="33">AH67/AE67</f>
        <v>0.854399953723809</v>
      </c>
      <c r="AK67" s="90"/>
      <c r="AL67" s="10">
        <v>5937.5</v>
      </c>
      <c r="AM67" s="10">
        <f t="shared" ref="AM67:AM130" si="34">AL67*2</f>
        <v>11875</v>
      </c>
      <c r="AN67" s="10">
        <v>1823.63995</v>
      </c>
      <c r="AO67" s="10">
        <f t="shared" ref="AO67:AO130" si="35">AN67*2</f>
        <v>3647.2799</v>
      </c>
      <c r="AP67" s="85">
        <v>0.30713936</v>
      </c>
      <c r="AQ67" s="94">
        <f t="shared" ref="AQ67:AQ130" si="36">AG67/AM67</f>
        <v>0.826799157894737</v>
      </c>
      <c r="AR67" s="98">
        <f t="shared" ref="AR67:AR107" si="37">AH67/AO67</f>
        <v>0.818042508884498</v>
      </c>
      <c r="AS67" s="96"/>
    </row>
    <row r="68" s="54" customFormat="1" ht="22.5" customHeight="1" spans="1:45">
      <c r="A68" s="10">
        <v>66</v>
      </c>
      <c r="B68" s="10">
        <v>387</v>
      </c>
      <c r="C68" s="11" t="s">
        <v>103</v>
      </c>
      <c r="D68" s="10" t="str">
        <f>VLOOKUP(B68,[3]Sheet1!$C:$E,3,0)</f>
        <v>东南片区</v>
      </c>
      <c r="E68" s="10">
        <f>VLOOKUP(B68,[4]Sheet3!$A:$C,3,0)</f>
        <v>2</v>
      </c>
      <c r="F68" s="10">
        <f>VLOOKUP(B68,[4]Sheet3!$A:$D,4,0)</f>
        <v>1</v>
      </c>
      <c r="G68" s="31">
        <v>10593.75</v>
      </c>
      <c r="H68" s="31">
        <f t="shared" si="21"/>
        <v>31781.25</v>
      </c>
      <c r="I68" s="31">
        <v>2532.9885075</v>
      </c>
      <c r="J68" s="31">
        <f t="shared" si="22"/>
        <v>7598.9655225</v>
      </c>
      <c r="K68" s="32">
        <v>0.23910216</v>
      </c>
      <c r="L68" s="34">
        <f>VLOOKUP(B68,[1]查询时间段分门店销售汇总!$D:$L,9,0)</f>
        <v>29180.76</v>
      </c>
      <c r="M68" s="34">
        <f>VLOOKUP(B68,[1]查询时间段分门店销售汇总!$D:$M,10,0)</f>
        <v>6468.19</v>
      </c>
      <c r="N68" s="32">
        <f t="shared" si="23"/>
        <v>0.221659408459547</v>
      </c>
      <c r="O68" s="32">
        <f t="shared" si="24"/>
        <v>0.918175339233038</v>
      </c>
      <c r="P68" s="32">
        <f t="shared" si="25"/>
        <v>0.851193492173131</v>
      </c>
      <c r="Q68" s="74"/>
      <c r="R68" s="31">
        <f t="shared" si="20"/>
        <v>-26.0049</v>
      </c>
      <c r="S68" s="31">
        <v>11865</v>
      </c>
      <c r="T68" s="31">
        <f t="shared" si="26"/>
        <v>35595</v>
      </c>
      <c r="U68" s="31">
        <v>2666.730300696</v>
      </c>
      <c r="V68" s="31">
        <f t="shared" si="27"/>
        <v>8000.190902088</v>
      </c>
      <c r="W68" s="76">
        <f t="shared" si="28"/>
        <v>0.819799410029499</v>
      </c>
      <c r="X68" s="76">
        <f t="shared" si="29"/>
        <v>0.808504456851379</v>
      </c>
      <c r="Y68" s="76"/>
      <c r="Z68" s="74"/>
      <c r="AA68" s="32">
        <v>0.2247560304</v>
      </c>
      <c r="AB68" s="10">
        <v>9322.5</v>
      </c>
      <c r="AC68" s="10">
        <f t="shared" si="30"/>
        <v>18645</v>
      </c>
      <c r="AD68" s="10">
        <v>2371.30839</v>
      </c>
      <c r="AE68" s="10">
        <f t="shared" si="31"/>
        <v>4742.61678</v>
      </c>
      <c r="AF68" s="85">
        <v>0.254364</v>
      </c>
      <c r="AG68" s="89">
        <f>VLOOKUP(B68,[2]查询时间段分门店销售汇总!$D:$L,9,0)</f>
        <v>10554.46</v>
      </c>
      <c r="AH68" s="89">
        <f>VLOOKUP(B68,[2]查询时间段分门店销售汇总!$D:$M,10,0)</f>
        <v>2922.72</v>
      </c>
      <c r="AI68" s="85">
        <f t="shared" si="32"/>
        <v>0.566074550817914</v>
      </c>
      <c r="AJ68" s="85">
        <f t="shared" si="33"/>
        <v>0.616267376340704</v>
      </c>
      <c r="AK68" s="90"/>
      <c r="AL68" s="10">
        <v>10593.75</v>
      </c>
      <c r="AM68" s="10">
        <f t="shared" si="34"/>
        <v>21187.5</v>
      </c>
      <c r="AN68" s="10">
        <v>2532.9885075</v>
      </c>
      <c r="AO68" s="10">
        <f t="shared" si="35"/>
        <v>5065.977015</v>
      </c>
      <c r="AP68" s="85">
        <v>0.23910216</v>
      </c>
      <c r="AQ68" s="94">
        <f t="shared" si="36"/>
        <v>0.498145604719764</v>
      </c>
      <c r="AR68" s="98">
        <f t="shared" si="37"/>
        <v>0.576931160829596</v>
      </c>
      <c r="AS68" s="96"/>
    </row>
    <row r="69" s="54" customFormat="1" ht="22.5" customHeight="1" spans="1:45">
      <c r="A69" s="10">
        <v>67</v>
      </c>
      <c r="B69" s="10">
        <v>377</v>
      </c>
      <c r="C69" s="11" t="s">
        <v>104</v>
      </c>
      <c r="D69" s="10" t="str">
        <f>VLOOKUP(B69,[3]Sheet1!$C:$E,3,0)</f>
        <v>东南片区</v>
      </c>
      <c r="E69" s="10">
        <f>VLOOKUP(B69,[4]Sheet3!$A:$C,3,0)</f>
        <v>3</v>
      </c>
      <c r="F69" s="10">
        <f>VLOOKUP(B69,[4]Sheet3!$A:$D,4,0)</f>
        <v>1</v>
      </c>
      <c r="G69" s="31">
        <v>9322.5</v>
      </c>
      <c r="H69" s="31">
        <f t="shared" si="21"/>
        <v>27967.5</v>
      </c>
      <c r="I69" s="31">
        <v>2780.9330736</v>
      </c>
      <c r="J69" s="31">
        <f t="shared" si="22"/>
        <v>8342.7992208</v>
      </c>
      <c r="K69" s="32">
        <v>0.29830336</v>
      </c>
      <c r="L69" s="34">
        <f>VLOOKUP(B69,[1]查询时间段分门店销售汇总!$D:$L,9,0)</f>
        <v>22270.43</v>
      </c>
      <c r="M69" s="34">
        <f>VLOOKUP(B69,[1]查询时间段分门店销售汇总!$D:$M,10,0)</f>
        <v>6256.32</v>
      </c>
      <c r="N69" s="32">
        <f t="shared" si="23"/>
        <v>0.280924975404606</v>
      </c>
      <c r="O69" s="32">
        <f t="shared" si="24"/>
        <v>0.796296773040136</v>
      </c>
      <c r="P69" s="32">
        <f t="shared" si="25"/>
        <v>0.749906576248646</v>
      </c>
      <c r="Q69" s="74"/>
      <c r="R69" s="31">
        <f t="shared" si="20"/>
        <v>-56.9707</v>
      </c>
      <c r="S69" s="31">
        <v>10441.2</v>
      </c>
      <c r="T69" s="31">
        <f t="shared" si="26"/>
        <v>31323.6</v>
      </c>
      <c r="U69" s="31">
        <v>2927.76633988608</v>
      </c>
      <c r="V69" s="31">
        <f t="shared" si="27"/>
        <v>8783.29901965824</v>
      </c>
      <c r="W69" s="76">
        <f t="shared" si="28"/>
        <v>0.710979261642978</v>
      </c>
      <c r="X69" s="76">
        <f t="shared" si="29"/>
        <v>0.712297279871434</v>
      </c>
      <c r="Y69" s="76"/>
      <c r="Z69" s="74"/>
      <c r="AA69" s="32">
        <v>0.2804051584</v>
      </c>
      <c r="AB69" s="10">
        <v>8203.8</v>
      </c>
      <c r="AC69" s="10">
        <f t="shared" si="30"/>
        <v>16407.6</v>
      </c>
      <c r="AD69" s="10">
        <v>2603.4267072</v>
      </c>
      <c r="AE69" s="10">
        <f t="shared" si="31"/>
        <v>5206.8534144</v>
      </c>
      <c r="AF69" s="85">
        <v>0.317344</v>
      </c>
      <c r="AG69" s="89">
        <f>VLOOKUP(B69,[2]查询时间段分门店销售汇总!$D:$L,9,0)</f>
        <v>15404.11</v>
      </c>
      <c r="AH69" s="89">
        <f>VLOOKUP(B69,[2]查询时间段分门店销售汇总!$D:$M,10,0)</f>
        <v>4854.93</v>
      </c>
      <c r="AI69" s="85">
        <f t="shared" si="32"/>
        <v>0.938839927838319</v>
      </c>
      <c r="AJ69" s="85">
        <f t="shared" si="33"/>
        <v>0.932411499538911</v>
      </c>
      <c r="AK69" s="90"/>
      <c r="AL69" s="10">
        <v>9322.5</v>
      </c>
      <c r="AM69" s="10">
        <f t="shared" si="34"/>
        <v>18645</v>
      </c>
      <c r="AN69" s="10">
        <v>2780.9330736</v>
      </c>
      <c r="AO69" s="10">
        <f t="shared" si="35"/>
        <v>5561.8661472</v>
      </c>
      <c r="AP69" s="85">
        <v>0.29830336</v>
      </c>
      <c r="AQ69" s="94">
        <f t="shared" si="36"/>
        <v>0.826179136497721</v>
      </c>
      <c r="AR69" s="98">
        <f t="shared" si="37"/>
        <v>0.872895871908767</v>
      </c>
      <c r="AS69" s="96"/>
    </row>
    <row r="70" s="54" customFormat="1" ht="22.5" customHeight="1" spans="1:45">
      <c r="A70" s="10">
        <v>68</v>
      </c>
      <c r="B70" s="10">
        <v>104430</v>
      </c>
      <c r="C70" s="11" t="s">
        <v>105</v>
      </c>
      <c r="D70" s="10" t="str">
        <f>VLOOKUP(B70,[3]Sheet1!$C:$E,3,0)</f>
        <v>东南片区</v>
      </c>
      <c r="E70" s="10">
        <f>VLOOKUP(B70,[4]Sheet3!$A:$C,3,0)</f>
        <v>3</v>
      </c>
      <c r="F70" s="10">
        <f>VLOOKUP(B70,[4]Sheet3!$A:$D,4,0)</f>
        <v>0</v>
      </c>
      <c r="G70" s="31">
        <v>5625</v>
      </c>
      <c r="H70" s="31">
        <f t="shared" si="21"/>
        <v>16875</v>
      </c>
      <c r="I70" s="31">
        <v>1577.55735</v>
      </c>
      <c r="J70" s="31">
        <f t="shared" si="22"/>
        <v>4732.67205</v>
      </c>
      <c r="K70" s="32">
        <v>0.28045464</v>
      </c>
      <c r="L70" s="34">
        <f>VLOOKUP(B70,[1]查询时间段分门店销售汇总!$D:$L,9,0)</f>
        <v>12972.18</v>
      </c>
      <c r="M70" s="34">
        <f>VLOOKUP(B70,[1]查询时间段分门店销售汇总!$D:$M,10,0)</f>
        <v>2985.74</v>
      </c>
      <c r="N70" s="32">
        <f t="shared" si="23"/>
        <v>0.230164860493764</v>
      </c>
      <c r="O70" s="32">
        <f t="shared" si="24"/>
        <v>0.768721777777778</v>
      </c>
      <c r="P70" s="32">
        <f t="shared" si="25"/>
        <v>0.630878279427792</v>
      </c>
      <c r="Q70" s="74"/>
      <c r="R70" s="31">
        <f t="shared" si="20"/>
        <v>-39.0282</v>
      </c>
      <c r="S70" s="31">
        <v>6300</v>
      </c>
      <c r="T70" s="31">
        <f t="shared" si="26"/>
        <v>18900</v>
      </c>
      <c r="U70" s="31">
        <v>1660.85237808</v>
      </c>
      <c r="V70" s="31">
        <f t="shared" si="27"/>
        <v>4982.55713424</v>
      </c>
      <c r="W70" s="76">
        <f t="shared" si="28"/>
        <v>0.68635873015873</v>
      </c>
      <c r="X70" s="76">
        <f t="shared" si="29"/>
        <v>0.599238487298434</v>
      </c>
      <c r="Y70" s="76"/>
      <c r="Z70" s="74"/>
      <c r="AA70" s="32">
        <v>0.2636273616</v>
      </c>
      <c r="AB70" s="10">
        <v>5062.5</v>
      </c>
      <c r="AC70" s="10">
        <f t="shared" si="30"/>
        <v>10125</v>
      </c>
      <c r="AD70" s="10">
        <v>1510.42725</v>
      </c>
      <c r="AE70" s="10">
        <f t="shared" si="31"/>
        <v>3020.8545</v>
      </c>
      <c r="AF70" s="85">
        <v>0.298356</v>
      </c>
      <c r="AG70" s="89">
        <f>VLOOKUP(B70,[2]查询时间段分门店销售汇总!$D:$L,9,0)</f>
        <v>7443.67</v>
      </c>
      <c r="AH70" s="89">
        <f>VLOOKUP(B70,[2]查询时间段分门店销售汇总!$D:$M,10,0)</f>
        <v>1728.25</v>
      </c>
      <c r="AI70" s="85">
        <f t="shared" si="32"/>
        <v>0.735177283950617</v>
      </c>
      <c r="AJ70" s="85">
        <f t="shared" si="33"/>
        <v>0.572106336137672</v>
      </c>
      <c r="AK70" s="90"/>
      <c r="AL70" s="10">
        <v>5625</v>
      </c>
      <c r="AM70" s="10">
        <f t="shared" si="34"/>
        <v>11250</v>
      </c>
      <c r="AN70" s="10">
        <v>1577.55735</v>
      </c>
      <c r="AO70" s="10">
        <f t="shared" si="35"/>
        <v>3155.1147</v>
      </c>
      <c r="AP70" s="85">
        <v>0.28045464</v>
      </c>
      <c r="AQ70" s="94">
        <f t="shared" si="36"/>
        <v>0.661659555555556</v>
      </c>
      <c r="AR70" s="98">
        <f t="shared" si="37"/>
        <v>0.547761385663729</v>
      </c>
      <c r="AS70" s="96"/>
    </row>
    <row r="71" s="54" customFormat="1" ht="22.5" customHeight="1" spans="1:243">
      <c r="A71" s="10">
        <v>69</v>
      </c>
      <c r="B71" s="10">
        <v>737</v>
      </c>
      <c r="C71" s="11" t="s">
        <v>106</v>
      </c>
      <c r="D71" s="10" t="str">
        <f>VLOOKUP(B71,[3]Sheet1!$C:$E,3,0)</f>
        <v>东南片区</v>
      </c>
      <c r="E71" s="10">
        <f>VLOOKUP(B71,[4]Sheet3!$A:$C,3,0)</f>
        <v>2</v>
      </c>
      <c r="F71" s="10">
        <f>VLOOKUP(B71,[4]Sheet3!$A:$D,4,0)</f>
        <v>2</v>
      </c>
      <c r="G71" s="31">
        <v>9975</v>
      </c>
      <c r="H71" s="31">
        <f t="shared" si="21"/>
        <v>29925</v>
      </c>
      <c r="I71" s="31">
        <v>2511.96435</v>
      </c>
      <c r="J71" s="31">
        <f t="shared" si="22"/>
        <v>7535.89305</v>
      </c>
      <c r="K71" s="32">
        <v>0.251826</v>
      </c>
      <c r="L71" s="34">
        <f>VLOOKUP(B71,[1]查询时间段分门店销售汇总!$D:$L,9,0)</f>
        <v>22952.26</v>
      </c>
      <c r="M71" s="34">
        <f>VLOOKUP(B71,[1]查询时间段分门店销售汇总!$D:$M,10,0)</f>
        <v>5521.54</v>
      </c>
      <c r="N71" s="32">
        <f t="shared" si="23"/>
        <v>0.240566288461354</v>
      </c>
      <c r="O71" s="32">
        <f t="shared" si="24"/>
        <v>0.766992815371763</v>
      </c>
      <c r="P71" s="32">
        <f t="shared" si="25"/>
        <v>0.73269882724782</v>
      </c>
      <c r="Q71" s="74"/>
      <c r="R71" s="31">
        <f t="shared" si="20"/>
        <v>-69.7274</v>
      </c>
      <c r="S71" s="31">
        <v>11172</v>
      </c>
      <c r="T71" s="31">
        <f t="shared" si="26"/>
        <v>33516</v>
      </c>
      <c r="U71" s="31">
        <v>2644.59606768</v>
      </c>
      <c r="V71" s="31">
        <f t="shared" si="27"/>
        <v>7933.78820304</v>
      </c>
      <c r="W71" s="76">
        <f t="shared" si="28"/>
        <v>0.684815013724788</v>
      </c>
      <c r="X71" s="76">
        <f t="shared" si="29"/>
        <v>0.695952533480073</v>
      </c>
      <c r="Y71" s="76"/>
      <c r="Z71" s="74"/>
      <c r="AA71" s="32">
        <v>0.23671644</v>
      </c>
      <c r="AB71" s="10">
        <v>8778</v>
      </c>
      <c r="AC71" s="10">
        <f t="shared" si="30"/>
        <v>17556</v>
      </c>
      <c r="AD71" s="10">
        <v>2351.6262</v>
      </c>
      <c r="AE71" s="10">
        <f t="shared" si="31"/>
        <v>4703.2524</v>
      </c>
      <c r="AF71" s="85">
        <v>0.2679</v>
      </c>
      <c r="AG71" s="89">
        <f>VLOOKUP(B71,[2]查询时间段分门店销售汇总!$D:$L,9,0)</f>
        <v>10118.19</v>
      </c>
      <c r="AH71" s="89">
        <f>VLOOKUP(B71,[2]查询时间段分门店销售汇总!$D:$M,10,0)</f>
        <v>2905</v>
      </c>
      <c r="AI71" s="85">
        <f t="shared" si="32"/>
        <v>0.576338004101162</v>
      </c>
      <c r="AJ71" s="85">
        <f t="shared" si="33"/>
        <v>0.617657687263392</v>
      </c>
      <c r="AK71" s="90"/>
      <c r="AL71" s="10">
        <v>9975</v>
      </c>
      <c r="AM71" s="10">
        <f t="shared" si="34"/>
        <v>19950</v>
      </c>
      <c r="AN71" s="10">
        <v>2511.96435</v>
      </c>
      <c r="AO71" s="10">
        <f t="shared" si="35"/>
        <v>5023.9287</v>
      </c>
      <c r="AP71" s="85">
        <v>0.251826</v>
      </c>
      <c r="AQ71" s="94">
        <f t="shared" si="36"/>
        <v>0.507177443609023</v>
      </c>
      <c r="AR71" s="98">
        <f t="shared" si="37"/>
        <v>0.578232728501899</v>
      </c>
      <c r="AS71" s="96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99"/>
      <c r="BR71" s="99"/>
      <c r="BS71" s="99"/>
      <c r="BT71" s="99"/>
      <c r="BU71" s="99"/>
      <c r="BV71" s="99"/>
      <c r="BW71" s="99"/>
      <c r="BX71" s="99"/>
      <c r="BY71" s="99"/>
      <c r="BZ71" s="99"/>
      <c r="CA71" s="99"/>
      <c r="CB71" s="99"/>
      <c r="CC71" s="99"/>
      <c r="CD71" s="99"/>
      <c r="CE71" s="99"/>
      <c r="CF71" s="99"/>
      <c r="CG71" s="99"/>
      <c r="CH71" s="99"/>
      <c r="CI71" s="99"/>
      <c r="CJ71" s="99"/>
      <c r="CK71" s="99"/>
      <c r="CL71" s="99"/>
      <c r="CM71" s="99"/>
      <c r="CN71" s="99"/>
      <c r="CO71" s="99"/>
      <c r="CP71" s="99"/>
      <c r="CQ71" s="99"/>
      <c r="CR71" s="99"/>
      <c r="CS71" s="99"/>
      <c r="CT71" s="99"/>
      <c r="CU71" s="99"/>
      <c r="CV71" s="99"/>
      <c r="CW71" s="99"/>
      <c r="CX71" s="99"/>
      <c r="CY71" s="99"/>
      <c r="CZ71" s="99"/>
      <c r="DA71" s="99"/>
      <c r="DB71" s="99"/>
      <c r="DC71" s="99"/>
      <c r="DD71" s="99"/>
      <c r="DE71" s="99"/>
      <c r="DF71" s="99"/>
      <c r="DG71" s="99"/>
      <c r="DH71" s="99"/>
      <c r="DI71" s="99"/>
      <c r="DJ71" s="99"/>
      <c r="DK71" s="99"/>
      <c r="DL71" s="99"/>
      <c r="DM71" s="99"/>
      <c r="DN71" s="99"/>
      <c r="DO71" s="99"/>
      <c r="DP71" s="99"/>
      <c r="DQ71" s="99"/>
      <c r="DR71" s="99"/>
      <c r="DS71" s="99"/>
      <c r="DT71" s="99"/>
      <c r="DU71" s="99"/>
      <c r="DV71" s="99"/>
      <c r="DW71" s="99"/>
      <c r="DX71" s="99"/>
      <c r="DY71" s="99"/>
      <c r="DZ71" s="99"/>
      <c r="EA71" s="99"/>
      <c r="EB71" s="99"/>
      <c r="EC71" s="99"/>
      <c r="ED71" s="99"/>
      <c r="EE71" s="99"/>
      <c r="EF71" s="99"/>
      <c r="EG71" s="99"/>
      <c r="EH71" s="99"/>
      <c r="EI71" s="99"/>
      <c r="EJ71" s="99"/>
      <c r="EK71" s="99"/>
      <c r="EL71" s="99"/>
      <c r="EM71" s="99"/>
      <c r="EN71" s="99"/>
      <c r="EO71" s="99"/>
      <c r="EP71" s="99"/>
      <c r="EQ71" s="99"/>
      <c r="ER71" s="99"/>
      <c r="ES71" s="99"/>
      <c r="ET71" s="99"/>
      <c r="EU71" s="99"/>
      <c r="EV71" s="99"/>
      <c r="EW71" s="99"/>
      <c r="EX71" s="99"/>
      <c r="EY71" s="99"/>
      <c r="EZ71" s="99"/>
      <c r="FA71" s="99"/>
      <c r="FB71" s="99"/>
      <c r="FC71" s="99"/>
      <c r="FD71" s="99"/>
      <c r="FE71" s="99"/>
      <c r="FF71" s="99"/>
      <c r="FG71" s="99"/>
      <c r="FH71" s="99"/>
      <c r="FI71" s="99"/>
      <c r="FJ71" s="99"/>
      <c r="FK71" s="99"/>
      <c r="FL71" s="99"/>
      <c r="FM71" s="99"/>
      <c r="FN71" s="99"/>
      <c r="FO71" s="99"/>
      <c r="FP71" s="99"/>
      <c r="FQ71" s="99"/>
      <c r="FR71" s="99"/>
      <c r="FS71" s="99"/>
      <c r="FT71" s="99"/>
      <c r="FU71" s="99"/>
      <c r="FV71" s="99"/>
      <c r="FW71" s="99"/>
      <c r="FX71" s="99"/>
      <c r="FY71" s="99"/>
      <c r="FZ71" s="99"/>
      <c r="GA71" s="99"/>
      <c r="GB71" s="99"/>
      <c r="GC71" s="99"/>
      <c r="GD71" s="99"/>
      <c r="GE71" s="99"/>
      <c r="GF71" s="99"/>
      <c r="GG71" s="99"/>
      <c r="GH71" s="99"/>
      <c r="GI71" s="99"/>
      <c r="GJ71" s="99"/>
      <c r="GK71" s="99"/>
      <c r="GL71" s="99"/>
      <c r="GM71" s="99"/>
      <c r="GN71" s="99"/>
      <c r="GO71" s="99"/>
      <c r="GP71" s="99"/>
      <c r="GQ71" s="99"/>
      <c r="GR71" s="99"/>
      <c r="GS71" s="99"/>
      <c r="GT71" s="99"/>
      <c r="GU71" s="99"/>
      <c r="GV71" s="99"/>
      <c r="GW71" s="99"/>
      <c r="GX71" s="99"/>
      <c r="GY71" s="99"/>
      <c r="GZ71" s="99"/>
      <c r="HA71" s="99"/>
      <c r="HB71" s="99"/>
      <c r="HC71" s="99"/>
      <c r="HD71" s="99"/>
      <c r="HE71" s="99"/>
      <c r="HF71" s="99"/>
      <c r="HG71" s="99"/>
      <c r="HH71" s="99"/>
      <c r="HI71" s="99"/>
      <c r="HJ71" s="99"/>
      <c r="HK71" s="99"/>
      <c r="HL71" s="99"/>
      <c r="HM71" s="99"/>
      <c r="HN71" s="99"/>
      <c r="HO71" s="99"/>
      <c r="HP71" s="99"/>
      <c r="HQ71" s="99"/>
      <c r="HR71" s="99"/>
      <c r="HS71" s="99"/>
      <c r="HT71" s="99"/>
      <c r="HU71" s="99"/>
      <c r="HV71" s="99"/>
      <c r="HW71" s="99"/>
      <c r="HX71" s="99"/>
      <c r="HY71" s="99"/>
      <c r="HZ71" s="99"/>
      <c r="IA71" s="99"/>
      <c r="IB71" s="99"/>
      <c r="IC71" s="99"/>
      <c r="ID71" s="99"/>
      <c r="IE71" s="99"/>
      <c r="IF71" s="99"/>
      <c r="IG71" s="99"/>
      <c r="IH71" s="99"/>
      <c r="II71" s="99"/>
    </row>
    <row r="72" s="54" customFormat="1" ht="22.5" customHeight="1" spans="1:45">
      <c r="A72" s="10">
        <v>70</v>
      </c>
      <c r="B72" s="10">
        <v>573</v>
      </c>
      <c r="C72" s="11" t="s">
        <v>107</v>
      </c>
      <c r="D72" s="10" t="str">
        <f>VLOOKUP(B72,[3]Sheet1!$C:$E,3,0)</f>
        <v>东南片区</v>
      </c>
      <c r="E72" s="10">
        <f>VLOOKUP(B72,[4]Sheet3!$A:$C,3,0)</f>
        <v>2</v>
      </c>
      <c r="F72" s="10">
        <f>VLOOKUP(B72,[4]Sheet3!$A:$D,4,0)</f>
        <v>0</v>
      </c>
      <c r="G72" s="31">
        <v>5900</v>
      </c>
      <c r="H72" s="31">
        <f t="shared" si="21"/>
        <v>17700</v>
      </c>
      <c r="I72" s="31">
        <v>1449.802044</v>
      </c>
      <c r="J72" s="31">
        <f t="shared" si="22"/>
        <v>4349.406132</v>
      </c>
      <c r="K72" s="32">
        <v>0.24572916</v>
      </c>
      <c r="L72" s="34">
        <f>VLOOKUP(B72,[1]查询时间段分门店销售汇总!$D:$L,9,0)</f>
        <v>13007.08</v>
      </c>
      <c r="M72" s="34">
        <f>VLOOKUP(B72,[1]查询时间段分门店销售汇总!$D:$M,10,0)</f>
        <v>3549.93</v>
      </c>
      <c r="N72" s="32">
        <f t="shared" si="23"/>
        <v>0.272922900451139</v>
      </c>
      <c r="O72" s="32">
        <f t="shared" si="24"/>
        <v>0.734863276836158</v>
      </c>
      <c r="P72" s="32">
        <f t="shared" si="25"/>
        <v>0.816187289083447</v>
      </c>
      <c r="Q72" s="74"/>
      <c r="R72" s="31">
        <f t="shared" si="20"/>
        <v>-46.9292</v>
      </c>
      <c r="S72" s="31">
        <v>6608</v>
      </c>
      <c r="T72" s="31">
        <f t="shared" si="26"/>
        <v>19824</v>
      </c>
      <c r="U72" s="31">
        <v>1526.3515919232</v>
      </c>
      <c r="V72" s="31">
        <f t="shared" si="27"/>
        <v>4579.0547757696</v>
      </c>
      <c r="W72" s="76">
        <f t="shared" si="28"/>
        <v>0.65612792574657</v>
      </c>
      <c r="X72" s="76">
        <f t="shared" si="29"/>
        <v>0.775253884007833</v>
      </c>
      <c r="Y72" s="76"/>
      <c r="Z72" s="74"/>
      <c r="AA72" s="32">
        <v>0.2309854104</v>
      </c>
      <c r="AB72" s="10">
        <v>5310</v>
      </c>
      <c r="AC72" s="10">
        <f t="shared" si="30"/>
        <v>10620</v>
      </c>
      <c r="AD72" s="10">
        <v>1388.10834</v>
      </c>
      <c r="AE72" s="10">
        <f t="shared" si="31"/>
        <v>2776.21668</v>
      </c>
      <c r="AF72" s="85">
        <v>0.261414</v>
      </c>
      <c r="AG72" s="89">
        <f>VLOOKUP(B72,[2]查询时间段分门店销售汇总!$D:$L,9,0)</f>
        <v>6233.11</v>
      </c>
      <c r="AH72" s="89">
        <f>VLOOKUP(B72,[2]查询时间段分门店销售汇总!$D:$M,10,0)</f>
        <v>1927.23</v>
      </c>
      <c r="AI72" s="85">
        <f t="shared" si="32"/>
        <v>0.586921845574388</v>
      </c>
      <c r="AJ72" s="85">
        <f t="shared" si="33"/>
        <v>0.694192933096274</v>
      </c>
      <c r="AK72" s="90"/>
      <c r="AL72" s="10">
        <v>5900</v>
      </c>
      <c r="AM72" s="10">
        <f t="shared" si="34"/>
        <v>11800</v>
      </c>
      <c r="AN72" s="10">
        <v>1449.802044</v>
      </c>
      <c r="AO72" s="10">
        <f t="shared" si="35"/>
        <v>2899.604088</v>
      </c>
      <c r="AP72" s="85">
        <v>0.24572916</v>
      </c>
      <c r="AQ72" s="94">
        <f t="shared" si="36"/>
        <v>0.528229661016949</v>
      </c>
      <c r="AR72" s="98">
        <f t="shared" si="37"/>
        <v>0.664652808283667</v>
      </c>
      <c r="AS72" s="96"/>
    </row>
    <row r="73" s="54" customFormat="1" ht="22.5" customHeight="1" spans="1:45">
      <c r="A73" s="10">
        <v>71</v>
      </c>
      <c r="B73" s="10">
        <v>105751</v>
      </c>
      <c r="C73" s="11" t="s">
        <v>108</v>
      </c>
      <c r="D73" s="10" t="str">
        <f>VLOOKUP(B73,[3]Sheet1!$C:$E,3,0)</f>
        <v>东南片区</v>
      </c>
      <c r="E73" s="10">
        <f>VLOOKUP(B73,[4]Sheet3!$A:$C,3,0)</f>
        <v>3</v>
      </c>
      <c r="F73" s="10">
        <f>VLOOKUP(B73,[4]Sheet3!$A:$D,4,0)</f>
        <v>1</v>
      </c>
      <c r="G73" s="31">
        <v>8555</v>
      </c>
      <c r="H73" s="31">
        <f t="shared" si="21"/>
        <v>25665</v>
      </c>
      <c r="I73" s="31">
        <v>2494.53534</v>
      </c>
      <c r="J73" s="31">
        <f t="shared" si="22"/>
        <v>7483.60602</v>
      </c>
      <c r="K73" s="32">
        <v>0.291588</v>
      </c>
      <c r="L73" s="34">
        <f>VLOOKUP(B73,[1]查询时间段分门店销售汇总!$D:$L,9,0)</f>
        <v>17887.79</v>
      </c>
      <c r="M73" s="34">
        <f>VLOOKUP(B73,[1]查询时间段分门店销售汇总!$D:$M,10,0)</f>
        <v>4606.01</v>
      </c>
      <c r="N73" s="32">
        <f t="shared" si="23"/>
        <v>0.257494637403503</v>
      </c>
      <c r="O73" s="32">
        <f t="shared" si="24"/>
        <v>0.69697214104812</v>
      </c>
      <c r="P73" s="32">
        <f t="shared" si="25"/>
        <v>0.61548002229011</v>
      </c>
      <c r="Q73" s="74"/>
      <c r="R73" s="31">
        <f t="shared" si="20"/>
        <v>-77.7721</v>
      </c>
      <c r="S73" s="31">
        <v>9581.6</v>
      </c>
      <c r="T73" s="31">
        <f t="shared" si="26"/>
        <v>28744.8</v>
      </c>
      <c r="U73" s="31">
        <v>2626.246805952</v>
      </c>
      <c r="V73" s="31">
        <f t="shared" si="27"/>
        <v>7878.740417856</v>
      </c>
      <c r="W73" s="76">
        <f t="shared" si="28"/>
        <v>0.62229655450725</v>
      </c>
      <c r="X73" s="76">
        <f t="shared" si="29"/>
        <v>0.584612483178296</v>
      </c>
      <c r="Y73" s="76"/>
      <c r="Z73" s="74"/>
      <c r="AA73" s="32">
        <v>0.27409272</v>
      </c>
      <c r="AB73" s="10">
        <v>7528.4</v>
      </c>
      <c r="AC73" s="10">
        <f t="shared" si="30"/>
        <v>15056.8</v>
      </c>
      <c r="AD73" s="10">
        <v>2335.30968</v>
      </c>
      <c r="AE73" s="10">
        <f t="shared" si="31"/>
        <v>4670.61936</v>
      </c>
      <c r="AF73" s="85">
        <v>0.3102</v>
      </c>
      <c r="AG73" s="89">
        <f>VLOOKUP(B73,[2]查询时间段分门店销售汇总!$D:$L,9,0)</f>
        <v>11015.5</v>
      </c>
      <c r="AH73" s="89">
        <f>VLOOKUP(B73,[2]查询时间段分门店销售汇总!$D:$M,10,0)</f>
        <v>3197.16</v>
      </c>
      <c r="AI73" s="85">
        <f t="shared" si="32"/>
        <v>0.731596355135221</v>
      </c>
      <c r="AJ73" s="85">
        <f t="shared" si="33"/>
        <v>0.684525916922504</v>
      </c>
      <c r="AK73" s="93"/>
      <c r="AL73" s="89">
        <v>8555</v>
      </c>
      <c r="AM73" s="10">
        <f t="shared" si="34"/>
        <v>17110</v>
      </c>
      <c r="AN73" s="10">
        <v>2494.53534</v>
      </c>
      <c r="AO73" s="10">
        <f t="shared" si="35"/>
        <v>4989.07068</v>
      </c>
      <c r="AP73" s="85">
        <v>0.291588</v>
      </c>
      <c r="AQ73" s="94">
        <f t="shared" si="36"/>
        <v>0.643804792518995</v>
      </c>
      <c r="AR73" s="98">
        <f t="shared" si="37"/>
        <v>0.640832773289153</v>
      </c>
      <c r="AS73" s="96"/>
    </row>
    <row r="74" s="54" customFormat="1" ht="22.5" customHeight="1" spans="1:45">
      <c r="A74" s="10">
        <v>72</v>
      </c>
      <c r="B74" s="10">
        <v>712</v>
      </c>
      <c r="C74" s="11" t="s">
        <v>109</v>
      </c>
      <c r="D74" s="10" t="str">
        <f>VLOOKUP(B74,[3]Sheet1!$C:$E,3,0)</f>
        <v>东南片区</v>
      </c>
      <c r="E74" s="10">
        <f>VLOOKUP(B74,[4]Sheet3!$A:$C,3,0)</f>
        <v>5</v>
      </c>
      <c r="F74" s="10">
        <f>VLOOKUP(B74,[4]Sheet3!$A:$D,4,0)</f>
        <v>0</v>
      </c>
      <c r="G74" s="31">
        <v>13750</v>
      </c>
      <c r="H74" s="31">
        <f t="shared" si="21"/>
        <v>41250</v>
      </c>
      <c r="I74" s="31">
        <v>4070.0825</v>
      </c>
      <c r="J74" s="31">
        <f t="shared" si="22"/>
        <v>12210.2475</v>
      </c>
      <c r="K74" s="32">
        <v>0.296006</v>
      </c>
      <c r="L74" s="34">
        <f>VLOOKUP(B74,[1]查询时间段分门店销售汇总!$D:$L,9,0)</f>
        <v>27382.14</v>
      </c>
      <c r="M74" s="34">
        <f>VLOOKUP(B74,[1]查询时间段分门店销售汇总!$D:$M,10,0)</f>
        <v>9816.04</v>
      </c>
      <c r="N74" s="32">
        <f t="shared" si="23"/>
        <v>0.358483303350286</v>
      </c>
      <c r="O74" s="32">
        <f t="shared" si="24"/>
        <v>0.663809454545454</v>
      </c>
      <c r="P74" s="32">
        <f t="shared" si="25"/>
        <v>0.803918184295609</v>
      </c>
      <c r="Q74" s="74"/>
      <c r="R74" s="31">
        <f t="shared" si="20"/>
        <v>-138.6786</v>
      </c>
      <c r="S74" s="31">
        <v>15400</v>
      </c>
      <c r="T74" s="31">
        <f t="shared" si="26"/>
        <v>46200</v>
      </c>
      <c r="U74" s="31">
        <v>4284.982856</v>
      </c>
      <c r="V74" s="31">
        <f t="shared" si="27"/>
        <v>12854.948568</v>
      </c>
      <c r="W74" s="76">
        <f t="shared" si="28"/>
        <v>0.592687012987013</v>
      </c>
      <c r="X74" s="76">
        <f t="shared" si="29"/>
        <v>0.763600099064978</v>
      </c>
      <c r="Y74" s="76"/>
      <c r="Z74" s="74"/>
      <c r="AA74" s="32">
        <v>0.27824564</v>
      </c>
      <c r="AB74" s="10">
        <v>12100</v>
      </c>
      <c r="AC74" s="10">
        <f t="shared" si="30"/>
        <v>24200</v>
      </c>
      <c r="AD74" s="10">
        <v>3810.29</v>
      </c>
      <c r="AE74" s="10">
        <f t="shared" si="31"/>
        <v>7620.58</v>
      </c>
      <c r="AF74" s="85">
        <v>0.3149</v>
      </c>
      <c r="AG74" s="89">
        <f>VLOOKUP(B74,[2]查询时间段分门店销售汇总!$D:$L,9,0)</f>
        <v>26994.09</v>
      </c>
      <c r="AH74" s="89">
        <f>VLOOKUP(B74,[2]查询时间段分门店销售汇总!$D:$M,10,0)</f>
        <v>7769.86</v>
      </c>
      <c r="AI74" s="91">
        <f t="shared" si="32"/>
        <v>1.11545826446281</v>
      </c>
      <c r="AJ74" s="91">
        <f t="shared" si="33"/>
        <v>1.01958906015028</v>
      </c>
      <c r="AK74" s="92" t="s">
        <v>43</v>
      </c>
      <c r="AL74" s="10">
        <v>13750</v>
      </c>
      <c r="AM74" s="10">
        <f t="shared" si="34"/>
        <v>27500</v>
      </c>
      <c r="AN74" s="10">
        <v>4070.0825</v>
      </c>
      <c r="AO74" s="10">
        <f t="shared" si="35"/>
        <v>8140.165</v>
      </c>
      <c r="AP74" s="85">
        <v>0.296006</v>
      </c>
      <c r="AQ74" s="94">
        <f t="shared" si="36"/>
        <v>0.981603272727273</v>
      </c>
      <c r="AR74" s="98">
        <f t="shared" si="37"/>
        <v>0.954508907374728</v>
      </c>
      <c r="AS74" s="96"/>
    </row>
    <row r="75" s="54" customFormat="1" ht="22.5" customHeight="1" spans="1:243">
      <c r="A75" s="10">
        <v>73</v>
      </c>
      <c r="B75" s="10">
        <v>707</v>
      </c>
      <c r="C75" s="11" t="s">
        <v>110</v>
      </c>
      <c r="D75" s="10" t="str">
        <f>VLOOKUP(B75,[3]Sheet1!$C:$E,3,0)</f>
        <v>东南片区</v>
      </c>
      <c r="E75" s="10">
        <f>VLOOKUP(B75,[4]Sheet3!$A:$C,3,0)</f>
        <v>3</v>
      </c>
      <c r="F75" s="10">
        <f>VLOOKUP(B75,[4]Sheet3!$A:$D,4,0)</f>
        <v>2</v>
      </c>
      <c r="G75" s="31">
        <v>13200</v>
      </c>
      <c r="H75" s="31">
        <f t="shared" si="21"/>
        <v>39600</v>
      </c>
      <c r="I75" s="31">
        <v>3732.3264</v>
      </c>
      <c r="J75" s="31">
        <f t="shared" si="22"/>
        <v>11196.9792</v>
      </c>
      <c r="K75" s="32">
        <v>0.282752</v>
      </c>
      <c r="L75" s="34">
        <f>VLOOKUP(B75,[1]查询时间段分门店销售汇总!$D:$L,9,0)</f>
        <v>25263.26</v>
      </c>
      <c r="M75" s="34">
        <f>VLOOKUP(B75,[1]查询时间段分门店销售汇总!$D:$M,10,0)</f>
        <v>7838.11</v>
      </c>
      <c r="N75" s="32">
        <f t="shared" si="23"/>
        <v>0.31025726687688</v>
      </c>
      <c r="O75" s="32">
        <f t="shared" si="24"/>
        <v>0.637961111111111</v>
      </c>
      <c r="P75" s="32">
        <f t="shared" si="25"/>
        <v>0.70002005540923</v>
      </c>
      <c r="Q75" s="74"/>
      <c r="R75" s="31">
        <f t="shared" si="20"/>
        <v>-143.3674</v>
      </c>
      <c r="S75" s="31">
        <v>14784</v>
      </c>
      <c r="T75" s="31">
        <f t="shared" si="26"/>
        <v>44352</v>
      </c>
      <c r="U75" s="31">
        <v>3929.39323392</v>
      </c>
      <c r="V75" s="31">
        <f t="shared" si="27"/>
        <v>11788.17970176</v>
      </c>
      <c r="W75" s="76">
        <f t="shared" si="28"/>
        <v>0.569608134920635</v>
      </c>
      <c r="X75" s="76">
        <f t="shared" si="29"/>
        <v>0.664912666612111</v>
      </c>
      <c r="Y75" s="76"/>
      <c r="Z75" s="74"/>
      <c r="AA75" s="32">
        <v>0.26578688</v>
      </c>
      <c r="AB75" s="10">
        <v>11616</v>
      </c>
      <c r="AC75" s="10">
        <f t="shared" si="30"/>
        <v>23232</v>
      </c>
      <c r="AD75" s="10">
        <v>3494.0928</v>
      </c>
      <c r="AE75" s="10">
        <f t="shared" si="31"/>
        <v>6988.1856</v>
      </c>
      <c r="AF75" s="85">
        <v>0.3008</v>
      </c>
      <c r="AG75" s="89">
        <f>VLOOKUP(B75,[2]查询时间段分门店销售汇总!$D:$L,9,0)</f>
        <v>17959.15</v>
      </c>
      <c r="AH75" s="89">
        <f>VLOOKUP(B75,[2]查询时间段分门店销售汇总!$D:$M,10,0)</f>
        <v>5608.09</v>
      </c>
      <c r="AI75" s="85">
        <f t="shared" si="32"/>
        <v>0.773035037878788</v>
      </c>
      <c r="AJ75" s="85">
        <f t="shared" si="33"/>
        <v>0.802510168018434</v>
      </c>
      <c r="AK75" s="90"/>
      <c r="AL75" s="10">
        <v>13200</v>
      </c>
      <c r="AM75" s="10">
        <f t="shared" si="34"/>
        <v>26400</v>
      </c>
      <c r="AN75" s="10">
        <v>3732.3264</v>
      </c>
      <c r="AO75" s="10">
        <f t="shared" si="35"/>
        <v>7464.6528</v>
      </c>
      <c r="AP75" s="85">
        <v>0.282752</v>
      </c>
      <c r="AQ75" s="94">
        <f t="shared" si="36"/>
        <v>0.680270833333333</v>
      </c>
      <c r="AR75" s="98">
        <f t="shared" si="37"/>
        <v>0.751286114740662</v>
      </c>
      <c r="AS75" s="102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99"/>
      <c r="BN75" s="99"/>
      <c r="BO75" s="99"/>
      <c r="BP75" s="99"/>
      <c r="BQ75" s="99"/>
      <c r="BR75" s="99"/>
      <c r="BS75" s="99"/>
      <c r="BT75" s="99"/>
      <c r="BU75" s="99"/>
      <c r="BV75" s="99"/>
      <c r="BW75" s="99"/>
      <c r="BX75" s="99"/>
      <c r="BY75" s="99"/>
      <c r="BZ75" s="99"/>
      <c r="CA75" s="99"/>
      <c r="CB75" s="99"/>
      <c r="CC75" s="99"/>
      <c r="CD75" s="99"/>
      <c r="CE75" s="99"/>
      <c r="CF75" s="99"/>
      <c r="CG75" s="99"/>
      <c r="CH75" s="99"/>
      <c r="CI75" s="99"/>
      <c r="CJ75" s="99"/>
      <c r="CK75" s="99"/>
      <c r="CL75" s="99"/>
      <c r="CM75" s="99"/>
      <c r="CN75" s="99"/>
      <c r="CO75" s="99"/>
      <c r="CP75" s="99"/>
      <c r="CQ75" s="99"/>
      <c r="CR75" s="99"/>
      <c r="CS75" s="99"/>
      <c r="CT75" s="99"/>
      <c r="CU75" s="99"/>
      <c r="CV75" s="99"/>
      <c r="CW75" s="99"/>
      <c r="CX75" s="99"/>
      <c r="CY75" s="99"/>
      <c r="CZ75" s="99"/>
      <c r="DA75" s="99"/>
      <c r="DB75" s="99"/>
      <c r="DC75" s="99"/>
      <c r="DD75" s="99"/>
      <c r="DE75" s="99"/>
      <c r="DF75" s="99"/>
      <c r="DG75" s="99"/>
      <c r="DH75" s="99"/>
      <c r="DI75" s="99"/>
      <c r="DJ75" s="99"/>
      <c r="DK75" s="99"/>
      <c r="DL75" s="99"/>
      <c r="DM75" s="99"/>
      <c r="DN75" s="99"/>
      <c r="DO75" s="99"/>
      <c r="DP75" s="99"/>
      <c r="DQ75" s="99"/>
      <c r="DR75" s="99"/>
      <c r="DS75" s="99"/>
      <c r="DT75" s="99"/>
      <c r="DU75" s="99"/>
      <c r="DV75" s="99"/>
      <c r="DW75" s="99"/>
      <c r="DX75" s="99"/>
      <c r="DY75" s="99"/>
      <c r="DZ75" s="99"/>
      <c r="EA75" s="99"/>
      <c r="EB75" s="99"/>
      <c r="EC75" s="99"/>
      <c r="ED75" s="99"/>
      <c r="EE75" s="99"/>
      <c r="EF75" s="99"/>
      <c r="EG75" s="99"/>
      <c r="EH75" s="99"/>
      <c r="EI75" s="99"/>
      <c r="EJ75" s="99"/>
      <c r="EK75" s="99"/>
      <c r="EL75" s="99"/>
      <c r="EM75" s="99"/>
      <c r="EN75" s="99"/>
      <c r="EO75" s="99"/>
      <c r="EP75" s="99"/>
      <c r="EQ75" s="99"/>
      <c r="ER75" s="99"/>
      <c r="ES75" s="99"/>
      <c r="ET75" s="99"/>
      <c r="EU75" s="99"/>
      <c r="EV75" s="99"/>
      <c r="EW75" s="99"/>
      <c r="EX75" s="99"/>
      <c r="EY75" s="99"/>
      <c r="EZ75" s="99"/>
      <c r="FA75" s="99"/>
      <c r="FB75" s="99"/>
      <c r="FC75" s="99"/>
      <c r="FD75" s="99"/>
      <c r="FE75" s="99"/>
      <c r="FF75" s="99"/>
      <c r="FG75" s="99"/>
      <c r="FH75" s="99"/>
      <c r="FI75" s="99"/>
      <c r="FJ75" s="99"/>
      <c r="FK75" s="99"/>
      <c r="FL75" s="99"/>
      <c r="FM75" s="99"/>
      <c r="FN75" s="99"/>
      <c r="FO75" s="99"/>
      <c r="FP75" s="99"/>
      <c r="FQ75" s="99"/>
      <c r="FR75" s="99"/>
      <c r="FS75" s="99"/>
      <c r="FT75" s="99"/>
      <c r="FU75" s="99"/>
      <c r="FV75" s="99"/>
      <c r="FW75" s="99"/>
      <c r="FX75" s="99"/>
      <c r="FY75" s="99"/>
      <c r="FZ75" s="99"/>
      <c r="GA75" s="99"/>
      <c r="GB75" s="99"/>
      <c r="GC75" s="99"/>
      <c r="GD75" s="99"/>
      <c r="GE75" s="99"/>
      <c r="GF75" s="99"/>
      <c r="GG75" s="99"/>
      <c r="GH75" s="99"/>
      <c r="GI75" s="99"/>
      <c r="GJ75" s="99"/>
      <c r="GK75" s="99"/>
      <c r="GL75" s="99"/>
      <c r="GM75" s="99"/>
      <c r="GN75" s="99"/>
      <c r="GO75" s="99"/>
      <c r="GP75" s="99"/>
      <c r="GQ75" s="99"/>
      <c r="GR75" s="99"/>
      <c r="GS75" s="99"/>
      <c r="GT75" s="99"/>
      <c r="GU75" s="99"/>
      <c r="GV75" s="99"/>
      <c r="GW75" s="99"/>
      <c r="GX75" s="99"/>
      <c r="GY75" s="99"/>
      <c r="GZ75" s="99"/>
      <c r="HA75" s="99"/>
      <c r="HB75" s="99"/>
      <c r="HC75" s="99"/>
      <c r="HD75" s="99"/>
      <c r="HE75" s="99"/>
      <c r="HF75" s="99"/>
      <c r="HG75" s="99"/>
      <c r="HH75" s="99"/>
      <c r="HI75" s="99"/>
      <c r="HJ75" s="99"/>
      <c r="HK75" s="99"/>
      <c r="HL75" s="99"/>
      <c r="HM75" s="99"/>
      <c r="HN75" s="99"/>
      <c r="HO75" s="99"/>
      <c r="HP75" s="99"/>
      <c r="HQ75" s="99"/>
      <c r="HR75" s="99"/>
      <c r="HS75" s="99"/>
      <c r="HT75" s="99"/>
      <c r="HU75" s="99"/>
      <c r="HV75" s="99"/>
      <c r="HW75" s="99"/>
      <c r="HX75" s="99"/>
      <c r="HY75" s="99"/>
      <c r="HZ75" s="99"/>
      <c r="IA75" s="99"/>
      <c r="IB75" s="99"/>
      <c r="IC75" s="99"/>
      <c r="ID75" s="99"/>
      <c r="IE75" s="99"/>
      <c r="IF75" s="99"/>
      <c r="IG75" s="99"/>
      <c r="IH75" s="99"/>
      <c r="II75" s="99"/>
    </row>
    <row r="76" s="54" customFormat="1" ht="22.5" customHeight="1" spans="1:243">
      <c r="A76" s="10">
        <v>74</v>
      </c>
      <c r="B76" s="10">
        <v>114069</v>
      </c>
      <c r="C76" s="11" t="s">
        <v>111</v>
      </c>
      <c r="D76" s="10" t="str">
        <f>VLOOKUP(B76,[3]Sheet1!$C:$E,3,0)</f>
        <v>东南片区</v>
      </c>
      <c r="E76" s="10">
        <f>VLOOKUP(B76,[4]Sheet3!$A:$C,3,0)</f>
        <v>2</v>
      </c>
      <c r="F76" s="10">
        <f>VLOOKUP(B76,[4]Sheet3!$A:$D,4,0)</f>
        <v>0</v>
      </c>
      <c r="G76" s="31">
        <v>4375</v>
      </c>
      <c r="H76" s="31">
        <f t="shared" si="21"/>
        <v>13125</v>
      </c>
      <c r="I76" s="31">
        <v>1315.9013</v>
      </c>
      <c r="J76" s="31">
        <f t="shared" si="22"/>
        <v>3947.7039</v>
      </c>
      <c r="K76" s="32">
        <v>0.30077744</v>
      </c>
      <c r="L76" s="34">
        <f>VLOOKUP(B76,[1]查询时间段分门店销售汇总!$D:$L,9,0)</f>
        <v>7458.99</v>
      </c>
      <c r="M76" s="34">
        <f>VLOOKUP(B76,[1]查询时间段分门店销售汇总!$D:$M,10,0)</f>
        <v>2152.36</v>
      </c>
      <c r="N76" s="32">
        <f t="shared" si="23"/>
        <v>0.288559174901696</v>
      </c>
      <c r="O76" s="32">
        <f t="shared" si="24"/>
        <v>0.568304</v>
      </c>
      <c r="P76" s="32">
        <f t="shared" si="25"/>
        <v>0.545218196329264</v>
      </c>
      <c r="Q76" s="74"/>
      <c r="R76" s="31">
        <f t="shared" si="20"/>
        <v>-56.6601</v>
      </c>
      <c r="S76" s="31">
        <v>4900</v>
      </c>
      <c r="T76" s="31">
        <f t="shared" si="26"/>
        <v>14700</v>
      </c>
      <c r="U76" s="31">
        <v>1385.38088864</v>
      </c>
      <c r="V76" s="31">
        <f t="shared" si="27"/>
        <v>4156.14266592</v>
      </c>
      <c r="W76" s="76">
        <f t="shared" si="28"/>
        <v>0.507414285714286</v>
      </c>
      <c r="X76" s="76">
        <f t="shared" si="29"/>
        <v>0.517874426604544</v>
      </c>
      <c r="Y76" s="76"/>
      <c r="Z76" s="74"/>
      <c r="AA76" s="32">
        <v>0.2827307936</v>
      </c>
      <c r="AB76" s="10">
        <v>3937.5</v>
      </c>
      <c r="AC76" s="10">
        <f t="shared" si="30"/>
        <v>7875</v>
      </c>
      <c r="AD76" s="10">
        <v>1259.9055</v>
      </c>
      <c r="AE76" s="10">
        <f t="shared" si="31"/>
        <v>2519.811</v>
      </c>
      <c r="AF76" s="85">
        <v>0.319976</v>
      </c>
      <c r="AG76" s="89">
        <f>VLOOKUP(B76,[2]查询时间段分门店销售汇总!$D:$L,9,0)</f>
        <v>4403.5</v>
      </c>
      <c r="AH76" s="89">
        <f>VLOOKUP(B76,[2]查询时间段分门店销售汇总!$D:$M,10,0)</f>
        <v>1424.58</v>
      </c>
      <c r="AI76" s="85">
        <f t="shared" si="32"/>
        <v>0.559174603174603</v>
      </c>
      <c r="AJ76" s="85">
        <f t="shared" si="33"/>
        <v>0.565351925203914</v>
      </c>
      <c r="AK76" s="90"/>
      <c r="AL76" s="10">
        <v>4375</v>
      </c>
      <c r="AM76" s="10">
        <f t="shared" si="34"/>
        <v>8750</v>
      </c>
      <c r="AN76" s="10">
        <v>1315.9013</v>
      </c>
      <c r="AO76" s="10">
        <f t="shared" si="35"/>
        <v>2631.8026</v>
      </c>
      <c r="AP76" s="85">
        <v>0.30077744</v>
      </c>
      <c r="AQ76" s="94">
        <f t="shared" si="36"/>
        <v>0.503257142857143</v>
      </c>
      <c r="AR76" s="98">
        <f t="shared" si="37"/>
        <v>0.541294396471833</v>
      </c>
      <c r="AS76" s="96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99"/>
      <c r="BQ76" s="99"/>
      <c r="BR76" s="99"/>
      <c r="BS76" s="99"/>
      <c r="BT76" s="99"/>
      <c r="BU76" s="99"/>
      <c r="BV76" s="99"/>
      <c r="BW76" s="99"/>
      <c r="BX76" s="99"/>
      <c r="BY76" s="99"/>
      <c r="BZ76" s="99"/>
      <c r="CA76" s="99"/>
      <c r="CB76" s="99"/>
      <c r="CC76" s="99"/>
      <c r="CD76" s="99"/>
      <c r="CE76" s="99"/>
      <c r="CF76" s="99"/>
      <c r="CG76" s="99"/>
      <c r="CH76" s="99"/>
      <c r="CI76" s="99"/>
      <c r="CJ76" s="99"/>
      <c r="CK76" s="99"/>
      <c r="CL76" s="99"/>
      <c r="CM76" s="99"/>
      <c r="CN76" s="99"/>
      <c r="CO76" s="99"/>
      <c r="CP76" s="99"/>
      <c r="CQ76" s="99"/>
      <c r="CR76" s="99"/>
      <c r="CS76" s="99"/>
      <c r="CT76" s="99"/>
      <c r="CU76" s="99"/>
      <c r="CV76" s="99"/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99"/>
      <c r="FX76" s="99"/>
      <c r="FY76" s="99"/>
      <c r="FZ76" s="99"/>
      <c r="GA76" s="99"/>
      <c r="GB76" s="99"/>
      <c r="GC76" s="99"/>
      <c r="GD76" s="99"/>
      <c r="GE76" s="99"/>
      <c r="GF76" s="99"/>
      <c r="GG76" s="99"/>
      <c r="GH76" s="99"/>
      <c r="GI76" s="99"/>
      <c r="GJ76" s="99"/>
      <c r="GK76" s="99"/>
      <c r="GL76" s="99"/>
      <c r="GM76" s="99"/>
      <c r="GN76" s="99"/>
      <c r="GO76" s="99"/>
      <c r="GP76" s="99"/>
      <c r="GQ76" s="99"/>
      <c r="GR76" s="99"/>
      <c r="GS76" s="99"/>
      <c r="GT76" s="99"/>
      <c r="GU76" s="99"/>
      <c r="GV76" s="99"/>
      <c r="GW76" s="99"/>
      <c r="GX76" s="99"/>
      <c r="GY76" s="99"/>
      <c r="GZ76" s="99"/>
      <c r="HA76" s="99"/>
      <c r="HB76" s="99"/>
      <c r="HC76" s="99"/>
      <c r="HD76" s="99"/>
      <c r="HE76" s="99"/>
      <c r="HF76" s="99"/>
      <c r="HG76" s="99"/>
      <c r="HH76" s="99"/>
      <c r="HI76" s="99"/>
      <c r="HJ76" s="99"/>
      <c r="HK76" s="99"/>
      <c r="HL76" s="99"/>
      <c r="HM76" s="99"/>
      <c r="HN76" s="99"/>
      <c r="HO76" s="99"/>
      <c r="HP76" s="99"/>
      <c r="HQ76" s="99"/>
      <c r="HR76" s="99"/>
      <c r="HS76" s="99"/>
      <c r="HT76" s="99"/>
      <c r="HU76" s="99"/>
      <c r="HV76" s="99"/>
      <c r="HW76" s="99"/>
      <c r="HX76" s="99"/>
      <c r="HY76" s="99"/>
      <c r="HZ76" s="99"/>
      <c r="IA76" s="99"/>
      <c r="IB76" s="99"/>
      <c r="IC76" s="99"/>
      <c r="ID76" s="99"/>
      <c r="IE76" s="99"/>
      <c r="IF76" s="99"/>
      <c r="IG76" s="99"/>
      <c r="IH76" s="99"/>
      <c r="II76" s="99"/>
    </row>
    <row r="77" s="54" customFormat="1" ht="22.5" customHeight="1" spans="1:45">
      <c r="A77" s="10">
        <v>75</v>
      </c>
      <c r="B77" s="10">
        <v>106568</v>
      </c>
      <c r="C77" s="11" t="s">
        <v>112</v>
      </c>
      <c r="D77" s="10" t="str">
        <f>VLOOKUP(B77,[3]Sheet1!$C:$E,3,0)</f>
        <v>东南片区</v>
      </c>
      <c r="E77" s="10">
        <f>VLOOKUP(B77,[4]Sheet3!$A:$C,3,0)</f>
        <v>1</v>
      </c>
      <c r="F77" s="10">
        <f>VLOOKUP(B77,[4]Sheet3!$A:$D,4,0)</f>
        <v>1</v>
      </c>
      <c r="G77" s="31">
        <v>4375</v>
      </c>
      <c r="H77" s="31">
        <f t="shared" si="21"/>
        <v>13125</v>
      </c>
      <c r="I77" s="31">
        <v>1246.3178</v>
      </c>
      <c r="J77" s="31">
        <f t="shared" si="22"/>
        <v>3738.9534</v>
      </c>
      <c r="K77" s="32">
        <v>0.28487264</v>
      </c>
      <c r="L77" s="34">
        <f>VLOOKUP(B77,[1]查询时间段分门店销售汇总!$D:$L,9,0)</f>
        <v>6754.73</v>
      </c>
      <c r="M77" s="34">
        <f>VLOOKUP(B77,[1]查询时间段分门店销售汇总!$D:$M,10,0)</f>
        <v>1923.76</v>
      </c>
      <c r="N77" s="32">
        <f t="shared" si="23"/>
        <v>0.284801909180678</v>
      </c>
      <c r="O77" s="32">
        <f t="shared" si="24"/>
        <v>0.514646095238095</v>
      </c>
      <c r="P77" s="32">
        <f t="shared" si="25"/>
        <v>0.514518314135715</v>
      </c>
      <c r="Q77" s="74"/>
      <c r="R77" s="31">
        <f t="shared" si="20"/>
        <v>-63.7027</v>
      </c>
      <c r="S77" s="31">
        <v>4900</v>
      </c>
      <c r="T77" s="31">
        <f t="shared" si="26"/>
        <v>14700</v>
      </c>
      <c r="U77" s="31">
        <v>1312.12337984</v>
      </c>
      <c r="V77" s="31">
        <f t="shared" si="27"/>
        <v>3936.37013952</v>
      </c>
      <c r="W77" s="76">
        <f t="shared" si="28"/>
        <v>0.459505442176871</v>
      </c>
      <c r="X77" s="76">
        <f t="shared" si="29"/>
        <v>0.488714204156264</v>
      </c>
      <c r="Y77" s="76"/>
      <c r="Z77" s="74"/>
      <c r="AA77" s="32">
        <v>0.2677802816</v>
      </c>
      <c r="AB77" s="10">
        <v>3937.5</v>
      </c>
      <c r="AC77" s="10">
        <f t="shared" si="30"/>
        <v>7875</v>
      </c>
      <c r="AD77" s="10">
        <v>1193.283</v>
      </c>
      <c r="AE77" s="10">
        <f t="shared" si="31"/>
        <v>2386.566</v>
      </c>
      <c r="AF77" s="85">
        <v>0.303056</v>
      </c>
      <c r="AG77" s="89">
        <f>VLOOKUP(B77,[2]查询时间段分门店销售汇总!$D:$L,9,0)</f>
        <v>10509.53</v>
      </c>
      <c r="AH77" s="89">
        <f>VLOOKUP(B77,[2]查询时间段分门店销售汇总!$D:$M,10,0)</f>
        <v>2798.56</v>
      </c>
      <c r="AI77" s="91">
        <f t="shared" si="32"/>
        <v>1.33454349206349</v>
      </c>
      <c r="AJ77" s="91">
        <f t="shared" si="33"/>
        <v>1.17263046569841</v>
      </c>
      <c r="AK77" s="92" t="s">
        <v>43</v>
      </c>
      <c r="AL77" s="10">
        <v>4375</v>
      </c>
      <c r="AM77" s="10">
        <f t="shared" si="34"/>
        <v>8750</v>
      </c>
      <c r="AN77" s="10">
        <v>1246.3178</v>
      </c>
      <c r="AO77" s="10">
        <f t="shared" si="35"/>
        <v>2492.6356</v>
      </c>
      <c r="AP77" s="85">
        <v>0.28487264</v>
      </c>
      <c r="AQ77" s="100">
        <f t="shared" si="36"/>
        <v>1.20108914285714</v>
      </c>
      <c r="AR77" s="101">
        <f t="shared" si="37"/>
        <v>1.12273129694529</v>
      </c>
      <c r="AS77" s="96">
        <f>(AH77-AE77)*0.1</f>
        <v>41.1994</v>
      </c>
    </row>
    <row r="78" s="54" customFormat="1" ht="22.5" customHeight="1" spans="1:45">
      <c r="A78" s="10">
        <v>76</v>
      </c>
      <c r="B78" s="10">
        <v>56</v>
      </c>
      <c r="C78" s="11" t="s">
        <v>113</v>
      </c>
      <c r="D78" s="10" t="str">
        <f>VLOOKUP(B78,[3]Sheet1!$C:$E,3,0)</f>
        <v>崇州片</v>
      </c>
      <c r="E78" s="10">
        <f>VLOOKUP(B78,[4]Sheet3!$A:$C,3,0)</f>
        <v>3</v>
      </c>
      <c r="F78" s="10">
        <f>VLOOKUP(B78,[4]Sheet3!$A:$D,4,0)</f>
        <v>0</v>
      </c>
      <c r="G78" s="31">
        <v>4425</v>
      </c>
      <c r="H78" s="31">
        <f t="shared" si="21"/>
        <v>13275</v>
      </c>
      <c r="I78" s="31">
        <v>977.4825</v>
      </c>
      <c r="J78" s="31">
        <f t="shared" si="22"/>
        <v>2932.4475</v>
      </c>
      <c r="K78" s="32">
        <v>0.2209</v>
      </c>
      <c r="L78" s="34">
        <f>VLOOKUP(B78,[1]查询时间段分门店销售汇总!$D:$L,9,0)</f>
        <v>15121.11</v>
      </c>
      <c r="M78" s="34">
        <f>VLOOKUP(B78,[1]查询时间段分门店销售汇总!$D:$M,10,0)</f>
        <v>3243.49</v>
      </c>
      <c r="N78" s="32">
        <f t="shared" si="23"/>
        <v>0.214500787309926</v>
      </c>
      <c r="O78" s="36">
        <f t="shared" si="24"/>
        <v>1.13906666666667</v>
      </c>
      <c r="P78" s="36">
        <f t="shared" si="25"/>
        <v>1.10606924761654</v>
      </c>
      <c r="Q78" s="74">
        <f>E78*50</f>
        <v>150</v>
      </c>
      <c r="R78" s="31"/>
      <c r="S78" s="31">
        <v>4956</v>
      </c>
      <c r="T78" s="31">
        <f t="shared" si="26"/>
        <v>14868</v>
      </c>
      <c r="U78" s="31">
        <v>1029.093576</v>
      </c>
      <c r="V78" s="31">
        <f t="shared" si="27"/>
        <v>3087.280728</v>
      </c>
      <c r="W78" s="75">
        <f t="shared" si="28"/>
        <v>1.01702380952381</v>
      </c>
      <c r="X78" s="75">
        <f t="shared" si="29"/>
        <v>1.05059768960538</v>
      </c>
      <c r="Y78" s="34">
        <f>(E78*100)+F78*50</f>
        <v>300</v>
      </c>
      <c r="Z78" s="84">
        <f>(M78-J78)*0.1</f>
        <v>31.10425</v>
      </c>
      <c r="AA78" s="32">
        <v>0.207646</v>
      </c>
      <c r="AB78" s="10">
        <v>3982.5</v>
      </c>
      <c r="AC78" s="10">
        <f t="shared" si="30"/>
        <v>7965</v>
      </c>
      <c r="AD78" s="10">
        <v>935.8875</v>
      </c>
      <c r="AE78" s="10">
        <f t="shared" si="31"/>
        <v>1871.775</v>
      </c>
      <c r="AF78" s="85">
        <v>0.235</v>
      </c>
      <c r="AG78" s="89">
        <f>VLOOKUP(B78,[2]查询时间段分门店销售汇总!$D:$L,9,0)</f>
        <v>8013.06</v>
      </c>
      <c r="AH78" s="89">
        <f>VLOOKUP(B78,[2]查询时间段分门店销售汇总!$D:$M,10,0)</f>
        <v>2022.73</v>
      </c>
      <c r="AI78" s="91">
        <f t="shared" si="32"/>
        <v>1.00603389830508</v>
      </c>
      <c r="AJ78" s="91">
        <f t="shared" si="33"/>
        <v>1.08064804797585</v>
      </c>
      <c r="AK78" s="92" t="s">
        <v>43</v>
      </c>
      <c r="AL78" s="10">
        <v>4425</v>
      </c>
      <c r="AM78" s="10">
        <f t="shared" si="34"/>
        <v>8850</v>
      </c>
      <c r="AN78" s="10">
        <v>977.4825</v>
      </c>
      <c r="AO78" s="10">
        <f t="shared" si="35"/>
        <v>1954.965</v>
      </c>
      <c r="AP78" s="85">
        <v>0.2209</v>
      </c>
      <c r="AQ78" s="94">
        <f t="shared" si="36"/>
        <v>0.905430508474576</v>
      </c>
      <c r="AR78" s="98">
        <f t="shared" si="37"/>
        <v>1.03466302465773</v>
      </c>
      <c r="AS78" s="96"/>
    </row>
    <row r="79" s="54" customFormat="1" ht="22.5" customHeight="1" spans="1:45">
      <c r="A79" s="10">
        <v>77</v>
      </c>
      <c r="B79" s="10">
        <v>52</v>
      </c>
      <c r="C79" s="11" t="s">
        <v>114</v>
      </c>
      <c r="D79" s="10" t="str">
        <f>VLOOKUP(B79,[3]Sheet1!$C:$E,3,0)</f>
        <v>崇州片</v>
      </c>
      <c r="E79" s="10">
        <f>VLOOKUP(B79,[4]Sheet3!$A:$C,3,0)</f>
        <v>2</v>
      </c>
      <c r="F79" s="10">
        <f>VLOOKUP(B79,[4]Sheet3!$A:$D,4,0)</f>
        <v>0</v>
      </c>
      <c r="G79" s="31">
        <v>4350</v>
      </c>
      <c r="H79" s="31">
        <f t="shared" si="21"/>
        <v>13050</v>
      </c>
      <c r="I79" s="31">
        <v>1187.69094</v>
      </c>
      <c r="J79" s="31">
        <f t="shared" si="22"/>
        <v>3563.07282</v>
      </c>
      <c r="K79" s="32">
        <v>0.2730324</v>
      </c>
      <c r="L79" s="34">
        <f>VLOOKUP(B79,[1]查询时间段分门店销售汇总!$D:$L,9,0)</f>
        <v>14525.17</v>
      </c>
      <c r="M79" s="34">
        <f>VLOOKUP(B79,[1]查询时间段分门店销售汇总!$D:$M,10,0)</f>
        <v>3771.06</v>
      </c>
      <c r="N79" s="32">
        <f t="shared" si="23"/>
        <v>0.259622434711608</v>
      </c>
      <c r="O79" s="36">
        <f t="shared" si="24"/>
        <v>1.11303984674329</v>
      </c>
      <c r="P79" s="36">
        <f t="shared" si="25"/>
        <v>1.0583729804321</v>
      </c>
      <c r="Q79" s="74">
        <f>E79*50</f>
        <v>100</v>
      </c>
      <c r="R79" s="31"/>
      <c r="S79" s="31">
        <v>4872</v>
      </c>
      <c r="T79" s="31">
        <f t="shared" si="26"/>
        <v>14616</v>
      </c>
      <c r="U79" s="31">
        <v>1250.401021632</v>
      </c>
      <c r="V79" s="31">
        <f t="shared" si="27"/>
        <v>3751.203064896</v>
      </c>
      <c r="W79" s="76">
        <f t="shared" si="28"/>
        <v>0.993785577449371</v>
      </c>
      <c r="X79" s="76">
        <f t="shared" si="29"/>
        <v>1.00529348445298</v>
      </c>
      <c r="Y79" s="76"/>
      <c r="Z79" s="74"/>
      <c r="AA79" s="32">
        <v>0.256650456</v>
      </c>
      <c r="AB79" s="10">
        <v>3915</v>
      </c>
      <c r="AC79" s="10">
        <f t="shared" si="30"/>
        <v>7830</v>
      </c>
      <c r="AD79" s="10">
        <v>1137.1509</v>
      </c>
      <c r="AE79" s="10">
        <f t="shared" si="31"/>
        <v>2274.3018</v>
      </c>
      <c r="AF79" s="85">
        <v>0.29046</v>
      </c>
      <c r="AG79" s="89">
        <f>VLOOKUP(B79,[2]查询时间段分门店销售汇总!$D:$L,9,0)</f>
        <v>7865.2</v>
      </c>
      <c r="AH79" s="89">
        <f>VLOOKUP(B79,[2]查询时间段分门店销售汇总!$D:$M,10,0)</f>
        <v>2907.94</v>
      </c>
      <c r="AI79" s="91">
        <f t="shared" si="32"/>
        <v>1.00449553001277</v>
      </c>
      <c r="AJ79" s="91">
        <f t="shared" si="33"/>
        <v>1.27860779075143</v>
      </c>
      <c r="AK79" s="92" t="s">
        <v>43</v>
      </c>
      <c r="AL79" s="10">
        <v>4350</v>
      </c>
      <c r="AM79" s="10">
        <f t="shared" si="34"/>
        <v>8700</v>
      </c>
      <c r="AN79" s="10">
        <v>1187.69094</v>
      </c>
      <c r="AO79" s="10">
        <f t="shared" si="35"/>
        <v>2375.38188</v>
      </c>
      <c r="AP79" s="85">
        <v>0.2730324</v>
      </c>
      <c r="AQ79" s="94">
        <f t="shared" si="36"/>
        <v>0.904045977011494</v>
      </c>
      <c r="AR79" s="98">
        <f t="shared" si="37"/>
        <v>1.22419894859179</v>
      </c>
      <c r="AS79" s="96"/>
    </row>
    <row r="80" s="54" customFormat="1" ht="22.5" customHeight="1" spans="1:243">
      <c r="A80" s="10">
        <v>78</v>
      </c>
      <c r="B80" s="10">
        <v>104428</v>
      </c>
      <c r="C80" s="11" t="s">
        <v>115</v>
      </c>
      <c r="D80" s="10" t="str">
        <f>VLOOKUP(B80,[3]Sheet1!$C:$E,3,0)</f>
        <v>崇州片</v>
      </c>
      <c r="E80" s="10">
        <f>VLOOKUP(B80,[4]Sheet3!$A:$C,3,0)</f>
        <v>2</v>
      </c>
      <c r="F80" s="10">
        <f>VLOOKUP(B80,[4]Sheet3!$A:$D,4,0)</f>
        <v>0</v>
      </c>
      <c r="G80" s="31">
        <v>6637.5</v>
      </c>
      <c r="H80" s="31">
        <f t="shared" si="21"/>
        <v>19912.5</v>
      </c>
      <c r="I80" s="31">
        <v>1933.069392</v>
      </c>
      <c r="J80" s="31">
        <f t="shared" si="22"/>
        <v>5799.208176</v>
      </c>
      <c r="K80" s="32">
        <v>0.29123456</v>
      </c>
      <c r="L80" s="34">
        <f>VLOOKUP(B80,[1]查询时间段分门店销售汇总!$D:$L,9,0)</f>
        <v>20019.85</v>
      </c>
      <c r="M80" s="34">
        <f>VLOOKUP(B80,[1]查询时间段分门店销售汇总!$D:$M,10,0)</f>
        <v>5039.83</v>
      </c>
      <c r="N80" s="32">
        <f t="shared" si="23"/>
        <v>0.251741646415932</v>
      </c>
      <c r="O80" s="36">
        <f t="shared" si="24"/>
        <v>1.00539108600126</v>
      </c>
      <c r="P80" s="32">
        <f t="shared" si="25"/>
        <v>0.86905485146357</v>
      </c>
      <c r="Q80" s="74">
        <f>E80*50</f>
        <v>100</v>
      </c>
      <c r="R80" s="31"/>
      <c r="S80" s="31">
        <v>7434</v>
      </c>
      <c r="T80" s="31">
        <f t="shared" si="26"/>
        <v>22302</v>
      </c>
      <c r="U80" s="31">
        <v>2035.1354558976</v>
      </c>
      <c r="V80" s="31">
        <f t="shared" si="27"/>
        <v>6105.4063676928</v>
      </c>
      <c r="W80" s="76">
        <f t="shared" si="28"/>
        <v>0.897670612501121</v>
      </c>
      <c r="X80" s="76">
        <f t="shared" si="29"/>
        <v>0.825470033685002</v>
      </c>
      <c r="Y80" s="76"/>
      <c r="Z80" s="74"/>
      <c r="AA80" s="32">
        <v>0.2737604864</v>
      </c>
      <c r="AB80" s="10">
        <v>5973.75</v>
      </c>
      <c r="AC80" s="10">
        <f t="shared" si="30"/>
        <v>11947.5</v>
      </c>
      <c r="AD80" s="10">
        <v>1850.81112</v>
      </c>
      <c r="AE80" s="10">
        <f t="shared" si="31"/>
        <v>3701.62224</v>
      </c>
      <c r="AF80" s="85">
        <v>0.309824</v>
      </c>
      <c r="AG80" s="89">
        <f>VLOOKUP(B80,[2]查询时间段分门店销售汇总!$D:$L,9,0)</f>
        <v>11431.51</v>
      </c>
      <c r="AH80" s="89">
        <f>VLOOKUP(B80,[2]查询时间段分门店销售汇总!$D:$M,10,0)</f>
        <v>2690.39</v>
      </c>
      <c r="AI80" s="85">
        <f t="shared" si="32"/>
        <v>0.956811885331659</v>
      </c>
      <c r="AJ80" s="85">
        <f t="shared" si="33"/>
        <v>0.7268137658477</v>
      </c>
      <c r="AK80" s="93"/>
      <c r="AL80" s="89">
        <v>6637.5</v>
      </c>
      <c r="AM80" s="10">
        <f t="shared" si="34"/>
        <v>13275</v>
      </c>
      <c r="AN80" s="10">
        <v>1933.069392</v>
      </c>
      <c r="AO80" s="10">
        <f t="shared" si="35"/>
        <v>3866.138784</v>
      </c>
      <c r="AP80" s="85">
        <v>0.29123456</v>
      </c>
      <c r="AQ80" s="94">
        <f t="shared" si="36"/>
        <v>0.861130696798493</v>
      </c>
      <c r="AR80" s="98">
        <f t="shared" si="37"/>
        <v>0.695885520492479</v>
      </c>
      <c r="AS80" s="96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99"/>
      <c r="BN80" s="99"/>
      <c r="BO80" s="99"/>
      <c r="BP80" s="99"/>
      <c r="BQ80" s="99"/>
      <c r="BR80" s="99"/>
      <c r="BS80" s="99"/>
      <c r="BT80" s="99"/>
      <c r="BU80" s="99"/>
      <c r="BV80" s="99"/>
      <c r="BW80" s="99"/>
      <c r="BX80" s="99"/>
      <c r="BY80" s="99"/>
      <c r="BZ80" s="99"/>
      <c r="CA80" s="99"/>
      <c r="CB80" s="99"/>
      <c r="CC80" s="99"/>
      <c r="CD80" s="99"/>
      <c r="CE80" s="99"/>
      <c r="CF80" s="99"/>
      <c r="CG80" s="99"/>
      <c r="CH80" s="99"/>
      <c r="CI80" s="99"/>
      <c r="CJ80" s="99"/>
      <c r="CK80" s="99"/>
      <c r="CL80" s="99"/>
      <c r="CM80" s="99"/>
      <c r="CN80" s="99"/>
      <c r="CO80" s="99"/>
      <c r="CP80" s="99"/>
      <c r="CQ80" s="99"/>
      <c r="CR80" s="99"/>
      <c r="CS80" s="99"/>
      <c r="CT80" s="99"/>
      <c r="CU80" s="99"/>
      <c r="CV80" s="99"/>
      <c r="CW80" s="99"/>
      <c r="CX80" s="99"/>
      <c r="CY80" s="99"/>
      <c r="CZ80" s="99"/>
      <c r="DA80" s="99"/>
      <c r="DB80" s="99"/>
      <c r="DC80" s="99"/>
      <c r="DD80" s="99"/>
      <c r="DE80" s="99"/>
      <c r="DF80" s="99"/>
      <c r="DG80" s="99"/>
      <c r="DH80" s="99"/>
      <c r="DI80" s="99"/>
      <c r="DJ80" s="99"/>
      <c r="DK80" s="99"/>
      <c r="DL80" s="99"/>
      <c r="DM80" s="99"/>
      <c r="DN80" s="99"/>
      <c r="DO80" s="99"/>
      <c r="DP80" s="99"/>
      <c r="DQ80" s="99"/>
      <c r="DR80" s="99"/>
      <c r="DS80" s="99"/>
      <c r="DT80" s="99"/>
      <c r="DU80" s="99"/>
      <c r="DV80" s="99"/>
      <c r="DW80" s="99"/>
      <c r="DX80" s="99"/>
      <c r="DY80" s="99"/>
      <c r="DZ80" s="99"/>
      <c r="EA80" s="99"/>
      <c r="EB80" s="99"/>
      <c r="EC80" s="99"/>
      <c r="ED80" s="99"/>
      <c r="EE80" s="99"/>
      <c r="EF80" s="99"/>
      <c r="EG80" s="99"/>
      <c r="EH80" s="99"/>
      <c r="EI80" s="99"/>
      <c r="EJ80" s="99"/>
      <c r="EK80" s="99"/>
      <c r="EL80" s="99"/>
      <c r="EM80" s="99"/>
      <c r="EN80" s="99"/>
      <c r="EO80" s="99"/>
      <c r="EP80" s="99"/>
      <c r="EQ80" s="99"/>
      <c r="ER80" s="99"/>
      <c r="ES80" s="99"/>
      <c r="ET80" s="99"/>
      <c r="EU80" s="99"/>
      <c r="EV80" s="99"/>
      <c r="EW80" s="99"/>
      <c r="EX80" s="99"/>
      <c r="EY80" s="99"/>
      <c r="EZ80" s="99"/>
      <c r="FA80" s="99"/>
      <c r="FB80" s="99"/>
      <c r="FC80" s="99"/>
      <c r="FD80" s="99"/>
      <c r="FE80" s="99"/>
      <c r="FF80" s="99"/>
      <c r="FG80" s="99"/>
      <c r="FH80" s="99"/>
      <c r="FI80" s="99"/>
      <c r="FJ80" s="99"/>
      <c r="FK80" s="99"/>
      <c r="FL80" s="99"/>
      <c r="FM80" s="99"/>
      <c r="FN80" s="99"/>
      <c r="FO80" s="99"/>
      <c r="FP80" s="99"/>
      <c r="FQ80" s="99"/>
      <c r="FR80" s="99"/>
      <c r="FS80" s="99"/>
      <c r="FT80" s="99"/>
      <c r="FU80" s="99"/>
      <c r="FV80" s="99"/>
      <c r="FW80" s="99"/>
      <c r="FX80" s="99"/>
      <c r="FY80" s="99"/>
      <c r="FZ80" s="99"/>
      <c r="GA80" s="99"/>
      <c r="GB80" s="99"/>
      <c r="GC80" s="99"/>
      <c r="GD80" s="99"/>
      <c r="GE80" s="99"/>
      <c r="GF80" s="99"/>
      <c r="GG80" s="99"/>
      <c r="GH80" s="99"/>
      <c r="GI80" s="99"/>
      <c r="GJ80" s="99"/>
      <c r="GK80" s="99"/>
      <c r="GL80" s="99"/>
      <c r="GM80" s="99"/>
      <c r="GN80" s="99"/>
      <c r="GO80" s="99"/>
      <c r="GP80" s="99"/>
      <c r="GQ80" s="99"/>
      <c r="GR80" s="99"/>
      <c r="GS80" s="99"/>
      <c r="GT80" s="99"/>
      <c r="GU80" s="99"/>
      <c r="GV80" s="99"/>
      <c r="GW80" s="99"/>
      <c r="GX80" s="99"/>
      <c r="GY80" s="99"/>
      <c r="GZ80" s="99"/>
      <c r="HA80" s="99"/>
      <c r="HB80" s="99"/>
      <c r="HC80" s="99"/>
      <c r="HD80" s="99"/>
      <c r="HE80" s="99"/>
      <c r="HF80" s="99"/>
      <c r="HG80" s="99"/>
      <c r="HH80" s="99"/>
      <c r="HI80" s="99"/>
      <c r="HJ80" s="99"/>
      <c r="HK80" s="99"/>
      <c r="HL80" s="99"/>
      <c r="HM80" s="99"/>
      <c r="HN80" s="99"/>
      <c r="HO80" s="99"/>
      <c r="HP80" s="99"/>
      <c r="HQ80" s="99"/>
      <c r="HR80" s="99"/>
      <c r="HS80" s="99"/>
      <c r="HT80" s="99"/>
      <c r="HU80" s="99"/>
      <c r="HV80" s="99"/>
      <c r="HW80" s="99"/>
      <c r="HX80" s="99"/>
      <c r="HY80" s="99"/>
      <c r="HZ80" s="99"/>
      <c r="IA80" s="99"/>
      <c r="IB80" s="99"/>
      <c r="IC80" s="99"/>
      <c r="ID80" s="99"/>
      <c r="IE80" s="99"/>
      <c r="IF80" s="99"/>
      <c r="IG80" s="99"/>
      <c r="IH80" s="99"/>
      <c r="II80" s="99"/>
    </row>
    <row r="81" s="54" customFormat="1" ht="22.5" customHeight="1" spans="1:45">
      <c r="A81" s="10">
        <v>79</v>
      </c>
      <c r="B81" s="10">
        <v>54</v>
      </c>
      <c r="C81" s="11" t="s">
        <v>116</v>
      </c>
      <c r="D81" s="10" t="str">
        <f>VLOOKUP(B81,[3]Sheet1!$C:$E,3,0)</f>
        <v>崇州片</v>
      </c>
      <c r="E81" s="10">
        <f>VLOOKUP(B81,[4]Sheet3!$A:$C,3,0)</f>
        <v>3</v>
      </c>
      <c r="F81" s="10">
        <f>VLOOKUP(B81,[4]Sheet3!$A:$D,4,0)</f>
        <v>0</v>
      </c>
      <c r="G81" s="31">
        <v>9690</v>
      </c>
      <c r="H81" s="31">
        <f t="shared" si="21"/>
        <v>29070</v>
      </c>
      <c r="I81" s="31">
        <v>2676.5074584</v>
      </c>
      <c r="J81" s="31">
        <f t="shared" si="22"/>
        <v>8029.5223752</v>
      </c>
      <c r="K81" s="32">
        <v>0.27621336</v>
      </c>
      <c r="L81" s="34">
        <f>VLOOKUP(B81,[1]查询时间段分门店销售汇总!$D:$L,9,0)</f>
        <v>27217.97</v>
      </c>
      <c r="M81" s="34">
        <f>VLOOKUP(B81,[1]查询时间段分门店销售汇总!$D:$M,10,0)</f>
        <v>7024.18</v>
      </c>
      <c r="N81" s="32">
        <f t="shared" si="23"/>
        <v>0.258071413849012</v>
      </c>
      <c r="O81" s="32">
        <f t="shared" si="24"/>
        <v>0.936290677674579</v>
      </c>
      <c r="P81" s="32">
        <f t="shared" si="25"/>
        <v>0.874794249492958</v>
      </c>
      <c r="Q81" s="74"/>
      <c r="R81" s="31">
        <f>(L81-H81)*0.01</f>
        <v>-18.5203</v>
      </c>
      <c r="S81" s="31">
        <v>10852.8</v>
      </c>
      <c r="T81" s="31">
        <f t="shared" si="26"/>
        <v>32558.4</v>
      </c>
      <c r="U81" s="31">
        <v>2817.82705220352</v>
      </c>
      <c r="V81" s="31">
        <f t="shared" si="27"/>
        <v>8453.48115661056</v>
      </c>
      <c r="W81" s="76">
        <f t="shared" si="28"/>
        <v>0.835973819352302</v>
      </c>
      <c r="X81" s="76">
        <f t="shared" si="29"/>
        <v>0.83092158956398</v>
      </c>
      <c r="Y81" s="76"/>
      <c r="Z81" s="74"/>
      <c r="AA81" s="32">
        <v>0.2596405584</v>
      </c>
      <c r="AB81" s="10">
        <v>8527.2</v>
      </c>
      <c r="AC81" s="10">
        <f t="shared" si="30"/>
        <v>17054.4</v>
      </c>
      <c r="AD81" s="10">
        <v>2505.6665568</v>
      </c>
      <c r="AE81" s="10">
        <f t="shared" si="31"/>
        <v>5011.3331136</v>
      </c>
      <c r="AF81" s="85">
        <v>0.293844</v>
      </c>
      <c r="AG81" s="89">
        <f>VLOOKUP(B81,[2]查询时间段分门店销售汇总!$D:$L,9,0)</f>
        <v>22412.6</v>
      </c>
      <c r="AH81" s="89">
        <f>VLOOKUP(B81,[2]查询时间段分门店销售汇总!$D:$M,10,0)</f>
        <v>4457.14</v>
      </c>
      <c r="AI81" s="91">
        <f t="shared" si="32"/>
        <v>1.31418285017356</v>
      </c>
      <c r="AJ81" s="85">
        <f t="shared" si="33"/>
        <v>0.889412038466171</v>
      </c>
      <c r="AK81" s="92"/>
      <c r="AL81" s="10">
        <v>9690</v>
      </c>
      <c r="AM81" s="10">
        <f t="shared" si="34"/>
        <v>19380</v>
      </c>
      <c r="AN81" s="10">
        <v>2676.5074584</v>
      </c>
      <c r="AO81" s="10">
        <f t="shared" si="35"/>
        <v>5353.0149168</v>
      </c>
      <c r="AP81" s="85">
        <v>0.27621336</v>
      </c>
      <c r="AQ81" s="94">
        <f t="shared" si="36"/>
        <v>1.15648090815273</v>
      </c>
      <c r="AR81" s="98">
        <f t="shared" si="37"/>
        <v>0.832641057287479</v>
      </c>
      <c r="AS81" s="96"/>
    </row>
    <row r="82" s="54" customFormat="1" ht="22.5" customHeight="1" spans="1:243">
      <c r="A82" s="10">
        <v>80</v>
      </c>
      <c r="B82" s="10">
        <v>104838</v>
      </c>
      <c r="C82" s="11" t="s">
        <v>117</v>
      </c>
      <c r="D82" s="10" t="str">
        <f>VLOOKUP(B82,[3]Sheet1!$C:$E,3,0)</f>
        <v>崇州片</v>
      </c>
      <c r="E82" s="10">
        <f>VLOOKUP(B82,[4]Sheet3!$A:$C,3,0)</f>
        <v>2</v>
      </c>
      <c r="F82" s="10">
        <f>VLOOKUP(B82,[4]Sheet3!$A:$D,4,0)</f>
        <v>0</v>
      </c>
      <c r="G82" s="31">
        <v>5156.25</v>
      </c>
      <c r="H82" s="31">
        <f t="shared" si="21"/>
        <v>15468.75</v>
      </c>
      <c r="I82" s="31">
        <v>1412.379375</v>
      </c>
      <c r="J82" s="31">
        <f t="shared" si="22"/>
        <v>4237.138125</v>
      </c>
      <c r="K82" s="32">
        <v>0.273916</v>
      </c>
      <c r="L82" s="34">
        <f>VLOOKUP(B82,[1]查询时间段分门店销售汇总!$D:$L,9,0)</f>
        <v>10557.2</v>
      </c>
      <c r="M82" s="34">
        <f>VLOOKUP(B82,[1]查询时间段分门店销售汇总!$D:$M,10,0)</f>
        <v>2854.08</v>
      </c>
      <c r="N82" s="32">
        <f t="shared" si="23"/>
        <v>0.27034440950252</v>
      </c>
      <c r="O82" s="32">
        <f t="shared" si="24"/>
        <v>0.682485656565657</v>
      </c>
      <c r="P82" s="32">
        <f t="shared" si="25"/>
        <v>0.67358672665409</v>
      </c>
      <c r="Q82" s="74"/>
      <c r="R82" s="31">
        <f>(L82-H82)*0.01</f>
        <v>-49.1155</v>
      </c>
      <c r="S82" s="31">
        <v>5775</v>
      </c>
      <c r="T82" s="31">
        <f t="shared" si="26"/>
        <v>17325</v>
      </c>
      <c r="U82" s="31">
        <v>1486.953006</v>
      </c>
      <c r="V82" s="31">
        <f t="shared" si="27"/>
        <v>4460.859018</v>
      </c>
      <c r="W82" s="76">
        <f t="shared" si="28"/>
        <v>0.609362193362193</v>
      </c>
      <c r="X82" s="76">
        <f t="shared" si="29"/>
        <v>0.639805021517943</v>
      </c>
      <c r="Y82" s="76"/>
      <c r="Z82" s="74"/>
      <c r="AA82" s="32">
        <v>0.25748104</v>
      </c>
      <c r="AB82" s="10">
        <v>4640.625</v>
      </c>
      <c r="AC82" s="10">
        <f t="shared" si="30"/>
        <v>9281.25</v>
      </c>
      <c r="AD82" s="10">
        <v>1352.278125</v>
      </c>
      <c r="AE82" s="10">
        <f t="shared" si="31"/>
        <v>2704.55625</v>
      </c>
      <c r="AF82" s="85">
        <v>0.2914</v>
      </c>
      <c r="AG82" s="89">
        <f>VLOOKUP(B82,[2]查询时间段分门店销售汇总!$D:$L,9,0)</f>
        <v>6727.5</v>
      </c>
      <c r="AH82" s="89">
        <f>VLOOKUP(B82,[2]查询时间段分门店销售汇总!$D:$M,10,0)</f>
        <v>1908.99</v>
      </c>
      <c r="AI82" s="85">
        <f t="shared" si="32"/>
        <v>0.724848484848485</v>
      </c>
      <c r="AJ82" s="85">
        <f t="shared" si="33"/>
        <v>0.705842224579356</v>
      </c>
      <c r="AK82" s="90"/>
      <c r="AL82" s="10">
        <v>5156.25</v>
      </c>
      <c r="AM82" s="10">
        <f t="shared" si="34"/>
        <v>10312.5</v>
      </c>
      <c r="AN82" s="10">
        <v>1412.379375</v>
      </c>
      <c r="AO82" s="10">
        <f t="shared" si="35"/>
        <v>2824.75875</v>
      </c>
      <c r="AP82" s="85">
        <v>0.273916</v>
      </c>
      <c r="AQ82" s="94">
        <f t="shared" si="36"/>
        <v>0.652363636363636</v>
      </c>
      <c r="AR82" s="98">
        <f t="shared" si="37"/>
        <v>0.675806385235553</v>
      </c>
      <c r="AS82" s="96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  <c r="BH82" s="99"/>
      <c r="BI82" s="99"/>
      <c r="BJ82" s="99"/>
      <c r="BK82" s="99"/>
      <c r="BL82" s="99"/>
      <c r="BM82" s="99"/>
      <c r="BN82" s="99"/>
      <c r="BO82" s="99"/>
      <c r="BP82" s="99"/>
      <c r="BQ82" s="99"/>
      <c r="BR82" s="99"/>
      <c r="BS82" s="99"/>
      <c r="BT82" s="99"/>
      <c r="BU82" s="99"/>
      <c r="BV82" s="99"/>
      <c r="BW82" s="99"/>
      <c r="BX82" s="99"/>
      <c r="BY82" s="99"/>
      <c r="BZ82" s="99"/>
      <c r="CA82" s="99"/>
      <c r="CB82" s="99"/>
      <c r="CC82" s="99"/>
      <c r="CD82" s="99"/>
      <c r="CE82" s="99"/>
      <c r="CF82" s="99"/>
      <c r="CG82" s="99"/>
      <c r="CH82" s="99"/>
      <c r="CI82" s="99"/>
      <c r="CJ82" s="99"/>
      <c r="CK82" s="99"/>
      <c r="CL82" s="99"/>
      <c r="CM82" s="99"/>
      <c r="CN82" s="99"/>
      <c r="CO82" s="99"/>
      <c r="CP82" s="99"/>
      <c r="CQ82" s="99"/>
      <c r="CR82" s="99"/>
      <c r="CS82" s="99"/>
      <c r="CT82" s="99"/>
      <c r="CU82" s="99"/>
      <c r="CV82" s="99"/>
      <c r="CW82" s="99"/>
      <c r="CX82" s="99"/>
      <c r="CY82" s="99"/>
      <c r="CZ82" s="99"/>
      <c r="DA82" s="99"/>
      <c r="DB82" s="99"/>
      <c r="DC82" s="99"/>
      <c r="DD82" s="99"/>
      <c r="DE82" s="99"/>
      <c r="DF82" s="99"/>
      <c r="DG82" s="99"/>
      <c r="DH82" s="99"/>
      <c r="DI82" s="99"/>
      <c r="DJ82" s="99"/>
      <c r="DK82" s="99"/>
      <c r="DL82" s="99"/>
      <c r="DM82" s="99"/>
      <c r="DN82" s="99"/>
      <c r="DO82" s="99"/>
      <c r="DP82" s="99"/>
      <c r="DQ82" s="99"/>
      <c r="DR82" s="99"/>
      <c r="DS82" s="99"/>
      <c r="DT82" s="99"/>
      <c r="DU82" s="99"/>
      <c r="DV82" s="99"/>
      <c r="DW82" s="99"/>
      <c r="DX82" s="99"/>
      <c r="DY82" s="99"/>
      <c r="DZ82" s="99"/>
      <c r="EA82" s="99"/>
      <c r="EB82" s="99"/>
      <c r="EC82" s="99"/>
      <c r="ED82" s="99"/>
      <c r="EE82" s="99"/>
      <c r="EF82" s="99"/>
      <c r="EG82" s="99"/>
      <c r="EH82" s="99"/>
      <c r="EI82" s="99"/>
      <c r="EJ82" s="99"/>
      <c r="EK82" s="99"/>
      <c r="EL82" s="99"/>
      <c r="EM82" s="99"/>
      <c r="EN82" s="99"/>
      <c r="EO82" s="99"/>
      <c r="EP82" s="99"/>
      <c r="EQ82" s="99"/>
      <c r="ER82" s="99"/>
      <c r="ES82" s="99"/>
      <c r="ET82" s="99"/>
      <c r="EU82" s="99"/>
      <c r="EV82" s="99"/>
      <c r="EW82" s="99"/>
      <c r="EX82" s="99"/>
      <c r="EY82" s="99"/>
      <c r="EZ82" s="99"/>
      <c r="FA82" s="99"/>
      <c r="FB82" s="99"/>
      <c r="FC82" s="99"/>
      <c r="FD82" s="99"/>
      <c r="FE82" s="99"/>
      <c r="FF82" s="99"/>
      <c r="FG82" s="99"/>
      <c r="FH82" s="99"/>
      <c r="FI82" s="99"/>
      <c r="FJ82" s="99"/>
      <c r="FK82" s="99"/>
      <c r="FL82" s="99"/>
      <c r="FM82" s="99"/>
      <c r="FN82" s="99"/>
      <c r="FO82" s="99"/>
      <c r="FP82" s="99"/>
      <c r="FQ82" s="99"/>
      <c r="FR82" s="99"/>
      <c r="FS82" s="99"/>
      <c r="FT82" s="99"/>
      <c r="FU82" s="99"/>
      <c r="FV82" s="99"/>
      <c r="FW82" s="99"/>
      <c r="FX82" s="99"/>
      <c r="FY82" s="99"/>
      <c r="FZ82" s="99"/>
      <c r="GA82" s="99"/>
      <c r="GB82" s="99"/>
      <c r="GC82" s="99"/>
      <c r="GD82" s="99"/>
      <c r="GE82" s="99"/>
      <c r="GF82" s="99"/>
      <c r="GG82" s="99"/>
      <c r="GH82" s="99"/>
      <c r="GI82" s="99"/>
      <c r="GJ82" s="99"/>
      <c r="GK82" s="99"/>
      <c r="GL82" s="99"/>
      <c r="GM82" s="99"/>
      <c r="GN82" s="99"/>
      <c r="GO82" s="99"/>
      <c r="GP82" s="99"/>
      <c r="GQ82" s="99"/>
      <c r="GR82" s="99"/>
      <c r="GS82" s="99"/>
      <c r="GT82" s="99"/>
      <c r="GU82" s="99"/>
      <c r="GV82" s="99"/>
      <c r="GW82" s="99"/>
      <c r="GX82" s="99"/>
      <c r="GY82" s="99"/>
      <c r="GZ82" s="99"/>
      <c r="HA82" s="99"/>
      <c r="HB82" s="99"/>
      <c r="HC82" s="99"/>
      <c r="HD82" s="99"/>
      <c r="HE82" s="99"/>
      <c r="HF82" s="99"/>
      <c r="HG82" s="99"/>
      <c r="HH82" s="99"/>
      <c r="HI82" s="99"/>
      <c r="HJ82" s="99"/>
      <c r="HK82" s="99"/>
      <c r="HL82" s="99"/>
      <c r="HM82" s="99"/>
      <c r="HN82" s="99"/>
      <c r="HO82" s="99"/>
      <c r="HP82" s="99"/>
      <c r="HQ82" s="99"/>
      <c r="HR82" s="99"/>
      <c r="HS82" s="99"/>
      <c r="HT82" s="99"/>
      <c r="HU82" s="99"/>
      <c r="HV82" s="99"/>
      <c r="HW82" s="99"/>
      <c r="HX82" s="99"/>
      <c r="HY82" s="99"/>
      <c r="HZ82" s="99"/>
      <c r="IA82" s="99"/>
      <c r="IB82" s="99"/>
      <c r="IC82" s="99"/>
      <c r="ID82" s="99"/>
      <c r="IE82" s="99"/>
      <c r="IF82" s="99"/>
      <c r="IG82" s="99"/>
      <c r="IH82" s="99"/>
      <c r="II82" s="99"/>
    </row>
    <row r="83" s="54" customFormat="1" ht="22.5" customHeight="1" spans="1:45">
      <c r="A83" s="10">
        <v>81</v>
      </c>
      <c r="B83" s="10">
        <v>367</v>
      </c>
      <c r="C83" s="11" t="s">
        <v>118</v>
      </c>
      <c r="D83" s="10" t="str">
        <f>VLOOKUP(B83,[3]Sheet1!$C:$E,3,0)</f>
        <v>崇州片</v>
      </c>
      <c r="E83" s="10">
        <f>VLOOKUP(B83,[4]Sheet3!$A:$C,3,0)</f>
        <v>2</v>
      </c>
      <c r="F83" s="10">
        <f>VLOOKUP(B83,[4]Sheet3!$A:$D,4,0)</f>
        <v>0</v>
      </c>
      <c r="G83" s="31">
        <v>6960</v>
      </c>
      <c r="H83" s="31">
        <f t="shared" si="21"/>
        <v>20880</v>
      </c>
      <c r="I83" s="31">
        <v>1682.6006016</v>
      </c>
      <c r="J83" s="31">
        <f t="shared" si="22"/>
        <v>5047.8018048</v>
      </c>
      <c r="K83" s="32">
        <v>0.24175296</v>
      </c>
      <c r="L83" s="34">
        <f>VLOOKUP(B83,[1]查询时间段分门店销售汇总!$D:$L,9,0)</f>
        <v>13399.48</v>
      </c>
      <c r="M83" s="34">
        <f>VLOOKUP(B83,[1]查询时间段分门店销售汇总!$D:$M,10,0)</f>
        <v>3882.84</v>
      </c>
      <c r="N83" s="32">
        <f t="shared" si="23"/>
        <v>0.289775424120936</v>
      </c>
      <c r="O83" s="32">
        <f t="shared" si="24"/>
        <v>0.64173754789272</v>
      </c>
      <c r="P83" s="32">
        <f t="shared" si="25"/>
        <v>0.769214036158823</v>
      </c>
      <c r="Q83" s="74"/>
      <c r="R83" s="31">
        <f>(L83-H83)*0.01</f>
        <v>-74.8052</v>
      </c>
      <c r="S83" s="31">
        <v>7795.2</v>
      </c>
      <c r="T83" s="31">
        <f t="shared" si="26"/>
        <v>23385.6</v>
      </c>
      <c r="U83" s="31">
        <v>1771.44191336448</v>
      </c>
      <c r="V83" s="31">
        <f t="shared" si="27"/>
        <v>5314.32574009344</v>
      </c>
      <c r="W83" s="76">
        <f t="shared" si="28"/>
        <v>0.572979953475643</v>
      </c>
      <c r="X83" s="76">
        <f t="shared" si="29"/>
        <v>0.730636432521679</v>
      </c>
      <c r="Y83" s="76"/>
      <c r="Z83" s="74"/>
      <c r="AA83" s="32">
        <v>0.2272477824</v>
      </c>
      <c r="AB83" s="10">
        <v>6264</v>
      </c>
      <c r="AC83" s="10">
        <f t="shared" si="30"/>
        <v>12528</v>
      </c>
      <c r="AD83" s="10">
        <v>1611.000576</v>
      </c>
      <c r="AE83" s="10">
        <f t="shared" si="31"/>
        <v>3222.001152</v>
      </c>
      <c r="AF83" s="85">
        <v>0.257184</v>
      </c>
      <c r="AG83" s="89">
        <f>VLOOKUP(B83,[2]查询时间段分门店销售汇总!$D:$L,9,0)</f>
        <v>9416.01</v>
      </c>
      <c r="AH83" s="89">
        <f>VLOOKUP(B83,[2]查询时间段分门店销售汇总!$D:$M,10,0)</f>
        <v>3111.86</v>
      </c>
      <c r="AI83" s="85">
        <f t="shared" si="32"/>
        <v>0.751597222222222</v>
      </c>
      <c r="AJ83" s="85">
        <f t="shared" si="33"/>
        <v>0.965815917870907</v>
      </c>
      <c r="AK83" s="90"/>
      <c r="AL83" s="10">
        <v>6960</v>
      </c>
      <c r="AM83" s="10">
        <f t="shared" si="34"/>
        <v>13920</v>
      </c>
      <c r="AN83" s="10">
        <v>1682.6006016</v>
      </c>
      <c r="AO83" s="10">
        <f t="shared" si="35"/>
        <v>3365.2012032</v>
      </c>
      <c r="AP83" s="85">
        <v>0.24175296</v>
      </c>
      <c r="AQ83" s="94">
        <f t="shared" si="36"/>
        <v>0.6764375</v>
      </c>
      <c r="AR83" s="98">
        <f t="shared" si="37"/>
        <v>0.924717368174273</v>
      </c>
      <c r="AS83" s="96"/>
    </row>
    <row r="84" s="54" customFormat="1" ht="22.5" customHeight="1" spans="1:45">
      <c r="A84" s="10">
        <v>82</v>
      </c>
      <c r="B84" s="10">
        <v>754</v>
      </c>
      <c r="C84" s="11" t="s">
        <v>119</v>
      </c>
      <c r="D84" s="10" t="str">
        <f>VLOOKUP(B84,[3]Sheet1!$C:$E,3,0)</f>
        <v>崇州片</v>
      </c>
      <c r="E84" s="10">
        <f>VLOOKUP(B84,[4]Sheet3!$A:$C,3,0)</f>
        <v>2</v>
      </c>
      <c r="F84" s="10">
        <f>VLOOKUP(B84,[4]Sheet3!$A:$D,4,0)</f>
        <v>0</v>
      </c>
      <c r="G84" s="31">
        <v>4943.75</v>
      </c>
      <c r="H84" s="31">
        <f t="shared" si="21"/>
        <v>14831.25</v>
      </c>
      <c r="I84" s="31">
        <v>1266.806275</v>
      </c>
      <c r="J84" s="31">
        <f t="shared" si="22"/>
        <v>3800.418825</v>
      </c>
      <c r="K84" s="32">
        <v>0.256244</v>
      </c>
      <c r="L84" s="34">
        <f>VLOOKUP(B84,[1]查询时间段分门店销售汇总!$D:$L,9,0)</f>
        <v>5975.19</v>
      </c>
      <c r="M84" s="34">
        <f>VLOOKUP(B84,[1]查询时间段分门店销售汇总!$D:$M,10,0)</f>
        <v>2142.23</v>
      </c>
      <c r="N84" s="32">
        <f t="shared" si="23"/>
        <v>0.358520816911261</v>
      </c>
      <c r="O84" s="32">
        <f t="shared" si="24"/>
        <v>0.402878381795196</v>
      </c>
      <c r="P84" s="32">
        <f t="shared" si="25"/>
        <v>0.563682609376613</v>
      </c>
      <c r="Q84" s="74"/>
      <c r="R84" s="31">
        <f>(L84-H84)*0.01</f>
        <v>-88.5606</v>
      </c>
      <c r="S84" s="31">
        <v>5537</v>
      </c>
      <c r="T84" s="31">
        <f t="shared" si="26"/>
        <v>16611</v>
      </c>
      <c r="U84" s="31">
        <v>1333.69364632</v>
      </c>
      <c r="V84" s="31">
        <f t="shared" si="27"/>
        <v>4001.08093896</v>
      </c>
      <c r="W84" s="76">
        <f t="shared" si="28"/>
        <v>0.359712840888568</v>
      </c>
      <c r="X84" s="76">
        <f t="shared" si="29"/>
        <v>0.535412812857725</v>
      </c>
      <c r="Y84" s="76"/>
      <c r="Z84" s="74"/>
      <c r="AA84" s="32">
        <v>0.24086936</v>
      </c>
      <c r="AB84" s="10">
        <v>4449.375</v>
      </c>
      <c r="AC84" s="10">
        <f t="shared" si="30"/>
        <v>8898.75</v>
      </c>
      <c r="AD84" s="10">
        <v>1212.899625</v>
      </c>
      <c r="AE84" s="10">
        <f t="shared" si="31"/>
        <v>2425.79925</v>
      </c>
      <c r="AF84" s="85">
        <v>0.2726</v>
      </c>
      <c r="AG84" s="89">
        <f>VLOOKUP(B84,[2]查询时间段分门店销售汇总!$D:$L,9,0)</f>
        <v>4713</v>
      </c>
      <c r="AH84" s="89">
        <f>VLOOKUP(B84,[2]查询时间段分门店销售汇总!$D:$M,10,0)</f>
        <v>1557.47</v>
      </c>
      <c r="AI84" s="85">
        <f t="shared" si="32"/>
        <v>0.529624947324062</v>
      </c>
      <c r="AJ84" s="85">
        <f t="shared" si="33"/>
        <v>0.642044060323623</v>
      </c>
      <c r="AK84" s="90"/>
      <c r="AL84" s="10">
        <v>4943.75</v>
      </c>
      <c r="AM84" s="10">
        <f t="shared" si="34"/>
        <v>9887.5</v>
      </c>
      <c r="AN84" s="10">
        <v>1266.806275</v>
      </c>
      <c r="AO84" s="10">
        <f t="shared" si="35"/>
        <v>2533.61255</v>
      </c>
      <c r="AP84" s="85">
        <v>0.256244</v>
      </c>
      <c r="AQ84" s="94">
        <f t="shared" si="36"/>
        <v>0.476662452591656</v>
      </c>
      <c r="AR84" s="98">
        <f t="shared" si="37"/>
        <v>0.614723036480065</v>
      </c>
      <c r="AS84" s="96"/>
    </row>
    <row r="85" s="54" customFormat="1" ht="22.5" customHeight="1" spans="1:45">
      <c r="A85" s="10">
        <v>83</v>
      </c>
      <c r="B85" s="10">
        <v>122176</v>
      </c>
      <c r="C85" s="11" t="s">
        <v>120</v>
      </c>
      <c r="D85" s="10" t="str">
        <f>VLOOKUP(B85,[3]Sheet1!$C:$E,3,0)</f>
        <v>崇州片</v>
      </c>
      <c r="E85" s="10">
        <f>VLOOKUP(B85,[4]Sheet3!$A:$C,3,0)</f>
        <v>2</v>
      </c>
      <c r="F85" s="10">
        <f>VLOOKUP(B85,[4]Sheet3!$A:$D,4,0)</f>
        <v>0</v>
      </c>
      <c r="G85" s="31">
        <v>3186</v>
      </c>
      <c r="H85" s="31">
        <f t="shared" si="21"/>
        <v>9558</v>
      </c>
      <c r="I85" s="31">
        <v>731.938896</v>
      </c>
      <c r="J85" s="31">
        <f t="shared" si="22"/>
        <v>2195.816688</v>
      </c>
      <c r="K85" s="32">
        <v>0.229736</v>
      </c>
      <c r="L85" s="34">
        <f>VLOOKUP(B85,[1]查询时间段分门店销售汇总!$D:$L,9,0)</f>
        <v>2580.82</v>
      </c>
      <c r="M85" s="34">
        <f>VLOOKUP(B85,[1]查询时间段分门店销售汇总!$D:$M,10,0)</f>
        <v>766.08</v>
      </c>
      <c r="N85" s="32">
        <f t="shared" si="23"/>
        <v>0.296835889368495</v>
      </c>
      <c r="O85" s="32">
        <f t="shared" si="24"/>
        <v>0.270016739903746</v>
      </c>
      <c r="P85" s="32">
        <f t="shared" si="25"/>
        <v>0.348881582049439</v>
      </c>
      <c r="Q85" s="74"/>
      <c r="R85" s="31">
        <f>(L85-H85)*0.01</f>
        <v>-69.7718</v>
      </c>
      <c r="S85" s="31">
        <v>3568.32</v>
      </c>
      <c r="T85" s="31">
        <f t="shared" si="26"/>
        <v>10704.96</v>
      </c>
      <c r="U85" s="31">
        <v>770.5852697088</v>
      </c>
      <c r="V85" s="31">
        <f t="shared" si="27"/>
        <v>2311.7558091264</v>
      </c>
      <c r="W85" s="76">
        <f t="shared" si="28"/>
        <v>0.241086374914059</v>
      </c>
      <c r="X85" s="76">
        <f t="shared" si="29"/>
        <v>0.331384481429939</v>
      </c>
      <c r="Y85" s="76"/>
      <c r="Z85" s="74"/>
      <c r="AA85" s="32">
        <v>0.21595184</v>
      </c>
      <c r="AB85" s="10">
        <v>2867.4</v>
      </c>
      <c r="AC85" s="10">
        <f t="shared" si="30"/>
        <v>5734.8</v>
      </c>
      <c r="AD85" s="10">
        <v>700.79256</v>
      </c>
      <c r="AE85" s="10">
        <f t="shared" si="31"/>
        <v>1401.58512</v>
      </c>
      <c r="AF85" s="85">
        <v>0.2444</v>
      </c>
      <c r="AG85" s="89">
        <f>VLOOKUP(B85,[2]查询时间段分门店销售汇总!$D:$L,9,0)</f>
        <v>2556.91</v>
      </c>
      <c r="AH85" s="89">
        <f>VLOOKUP(B85,[2]查询时间段分门店销售汇总!$D:$M,10,0)</f>
        <v>811.65</v>
      </c>
      <c r="AI85" s="85">
        <f t="shared" si="32"/>
        <v>0.445858617562949</v>
      </c>
      <c r="AJ85" s="85">
        <f t="shared" si="33"/>
        <v>0.579094332850794</v>
      </c>
      <c r="AK85" s="90"/>
      <c r="AL85" s="10">
        <v>3186</v>
      </c>
      <c r="AM85" s="10">
        <f t="shared" si="34"/>
        <v>6372</v>
      </c>
      <c r="AN85" s="10">
        <v>731.938896</v>
      </c>
      <c r="AO85" s="10">
        <f t="shared" si="35"/>
        <v>1463.877792</v>
      </c>
      <c r="AP85" s="85">
        <v>0.229736</v>
      </c>
      <c r="AQ85" s="94">
        <f t="shared" si="36"/>
        <v>0.401272755806654</v>
      </c>
      <c r="AR85" s="98">
        <f t="shared" si="37"/>
        <v>0.55445202081459</v>
      </c>
      <c r="AS85" s="96"/>
    </row>
    <row r="86" s="54" customFormat="1" ht="22.5" customHeight="1" spans="1:45">
      <c r="A86" s="10">
        <v>84</v>
      </c>
      <c r="B86" s="10">
        <v>113008</v>
      </c>
      <c r="C86" s="11" t="s">
        <v>121</v>
      </c>
      <c r="D86" s="10" t="str">
        <f>VLOOKUP(B86,[3]Sheet1!$C:$E,3,0)</f>
        <v>城中片</v>
      </c>
      <c r="E86" s="10">
        <f>VLOOKUP(B86,[4]Sheet3!$A:$C,3,0)</f>
        <v>2</v>
      </c>
      <c r="F86" s="10">
        <f>VLOOKUP(B86,[4]Sheet3!$A:$D,4,0)</f>
        <v>0</v>
      </c>
      <c r="G86" s="31">
        <v>6195</v>
      </c>
      <c r="H86" s="31">
        <f t="shared" si="21"/>
        <v>18585</v>
      </c>
      <c r="I86" s="31">
        <v>1368.4755</v>
      </c>
      <c r="J86" s="31">
        <f t="shared" si="22"/>
        <v>4105.4265</v>
      </c>
      <c r="K86" s="32">
        <v>0.2209</v>
      </c>
      <c r="L86" s="34">
        <f>VLOOKUP(B86,[1]查询时间段分门店销售汇总!$D:$L,9,0)</f>
        <v>21315.58</v>
      </c>
      <c r="M86" s="34">
        <f>VLOOKUP(B86,[1]查询时间段分门店销售汇总!$D:$M,10,0)</f>
        <v>3437.92</v>
      </c>
      <c r="N86" s="32">
        <f t="shared" si="23"/>
        <v>0.16128672079296</v>
      </c>
      <c r="O86" s="36">
        <f t="shared" si="24"/>
        <v>1.14692386333064</v>
      </c>
      <c r="P86" s="32">
        <f t="shared" si="25"/>
        <v>0.837408732076923</v>
      </c>
      <c r="Q86" s="74">
        <f>E86*50</f>
        <v>100</v>
      </c>
      <c r="R86" s="31"/>
      <c r="S86" s="31">
        <v>6938.4</v>
      </c>
      <c r="T86" s="31">
        <f t="shared" si="26"/>
        <v>20815.2</v>
      </c>
      <c r="U86" s="31">
        <v>1440.7310064</v>
      </c>
      <c r="V86" s="31">
        <f t="shared" si="27"/>
        <v>4322.1930192</v>
      </c>
      <c r="W86" s="75">
        <f t="shared" si="28"/>
        <v>1.02403916368807</v>
      </c>
      <c r="X86" s="76">
        <f t="shared" si="29"/>
        <v>0.795411029708324</v>
      </c>
      <c r="Y86" s="34">
        <f>E86*100</f>
        <v>200</v>
      </c>
      <c r="Z86" s="84"/>
      <c r="AA86" s="32">
        <v>0.207646</v>
      </c>
      <c r="AB86" s="10">
        <v>5575.5</v>
      </c>
      <c r="AC86" s="10">
        <f t="shared" si="30"/>
        <v>11151</v>
      </c>
      <c r="AD86" s="10">
        <v>1310.2425</v>
      </c>
      <c r="AE86" s="10">
        <f t="shared" si="31"/>
        <v>2620.485</v>
      </c>
      <c r="AF86" s="85">
        <v>0.235</v>
      </c>
      <c r="AG86" s="89">
        <f>VLOOKUP(B86,[2]查询时间段分门店销售汇总!$D:$L,9,0)</f>
        <v>12314.39</v>
      </c>
      <c r="AH86" s="89">
        <f>VLOOKUP(B86,[2]查询时间段分门店销售汇总!$D:$M,10,0)</f>
        <v>2433.48</v>
      </c>
      <c r="AI86" s="91">
        <f t="shared" si="32"/>
        <v>1.1043305533136</v>
      </c>
      <c r="AJ86" s="85">
        <f t="shared" si="33"/>
        <v>0.928637256080458</v>
      </c>
      <c r="AK86" s="92"/>
      <c r="AL86" s="10">
        <v>6195</v>
      </c>
      <c r="AM86" s="10">
        <f t="shared" si="34"/>
        <v>12390</v>
      </c>
      <c r="AN86" s="10">
        <v>1368.4755</v>
      </c>
      <c r="AO86" s="10">
        <f t="shared" si="35"/>
        <v>2736.951</v>
      </c>
      <c r="AP86" s="85">
        <v>0.2209</v>
      </c>
      <c r="AQ86" s="94">
        <f t="shared" si="36"/>
        <v>0.993897497982244</v>
      </c>
      <c r="AR86" s="98">
        <f t="shared" si="37"/>
        <v>0.889120777098311</v>
      </c>
      <c r="AS86" s="96"/>
    </row>
    <row r="87" s="54" customFormat="1" ht="22.5" customHeight="1" spans="1:45">
      <c r="A87" s="10">
        <v>85</v>
      </c>
      <c r="B87" s="10">
        <v>747</v>
      </c>
      <c r="C87" s="11" t="s">
        <v>122</v>
      </c>
      <c r="D87" s="10" t="str">
        <f>VLOOKUP(B87,[3]Sheet1!$C:$E,3,0)</f>
        <v>城中片</v>
      </c>
      <c r="E87" s="10">
        <f>VLOOKUP(B87,[4]Sheet3!$A:$C,3,0)</f>
        <v>2</v>
      </c>
      <c r="F87" s="10">
        <f>VLOOKUP(B87,[4]Sheet3!$A:$D,4,0)</f>
        <v>1</v>
      </c>
      <c r="G87" s="31">
        <v>9605</v>
      </c>
      <c r="H87" s="31">
        <f t="shared" si="21"/>
        <v>28815</v>
      </c>
      <c r="I87" s="31">
        <v>2079.30961</v>
      </c>
      <c r="J87" s="31">
        <f t="shared" si="22"/>
        <v>6237.92883</v>
      </c>
      <c r="K87" s="32">
        <v>0.216482</v>
      </c>
      <c r="L87" s="34">
        <f>VLOOKUP(B87,[1]查询时间段分门店销售汇总!$D:$L,9,0)</f>
        <v>31272.56</v>
      </c>
      <c r="M87" s="34">
        <f>VLOOKUP(B87,[1]查询时间段分门店销售汇总!$D:$M,10,0)</f>
        <v>6511.13</v>
      </c>
      <c r="N87" s="32">
        <f t="shared" si="23"/>
        <v>0.208205852031302</v>
      </c>
      <c r="O87" s="36">
        <f t="shared" si="24"/>
        <v>1.0852875238591</v>
      </c>
      <c r="P87" s="36">
        <f t="shared" si="25"/>
        <v>1.04379677573205</v>
      </c>
      <c r="Q87" s="74">
        <f>E87*50</f>
        <v>100</v>
      </c>
      <c r="R87" s="31"/>
      <c r="S87" s="31">
        <v>10757.6</v>
      </c>
      <c r="T87" s="31">
        <f t="shared" si="26"/>
        <v>32272.8</v>
      </c>
      <c r="U87" s="31">
        <v>2189.097157408</v>
      </c>
      <c r="V87" s="31">
        <f t="shared" si="27"/>
        <v>6567.291472224</v>
      </c>
      <c r="W87" s="76">
        <f t="shared" si="28"/>
        <v>0.96900671773134</v>
      </c>
      <c r="X87" s="76">
        <f t="shared" si="29"/>
        <v>0.991448305216613</v>
      </c>
      <c r="Y87" s="76"/>
      <c r="Z87" s="74"/>
      <c r="AA87" s="32">
        <v>0.20349308</v>
      </c>
      <c r="AB87" s="10">
        <v>8452.4</v>
      </c>
      <c r="AC87" s="10">
        <f t="shared" si="30"/>
        <v>16904.8</v>
      </c>
      <c r="AD87" s="10">
        <v>1946.58772</v>
      </c>
      <c r="AE87" s="10">
        <f t="shared" si="31"/>
        <v>3893.17544</v>
      </c>
      <c r="AF87" s="85">
        <v>0.2303</v>
      </c>
      <c r="AG87" s="89">
        <f>VLOOKUP(B87,[2]查询时间段分门店销售汇总!$D:$L,9,0)</f>
        <v>15061.33</v>
      </c>
      <c r="AH87" s="89">
        <f>VLOOKUP(B87,[2]查询时间段分门店销售汇总!$D:$M,10,0)</f>
        <v>3241.81</v>
      </c>
      <c r="AI87" s="85">
        <f t="shared" si="32"/>
        <v>0.890949907718518</v>
      </c>
      <c r="AJ87" s="85">
        <f t="shared" si="33"/>
        <v>0.832690447672196</v>
      </c>
      <c r="AK87" s="90"/>
      <c r="AL87" s="10">
        <v>9605</v>
      </c>
      <c r="AM87" s="10">
        <f t="shared" si="34"/>
        <v>19210</v>
      </c>
      <c r="AN87" s="10">
        <v>2079.30961</v>
      </c>
      <c r="AO87" s="10">
        <f t="shared" si="35"/>
        <v>4158.61922</v>
      </c>
      <c r="AP87" s="85">
        <v>0.216482</v>
      </c>
      <c r="AQ87" s="94">
        <f t="shared" si="36"/>
        <v>0.784035918792296</v>
      </c>
      <c r="AR87" s="98">
        <f t="shared" si="37"/>
        <v>0.77953999356546</v>
      </c>
      <c r="AS87" s="102"/>
    </row>
    <row r="88" s="54" customFormat="1" ht="22.5" customHeight="1" spans="1:45">
      <c r="A88" s="10">
        <v>86</v>
      </c>
      <c r="B88" s="10">
        <v>113299</v>
      </c>
      <c r="C88" s="11" t="s">
        <v>123</v>
      </c>
      <c r="D88" s="10" t="str">
        <f>VLOOKUP(B88,[3]Sheet1!$C:$E,3,0)</f>
        <v>城中片</v>
      </c>
      <c r="E88" s="10">
        <f>VLOOKUP(B88,[4]Sheet3!$A:$C,3,0)</f>
        <v>2</v>
      </c>
      <c r="F88" s="10">
        <f>VLOOKUP(B88,[4]Sheet3!$A:$D,4,0)</f>
        <v>0</v>
      </c>
      <c r="G88" s="31">
        <v>5937.5</v>
      </c>
      <c r="H88" s="31">
        <f t="shared" si="21"/>
        <v>17812.5</v>
      </c>
      <c r="I88" s="31">
        <v>1484.724125</v>
      </c>
      <c r="J88" s="31">
        <f t="shared" si="22"/>
        <v>4454.172375</v>
      </c>
      <c r="K88" s="32">
        <v>0.2500588</v>
      </c>
      <c r="L88" s="34">
        <f>VLOOKUP(B88,[1]查询时间段分门店销售汇总!$D:$L,9,0)</f>
        <v>18800.75</v>
      </c>
      <c r="M88" s="34">
        <f>VLOOKUP(B88,[1]查询时间段分门店销售汇总!$D:$M,10,0)</f>
        <v>4595.87</v>
      </c>
      <c r="N88" s="32">
        <f t="shared" si="23"/>
        <v>0.24445141816151</v>
      </c>
      <c r="O88" s="36">
        <f t="shared" si="24"/>
        <v>1.05548070175439</v>
      </c>
      <c r="P88" s="36">
        <f t="shared" si="25"/>
        <v>1.0318123352826</v>
      </c>
      <c r="Q88" s="74">
        <f>E88*50</f>
        <v>100</v>
      </c>
      <c r="R88" s="31"/>
      <c r="S88" s="31">
        <v>6650</v>
      </c>
      <c r="T88" s="31">
        <f t="shared" si="26"/>
        <v>19950</v>
      </c>
      <c r="U88" s="31">
        <v>1563.1175588</v>
      </c>
      <c r="V88" s="31">
        <f t="shared" si="27"/>
        <v>4689.3526764</v>
      </c>
      <c r="W88" s="76">
        <f t="shared" si="28"/>
        <v>0.942393483709273</v>
      </c>
      <c r="X88" s="76">
        <f t="shared" si="29"/>
        <v>0.98006490813317</v>
      </c>
      <c r="Y88" s="76"/>
      <c r="Z88" s="74"/>
      <c r="AA88" s="32">
        <v>0.235055272</v>
      </c>
      <c r="AB88" s="10">
        <v>5343.75</v>
      </c>
      <c r="AC88" s="10">
        <f t="shared" si="30"/>
        <v>10687.5</v>
      </c>
      <c r="AD88" s="10">
        <v>1421.544375</v>
      </c>
      <c r="AE88" s="10">
        <f t="shared" si="31"/>
        <v>2843.08875</v>
      </c>
      <c r="AF88" s="85">
        <v>0.26602</v>
      </c>
      <c r="AG88" s="89">
        <f>VLOOKUP(B88,[2]查询时间段分门店销售汇总!$D:$L,9,0)</f>
        <v>6827.01</v>
      </c>
      <c r="AH88" s="89">
        <f>VLOOKUP(B88,[2]查询时间段分门店销售汇总!$D:$M,10,0)</f>
        <v>1729.98</v>
      </c>
      <c r="AI88" s="85">
        <f t="shared" si="32"/>
        <v>0.638784561403509</v>
      </c>
      <c r="AJ88" s="85">
        <f t="shared" si="33"/>
        <v>0.608486105120707</v>
      </c>
      <c r="AK88" s="90"/>
      <c r="AL88" s="10">
        <v>5937.5</v>
      </c>
      <c r="AM88" s="10">
        <f t="shared" si="34"/>
        <v>11875</v>
      </c>
      <c r="AN88" s="10">
        <v>1484.724125</v>
      </c>
      <c r="AO88" s="10">
        <f t="shared" si="35"/>
        <v>2969.44825</v>
      </c>
      <c r="AP88" s="85">
        <v>0.2500588</v>
      </c>
      <c r="AQ88" s="94">
        <f t="shared" si="36"/>
        <v>0.574906105263158</v>
      </c>
      <c r="AR88" s="98">
        <f t="shared" si="37"/>
        <v>0.58259307937089</v>
      </c>
      <c r="AS88" s="96"/>
    </row>
    <row r="89" s="54" customFormat="1" ht="22.5" customHeight="1" spans="1:45">
      <c r="A89" s="10">
        <v>87</v>
      </c>
      <c r="B89" s="10">
        <v>337</v>
      </c>
      <c r="C89" s="11" t="s">
        <v>124</v>
      </c>
      <c r="D89" s="10" t="str">
        <f>VLOOKUP(B89,[3]Sheet1!$C:$E,3,0)</f>
        <v>城中片</v>
      </c>
      <c r="E89" s="10">
        <f>VLOOKUP(B89,[4]Sheet3!$A:$C,3,0)</f>
        <v>5</v>
      </c>
      <c r="F89" s="10">
        <f>VLOOKUP(B89,[4]Sheet3!$A:$D,4,0)</f>
        <v>1</v>
      </c>
      <c r="G89" s="31">
        <v>30360</v>
      </c>
      <c r="H89" s="31">
        <f t="shared" si="21"/>
        <v>91080</v>
      </c>
      <c r="I89" s="31">
        <v>6803.0979456</v>
      </c>
      <c r="J89" s="31">
        <f t="shared" si="22"/>
        <v>20409.2938368</v>
      </c>
      <c r="K89" s="32">
        <v>0.22408096</v>
      </c>
      <c r="L89" s="34">
        <f>VLOOKUP(B89,[1]查询时间段分门店销售汇总!$D:$L,9,0)</f>
        <v>93152.36</v>
      </c>
      <c r="M89" s="34">
        <f>VLOOKUP(B89,[1]查询时间段分门店销售汇总!$D:$M,10,0)</f>
        <v>16881.95</v>
      </c>
      <c r="N89" s="32">
        <f t="shared" si="23"/>
        <v>0.181229439597666</v>
      </c>
      <c r="O89" s="36">
        <f t="shared" si="24"/>
        <v>1.02275318401405</v>
      </c>
      <c r="P89" s="32">
        <f t="shared" si="25"/>
        <v>0.827169726448847</v>
      </c>
      <c r="Q89" s="74">
        <f>E89*50</f>
        <v>250</v>
      </c>
      <c r="R89" s="31"/>
      <c r="S89" s="31">
        <v>34003.2</v>
      </c>
      <c r="T89" s="31">
        <f t="shared" si="26"/>
        <v>102009.6</v>
      </c>
      <c r="U89" s="31">
        <v>7162.30151712768</v>
      </c>
      <c r="V89" s="31">
        <f t="shared" si="27"/>
        <v>21486.904551383</v>
      </c>
      <c r="W89" s="76">
        <f t="shared" si="28"/>
        <v>0.913172485726834</v>
      </c>
      <c r="X89" s="76">
        <f t="shared" si="29"/>
        <v>0.785685530441534</v>
      </c>
      <c r="Y89" s="76"/>
      <c r="Z89" s="74"/>
      <c r="AA89" s="32">
        <v>0.2106361024</v>
      </c>
      <c r="AB89" s="10">
        <v>26716.8</v>
      </c>
      <c r="AC89" s="10">
        <f t="shared" si="30"/>
        <v>53433.6</v>
      </c>
      <c r="AD89" s="10">
        <v>6368.8576512</v>
      </c>
      <c r="AE89" s="10">
        <f t="shared" si="31"/>
        <v>12737.7153024</v>
      </c>
      <c r="AF89" s="85">
        <v>0.238384</v>
      </c>
      <c r="AG89" s="89">
        <f>VLOOKUP(B89,[2]查询时间段分门店销售汇总!$D:$L,9,0)</f>
        <v>40186.46</v>
      </c>
      <c r="AH89" s="89">
        <f>VLOOKUP(B89,[2]查询时间段分门店销售汇总!$D:$M,10,0)</f>
        <v>7753.17</v>
      </c>
      <c r="AI89" s="85">
        <f t="shared" si="32"/>
        <v>0.752082210444365</v>
      </c>
      <c r="AJ89" s="85">
        <f t="shared" si="33"/>
        <v>0.608678229646032</v>
      </c>
      <c r="AK89" s="90"/>
      <c r="AL89" s="10">
        <v>30360</v>
      </c>
      <c r="AM89" s="10">
        <f t="shared" si="34"/>
        <v>60720</v>
      </c>
      <c r="AN89" s="10">
        <v>6803.0979456</v>
      </c>
      <c r="AO89" s="10">
        <f t="shared" si="35"/>
        <v>13606.1958912</v>
      </c>
      <c r="AP89" s="85">
        <v>0.22408096</v>
      </c>
      <c r="AQ89" s="94">
        <f t="shared" si="36"/>
        <v>0.661832345191041</v>
      </c>
      <c r="AR89" s="98">
        <f t="shared" si="37"/>
        <v>0.569826427753732</v>
      </c>
      <c r="AS89" s="96"/>
    </row>
    <row r="90" s="54" customFormat="1" ht="22.5" customHeight="1" spans="1:243">
      <c r="A90" s="10">
        <v>88</v>
      </c>
      <c r="B90" s="10">
        <v>118758</v>
      </c>
      <c r="C90" s="11" t="s">
        <v>125</v>
      </c>
      <c r="D90" s="10" t="str">
        <f>VLOOKUP(B90,[3]Sheet1!$C:$E,3,0)</f>
        <v>东南片区</v>
      </c>
      <c r="E90" s="10">
        <f>VLOOKUP(B90,[4]Sheet3!$A:$C,3,0)</f>
        <v>2</v>
      </c>
      <c r="F90" s="10">
        <f>VLOOKUP(B90,[4]Sheet3!$A:$D,4,0)</f>
        <v>0</v>
      </c>
      <c r="G90" s="31">
        <v>4062.5</v>
      </c>
      <c r="H90" s="31">
        <f t="shared" si="21"/>
        <v>12187.5</v>
      </c>
      <c r="I90" s="31">
        <v>1025.1969</v>
      </c>
      <c r="J90" s="31">
        <f t="shared" si="22"/>
        <v>3075.5907</v>
      </c>
      <c r="K90" s="32">
        <v>0.25235616</v>
      </c>
      <c r="L90" s="34">
        <f>VLOOKUP(B90,[1]查询时间段分门店销售汇总!$D:$L,9,0)</f>
        <v>11343.25</v>
      </c>
      <c r="M90" s="34">
        <f>VLOOKUP(B90,[1]查询时间段分门店销售汇总!$D:$M,10,0)</f>
        <v>775</v>
      </c>
      <c r="N90" s="32">
        <f t="shared" si="23"/>
        <v>0.0683225706918211</v>
      </c>
      <c r="O90" s="32">
        <f t="shared" si="24"/>
        <v>0.930728205128205</v>
      </c>
      <c r="P90" s="32">
        <f t="shared" si="25"/>
        <v>0.251984114791347</v>
      </c>
      <c r="Q90" s="74"/>
      <c r="R90" s="31">
        <f t="shared" ref="R90:R107" si="38">(L90-H90)*0.01</f>
        <v>-8.4425</v>
      </c>
      <c r="S90" s="31">
        <v>4550</v>
      </c>
      <c r="T90" s="31">
        <f t="shared" si="26"/>
        <v>13650</v>
      </c>
      <c r="U90" s="31">
        <v>1079.32729632</v>
      </c>
      <c r="V90" s="31">
        <f t="shared" si="27"/>
        <v>3237.98188896</v>
      </c>
      <c r="W90" s="76">
        <f t="shared" si="28"/>
        <v>0.831007326007326</v>
      </c>
      <c r="X90" s="76">
        <f t="shared" si="29"/>
        <v>0.239346613593605</v>
      </c>
      <c r="Y90" s="76"/>
      <c r="Z90" s="74"/>
      <c r="AA90" s="32">
        <v>0.2372147904</v>
      </c>
      <c r="AB90" s="10">
        <v>3656.25</v>
      </c>
      <c r="AC90" s="10">
        <f t="shared" si="30"/>
        <v>7312.5</v>
      </c>
      <c r="AD90" s="10">
        <v>981.5715</v>
      </c>
      <c r="AE90" s="10">
        <f t="shared" si="31"/>
        <v>1963.143</v>
      </c>
      <c r="AF90" s="85">
        <v>0.268464</v>
      </c>
      <c r="AG90" s="89">
        <f>VLOOKUP(B90,[2]查询时间段分门店销售汇总!$D:$L,9,0)</f>
        <v>4113.8</v>
      </c>
      <c r="AH90" s="89">
        <f>VLOOKUP(B90,[2]查询时间段分门店销售汇总!$D:$M,10,0)</f>
        <v>858.33</v>
      </c>
      <c r="AI90" s="85">
        <f t="shared" si="32"/>
        <v>0.56257094017094</v>
      </c>
      <c r="AJ90" s="85">
        <f t="shared" si="33"/>
        <v>0.437222352115969</v>
      </c>
      <c r="AK90" s="90"/>
      <c r="AL90" s="10">
        <v>4062.5</v>
      </c>
      <c r="AM90" s="10">
        <f t="shared" si="34"/>
        <v>8125</v>
      </c>
      <c r="AN90" s="10">
        <v>1025.1969</v>
      </c>
      <c r="AO90" s="10">
        <f t="shared" si="35"/>
        <v>2050.3938</v>
      </c>
      <c r="AP90" s="85">
        <v>0.25235616</v>
      </c>
      <c r="AQ90" s="94">
        <f t="shared" si="36"/>
        <v>0.506313846153846</v>
      </c>
      <c r="AR90" s="98">
        <f t="shared" si="37"/>
        <v>0.418617145642949</v>
      </c>
      <c r="AS90" s="96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  <c r="BQ90" s="99"/>
      <c r="BR90" s="99"/>
      <c r="BS90" s="99"/>
      <c r="BT90" s="99"/>
      <c r="BU90" s="99"/>
      <c r="BV90" s="99"/>
      <c r="BW90" s="99"/>
      <c r="BX90" s="99"/>
      <c r="BY90" s="99"/>
      <c r="BZ90" s="99"/>
      <c r="CA90" s="99"/>
      <c r="CB90" s="99"/>
      <c r="CC90" s="99"/>
      <c r="CD90" s="99"/>
      <c r="CE90" s="99"/>
      <c r="CF90" s="99"/>
      <c r="CG90" s="99"/>
      <c r="CH90" s="99"/>
      <c r="CI90" s="99"/>
      <c r="CJ90" s="99"/>
      <c r="CK90" s="99"/>
      <c r="CL90" s="99"/>
      <c r="CM90" s="99"/>
      <c r="CN90" s="99"/>
      <c r="CO90" s="99"/>
      <c r="CP90" s="99"/>
      <c r="CQ90" s="99"/>
      <c r="CR90" s="99"/>
      <c r="CS90" s="99"/>
      <c r="CT90" s="99"/>
      <c r="CU90" s="99"/>
      <c r="CV90" s="99"/>
      <c r="CW90" s="99"/>
      <c r="CX90" s="99"/>
      <c r="CY90" s="99"/>
      <c r="CZ90" s="99"/>
      <c r="DA90" s="99"/>
      <c r="DB90" s="99"/>
      <c r="DC90" s="99"/>
      <c r="DD90" s="99"/>
      <c r="DE90" s="99"/>
      <c r="DF90" s="99"/>
      <c r="DG90" s="99"/>
      <c r="DH90" s="99"/>
      <c r="DI90" s="99"/>
      <c r="DJ90" s="99"/>
      <c r="DK90" s="99"/>
      <c r="DL90" s="99"/>
      <c r="DM90" s="99"/>
      <c r="DN90" s="99"/>
      <c r="DO90" s="99"/>
      <c r="DP90" s="99"/>
      <c r="DQ90" s="99"/>
      <c r="DR90" s="99"/>
      <c r="DS90" s="99"/>
      <c r="DT90" s="99"/>
      <c r="DU90" s="99"/>
      <c r="DV90" s="99"/>
      <c r="DW90" s="99"/>
      <c r="DX90" s="99"/>
      <c r="DY90" s="99"/>
      <c r="DZ90" s="99"/>
      <c r="EA90" s="99"/>
      <c r="EB90" s="99"/>
      <c r="EC90" s="99"/>
      <c r="ED90" s="99"/>
      <c r="EE90" s="99"/>
      <c r="EF90" s="99"/>
      <c r="EG90" s="99"/>
      <c r="EH90" s="99"/>
      <c r="EI90" s="99"/>
      <c r="EJ90" s="99"/>
      <c r="EK90" s="99"/>
      <c r="EL90" s="99"/>
      <c r="EM90" s="99"/>
      <c r="EN90" s="99"/>
      <c r="EO90" s="99"/>
      <c r="EP90" s="99"/>
      <c r="EQ90" s="99"/>
      <c r="ER90" s="99"/>
      <c r="ES90" s="99"/>
      <c r="ET90" s="99"/>
      <c r="EU90" s="99"/>
      <c r="EV90" s="99"/>
      <c r="EW90" s="99"/>
      <c r="EX90" s="99"/>
      <c r="EY90" s="99"/>
      <c r="EZ90" s="99"/>
      <c r="FA90" s="99"/>
      <c r="FB90" s="99"/>
      <c r="FC90" s="99"/>
      <c r="FD90" s="99"/>
      <c r="FE90" s="99"/>
      <c r="FF90" s="99"/>
      <c r="FG90" s="99"/>
      <c r="FH90" s="99"/>
      <c r="FI90" s="99"/>
      <c r="FJ90" s="99"/>
      <c r="FK90" s="99"/>
      <c r="FL90" s="99"/>
      <c r="FM90" s="99"/>
      <c r="FN90" s="99"/>
      <c r="FO90" s="99"/>
      <c r="FP90" s="99"/>
      <c r="FQ90" s="99"/>
      <c r="FR90" s="99"/>
      <c r="FS90" s="99"/>
      <c r="FT90" s="99"/>
      <c r="FU90" s="99"/>
      <c r="FV90" s="99"/>
      <c r="FW90" s="99"/>
      <c r="FX90" s="99"/>
      <c r="FY90" s="99"/>
      <c r="FZ90" s="99"/>
      <c r="GA90" s="99"/>
      <c r="GB90" s="99"/>
      <c r="GC90" s="99"/>
      <c r="GD90" s="99"/>
      <c r="GE90" s="99"/>
      <c r="GF90" s="99"/>
      <c r="GG90" s="99"/>
      <c r="GH90" s="99"/>
      <c r="GI90" s="99"/>
      <c r="GJ90" s="99"/>
      <c r="GK90" s="99"/>
      <c r="GL90" s="99"/>
      <c r="GM90" s="99"/>
      <c r="GN90" s="99"/>
      <c r="GO90" s="99"/>
      <c r="GP90" s="99"/>
      <c r="GQ90" s="99"/>
      <c r="GR90" s="99"/>
      <c r="GS90" s="99"/>
      <c r="GT90" s="99"/>
      <c r="GU90" s="99"/>
      <c r="GV90" s="99"/>
      <c r="GW90" s="99"/>
      <c r="GX90" s="99"/>
      <c r="GY90" s="99"/>
      <c r="GZ90" s="99"/>
      <c r="HA90" s="99"/>
      <c r="HB90" s="99"/>
      <c r="HC90" s="99"/>
      <c r="HD90" s="99"/>
      <c r="HE90" s="99"/>
      <c r="HF90" s="99"/>
      <c r="HG90" s="99"/>
      <c r="HH90" s="99"/>
      <c r="HI90" s="99"/>
      <c r="HJ90" s="99"/>
      <c r="HK90" s="99"/>
      <c r="HL90" s="99"/>
      <c r="HM90" s="99"/>
      <c r="HN90" s="99"/>
      <c r="HO90" s="99"/>
      <c r="HP90" s="99"/>
      <c r="HQ90" s="99"/>
      <c r="HR90" s="99"/>
      <c r="HS90" s="99"/>
      <c r="HT90" s="99"/>
      <c r="HU90" s="99"/>
      <c r="HV90" s="99"/>
      <c r="HW90" s="99"/>
      <c r="HX90" s="99"/>
      <c r="HY90" s="99"/>
      <c r="HZ90" s="99"/>
      <c r="IA90" s="99"/>
      <c r="IB90" s="99"/>
      <c r="IC90" s="99"/>
      <c r="ID90" s="99"/>
      <c r="IE90" s="99"/>
      <c r="IF90" s="99"/>
      <c r="IG90" s="99"/>
      <c r="IH90" s="99"/>
      <c r="II90" s="99"/>
    </row>
    <row r="91" s="54" customFormat="1" ht="22.5" customHeight="1" spans="1:45">
      <c r="A91" s="10">
        <v>89</v>
      </c>
      <c r="B91" s="10">
        <v>114685</v>
      </c>
      <c r="C91" s="11" t="s">
        <v>126</v>
      </c>
      <c r="D91" s="10" t="str">
        <f>VLOOKUP(B91,[3]Sheet1!$C:$E,3,0)</f>
        <v>城中片</v>
      </c>
      <c r="E91" s="10">
        <f>VLOOKUP(B91,[4]Sheet3!$A:$C,3,0)</f>
        <v>4</v>
      </c>
      <c r="F91" s="10">
        <f>VLOOKUP(B91,[4]Sheet3!$A:$D,4,0)</f>
        <v>1</v>
      </c>
      <c r="G91" s="31">
        <v>39875</v>
      </c>
      <c r="H91" s="31">
        <f t="shared" si="21"/>
        <v>119625</v>
      </c>
      <c r="I91" s="31">
        <v>7046.71</v>
      </c>
      <c r="J91" s="31">
        <f t="shared" si="22"/>
        <v>21140.13</v>
      </c>
      <c r="K91" s="32">
        <v>0.17672</v>
      </c>
      <c r="L91" s="34">
        <f>VLOOKUP(B91,[1]查询时间段分门店销售汇总!$D:$L,9,0)</f>
        <v>110312.52</v>
      </c>
      <c r="M91" s="34">
        <f>VLOOKUP(B91,[1]查询时间段分门店销售汇总!$D:$M,10,0)</f>
        <v>13893.98</v>
      </c>
      <c r="N91" s="32">
        <f t="shared" si="23"/>
        <v>0.125951070649098</v>
      </c>
      <c r="O91" s="32">
        <f t="shared" si="24"/>
        <v>0.922152727272727</v>
      </c>
      <c r="P91" s="32">
        <f t="shared" si="25"/>
        <v>0.657232476810691</v>
      </c>
      <c r="Q91" s="74"/>
      <c r="R91" s="31">
        <f t="shared" si="38"/>
        <v>-93.1248</v>
      </c>
      <c r="S91" s="31">
        <v>44660</v>
      </c>
      <c r="T91" s="31">
        <f t="shared" si="26"/>
        <v>133980</v>
      </c>
      <c r="U91" s="31">
        <v>7418.776288</v>
      </c>
      <c r="V91" s="31">
        <f t="shared" si="27"/>
        <v>22256.328864</v>
      </c>
      <c r="W91" s="76">
        <f t="shared" si="28"/>
        <v>0.823350649350649</v>
      </c>
      <c r="X91" s="76">
        <f t="shared" si="29"/>
        <v>0.624270969615018</v>
      </c>
      <c r="Y91" s="76"/>
      <c r="Z91" s="74"/>
      <c r="AA91" s="32">
        <v>0.1661168</v>
      </c>
      <c r="AB91" s="10">
        <v>35090</v>
      </c>
      <c r="AC91" s="10">
        <f t="shared" si="30"/>
        <v>70180</v>
      </c>
      <c r="AD91" s="10">
        <v>6596.92</v>
      </c>
      <c r="AE91" s="10">
        <f t="shared" si="31"/>
        <v>13193.84</v>
      </c>
      <c r="AF91" s="85">
        <v>0.188</v>
      </c>
      <c r="AG91" s="89">
        <f>VLOOKUP(B91,[2]查询时间段分门店销售汇总!$D:$L,9,0)</f>
        <v>60441.42</v>
      </c>
      <c r="AH91" s="89">
        <f>VLOOKUP(B91,[2]查询时间段分门店销售汇总!$D:$M,10,0)</f>
        <v>7472.32</v>
      </c>
      <c r="AI91" s="85">
        <f t="shared" si="32"/>
        <v>0.86123425477344</v>
      </c>
      <c r="AJ91" s="85">
        <f t="shared" si="33"/>
        <v>0.5663491447524</v>
      </c>
      <c r="AK91" s="90"/>
      <c r="AL91" s="10">
        <v>39875</v>
      </c>
      <c r="AM91" s="10">
        <f t="shared" si="34"/>
        <v>79750</v>
      </c>
      <c r="AN91" s="10">
        <v>7046.71</v>
      </c>
      <c r="AO91" s="10">
        <f t="shared" si="35"/>
        <v>14093.42</v>
      </c>
      <c r="AP91" s="85">
        <v>0.17672</v>
      </c>
      <c r="AQ91" s="94">
        <f t="shared" si="36"/>
        <v>0.757886144200627</v>
      </c>
      <c r="AR91" s="98">
        <f t="shared" si="37"/>
        <v>0.530199199342672</v>
      </c>
      <c r="AS91" s="96"/>
    </row>
    <row r="92" s="54" customFormat="1" ht="22.5" customHeight="1" spans="1:45">
      <c r="A92" s="10">
        <v>90</v>
      </c>
      <c r="B92" s="10">
        <v>515</v>
      </c>
      <c r="C92" s="11" t="s">
        <v>127</v>
      </c>
      <c r="D92" s="10" t="str">
        <f>VLOOKUP(B92,[3]Sheet1!$C:$E,3,0)</f>
        <v>东南片区</v>
      </c>
      <c r="E92" s="10">
        <f>VLOOKUP(B92,[4]Sheet3!$A:$C,3,0)</f>
        <v>2</v>
      </c>
      <c r="F92" s="10">
        <f>VLOOKUP(B92,[4]Sheet3!$A:$D,4,0)</f>
        <v>1</v>
      </c>
      <c r="G92" s="31">
        <v>7980</v>
      </c>
      <c r="H92" s="31">
        <f t="shared" si="21"/>
        <v>23940</v>
      </c>
      <c r="I92" s="31">
        <v>2264.8223136</v>
      </c>
      <c r="J92" s="31">
        <f t="shared" si="22"/>
        <v>6794.4669408</v>
      </c>
      <c r="K92" s="32">
        <v>0.28381232</v>
      </c>
      <c r="L92" s="34">
        <f>VLOOKUP(B92,[1]查询时间段分门店销售汇总!$D:$L,9,0)</f>
        <v>22011.35</v>
      </c>
      <c r="M92" s="34">
        <f>VLOOKUP(B92,[1]查询时间段分门店销售汇总!$D:$M,10,0)</f>
        <v>5759.42</v>
      </c>
      <c r="N92" s="32">
        <f t="shared" si="23"/>
        <v>0.261656827046047</v>
      </c>
      <c r="O92" s="32">
        <f t="shared" si="24"/>
        <v>0.919438178780284</v>
      </c>
      <c r="P92" s="32">
        <f t="shared" si="25"/>
        <v>0.847663260441424</v>
      </c>
      <c r="Q92" s="74"/>
      <c r="R92" s="31">
        <f t="shared" si="38"/>
        <v>-19.2865</v>
      </c>
      <c r="S92" s="31">
        <v>8937.6</v>
      </c>
      <c r="T92" s="31">
        <f t="shared" si="26"/>
        <v>26812.8</v>
      </c>
      <c r="U92" s="31">
        <v>2384.40493175808</v>
      </c>
      <c r="V92" s="31">
        <f t="shared" si="27"/>
        <v>7153.21479527424</v>
      </c>
      <c r="W92" s="76">
        <f t="shared" si="28"/>
        <v>0.820926945339539</v>
      </c>
      <c r="X92" s="76">
        <f t="shared" si="29"/>
        <v>0.805151273215639</v>
      </c>
      <c r="Y92" s="76"/>
      <c r="Z92" s="74"/>
      <c r="AA92" s="32">
        <v>0.2667835808</v>
      </c>
      <c r="AB92" s="10">
        <v>7022.4</v>
      </c>
      <c r="AC92" s="10">
        <f t="shared" si="30"/>
        <v>14044.8</v>
      </c>
      <c r="AD92" s="10">
        <v>2120.2591872</v>
      </c>
      <c r="AE92" s="10">
        <f t="shared" si="31"/>
        <v>4240.5183744</v>
      </c>
      <c r="AF92" s="85">
        <v>0.301928</v>
      </c>
      <c r="AG92" s="89">
        <f>VLOOKUP(B92,[2]查询时间段分门店销售汇总!$D:$L,9,0)</f>
        <v>9650.57</v>
      </c>
      <c r="AH92" s="89">
        <f>VLOOKUP(B92,[2]查询时间段分门店销售汇总!$D:$M,10,0)</f>
        <v>2552.23</v>
      </c>
      <c r="AI92" s="85">
        <f t="shared" si="32"/>
        <v>0.687127620186831</v>
      </c>
      <c r="AJ92" s="85">
        <f t="shared" si="33"/>
        <v>0.601867454556454</v>
      </c>
      <c r="AK92" s="90"/>
      <c r="AL92" s="10">
        <v>7980</v>
      </c>
      <c r="AM92" s="10">
        <f t="shared" si="34"/>
        <v>15960</v>
      </c>
      <c r="AN92" s="10">
        <v>2264.8223136</v>
      </c>
      <c r="AO92" s="10">
        <f t="shared" si="35"/>
        <v>4529.6446272</v>
      </c>
      <c r="AP92" s="85">
        <v>0.28381232</v>
      </c>
      <c r="AQ92" s="94">
        <f t="shared" si="36"/>
        <v>0.604672305764411</v>
      </c>
      <c r="AR92" s="98">
        <f t="shared" si="37"/>
        <v>0.563450382989021</v>
      </c>
      <c r="AS92" s="96"/>
    </row>
    <row r="93" s="54" customFormat="1" ht="22.5" customHeight="1" spans="1:243">
      <c r="A93" s="10">
        <v>91</v>
      </c>
      <c r="B93" s="10">
        <v>391</v>
      </c>
      <c r="C93" s="11" t="s">
        <v>128</v>
      </c>
      <c r="D93" s="10" t="str">
        <f>VLOOKUP(B93,[3]Sheet1!$C:$E,3,0)</f>
        <v>城中片</v>
      </c>
      <c r="E93" s="10">
        <f>VLOOKUP(B93,[4]Sheet3!$A:$C,3,0)</f>
        <v>3</v>
      </c>
      <c r="F93" s="10">
        <f>VLOOKUP(B93,[4]Sheet3!$A:$D,4,0)</f>
        <v>1</v>
      </c>
      <c r="G93" s="31">
        <v>7062.5</v>
      </c>
      <c r="H93" s="31">
        <f t="shared" si="21"/>
        <v>21187.5</v>
      </c>
      <c r="I93" s="31">
        <v>2235.320235</v>
      </c>
      <c r="J93" s="31">
        <f t="shared" si="22"/>
        <v>6705.960705</v>
      </c>
      <c r="K93" s="32">
        <v>0.31650552</v>
      </c>
      <c r="L93" s="34">
        <f>VLOOKUP(B93,[1]查询时间段分门店销售汇总!$D:$L,9,0)</f>
        <v>19096.23</v>
      </c>
      <c r="M93" s="34">
        <f>VLOOKUP(B93,[1]查询时间段分门店销售汇总!$D:$M,10,0)</f>
        <v>5645.41</v>
      </c>
      <c r="N93" s="32">
        <f t="shared" si="23"/>
        <v>0.29562955620036</v>
      </c>
      <c r="O93" s="32">
        <f t="shared" si="24"/>
        <v>0.901296991150442</v>
      </c>
      <c r="P93" s="32">
        <f t="shared" si="25"/>
        <v>0.841849549728311</v>
      </c>
      <c r="Q93" s="74"/>
      <c r="R93" s="31">
        <f t="shared" si="38"/>
        <v>-20.9127</v>
      </c>
      <c r="S93" s="31">
        <v>7910</v>
      </c>
      <c r="T93" s="31">
        <f t="shared" si="26"/>
        <v>23730</v>
      </c>
      <c r="U93" s="31">
        <v>2353.345143408</v>
      </c>
      <c r="V93" s="31">
        <f t="shared" si="27"/>
        <v>7060.035430224</v>
      </c>
      <c r="W93" s="76">
        <f t="shared" si="28"/>
        <v>0.804729456384324</v>
      </c>
      <c r="X93" s="76">
        <f t="shared" si="29"/>
        <v>0.799629131580843</v>
      </c>
      <c r="Y93" s="76"/>
      <c r="Z93" s="74"/>
      <c r="AA93" s="32">
        <v>0.2975151888</v>
      </c>
      <c r="AB93" s="10">
        <v>6356.25</v>
      </c>
      <c r="AC93" s="10">
        <f t="shared" si="30"/>
        <v>12712.5</v>
      </c>
      <c r="AD93" s="10">
        <v>2140.200225</v>
      </c>
      <c r="AE93" s="10">
        <f t="shared" si="31"/>
        <v>4280.40045</v>
      </c>
      <c r="AF93" s="85">
        <v>0.336708</v>
      </c>
      <c r="AG93" s="89">
        <f>VLOOKUP(B93,[2]查询时间段分门店销售汇总!$D:$L,9,0)</f>
        <v>11111.09</v>
      </c>
      <c r="AH93" s="89">
        <f>VLOOKUP(B93,[2]查询时间段分门店销售汇总!$D:$M,10,0)</f>
        <v>3190.02</v>
      </c>
      <c r="AI93" s="85">
        <f t="shared" si="32"/>
        <v>0.874028711897738</v>
      </c>
      <c r="AJ93" s="85">
        <f t="shared" si="33"/>
        <v>0.745262046685375</v>
      </c>
      <c r="AK93" s="90"/>
      <c r="AL93" s="10">
        <v>7062.5</v>
      </c>
      <c r="AM93" s="10">
        <f t="shared" si="34"/>
        <v>14125</v>
      </c>
      <c r="AN93" s="10">
        <v>2235.320235</v>
      </c>
      <c r="AO93" s="10">
        <f t="shared" si="35"/>
        <v>4470.64047</v>
      </c>
      <c r="AP93" s="85">
        <v>0.31650552</v>
      </c>
      <c r="AQ93" s="94">
        <f t="shared" si="36"/>
        <v>0.786625840707965</v>
      </c>
      <c r="AR93" s="98">
        <f t="shared" si="37"/>
        <v>0.713548768103018</v>
      </c>
      <c r="AS93" s="96"/>
      <c r="AT93" s="99"/>
      <c r="AU93" s="99"/>
      <c r="AV93" s="99"/>
      <c r="AW93" s="99"/>
      <c r="AX93" s="99"/>
      <c r="AY93" s="99"/>
      <c r="AZ93" s="99"/>
      <c r="BA93" s="99"/>
      <c r="BB93" s="99"/>
      <c r="BC93" s="99"/>
      <c r="BD93" s="99"/>
      <c r="BE93" s="99"/>
      <c r="BF93" s="99"/>
      <c r="BG93" s="99"/>
      <c r="BH93" s="99"/>
      <c r="BI93" s="99"/>
      <c r="BJ93" s="99"/>
      <c r="BK93" s="99"/>
      <c r="BL93" s="99"/>
      <c r="BM93" s="99"/>
      <c r="BN93" s="99"/>
      <c r="BO93" s="99"/>
      <c r="BP93" s="99"/>
      <c r="BQ93" s="99"/>
      <c r="BR93" s="99"/>
      <c r="BS93" s="99"/>
      <c r="BT93" s="99"/>
      <c r="BU93" s="99"/>
      <c r="BV93" s="99"/>
      <c r="BW93" s="99"/>
      <c r="BX93" s="99"/>
      <c r="BY93" s="99"/>
      <c r="BZ93" s="99"/>
      <c r="CA93" s="99"/>
      <c r="CB93" s="99"/>
      <c r="CC93" s="99"/>
      <c r="CD93" s="99"/>
      <c r="CE93" s="99"/>
      <c r="CF93" s="99"/>
      <c r="CG93" s="99"/>
      <c r="CH93" s="99"/>
      <c r="CI93" s="99"/>
      <c r="CJ93" s="99"/>
      <c r="CK93" s="99"/>
      <c r="CL93" s="99"/>
      <c r="CM93" s="99"/>
      <c r="CN93" s="99"/>
      <c r="CO93" s="99"/>
      <c r="CP93" s="99"/>
      <c r="CQ93" s="99"/>
      <c r="CR93" s="99"/>
      <c r="CS93" s="99"/>
      <c r="CT93" s="99"/>
      <c r="CU93" s="99"/>
      <c r="CV93" s="99"/>
      <c r="CW93" s="99"/>
      <c r="CX93" s="99"/>
      <c r="CY93" s="99"/>
      <c r="CZ93" s="99"/>
      <c r="DA93" s="99"/>
      <c r="DB93" s="99"/>
      <c r="DC93" s="99"/>
      <c r="DD93" s="99"/>
      <c r="DE93" s="99"/>
      <c r="DF93" s="99"/>
      <c r="DG93" s="99"/>
      <c r="DH93" s="99"/>
      <c r="DI93" s="99"/>
      <c r="DJ93" s="99"/>
      <c r="DK93" s="99"/>
      <c r="DL93" s="99"/>
      <c r="DM93" s="99"/>
      <c r="DN93" s="99"/>
      <c r="DO93" s="99"/>
      <c r="DP93" s="99"/>
      <c r="DQ93" s="99"/>
      <c r="DR93" s="99"/>
      <c r="DS93" s="99"/>
      <c r="DT93" s="99"/>
      <c r="DU93" s="99"/>
      <c r="DV93" s="99"/>
      <c r="DW93" s="99"/>
      <c r="DX93" s="99"/>
      <c r="DY93" s="99"/>
      <c r="DZ93" s="99"/>
      <c r="EA93" s="99"/>
      <c r="EB93" s="99"/>
      <c r="EC93" s="99"/>
      <c r="ED93" s="99"/>
      <c r="EE93" s="99"/>
      <c r="EF93" s="99"/>
      <c r="EG93" s="99"/>
      <c r="EH93" s="99"/>
      <c r="EI93" s="99"/>
      <c r="EJ93" s="99"/>
      <c r="EK93" s="99"/>
      <c r="EL93" s="99"/>
      <c r="EM93" s="99"/>
      <c r="EN93" s="99"/>
      <c r="EO93" s="99"/>
      <c r="EP93" s="99"/>
      <c r="EQ93" s="99"/>
      <c r="ER93" s="99"/>
      <c r="ES93" s="99"/>
      <c r="ET93" s="99"/>
      <c r="EU93" s="99"/>
      <c r="EV93" s="99"/>
      <c r="EW93" s="99"/>
      <c r="EX93" s="99"/>
      <c r="EY93" s="99"/>
      <c r="EZ93" s="99"/>
      <c r="FA93" s="99"/>
      <c r="FB93" s="99"/>
      <c r="FC93" s="99"/>
      <c r="FD93" s="99"/>
      <c r="FE93" s="99"/>
      <c r="FF93" s="99"/>
      <c r="FG93" s="99"/>
      <c r="FH93" s="99"/>
      <c r="FI93" s="99"/>
      <c r="FJ93" s="99"/>
      <c r="FK93" s="99"/>
      <c r="FL93" s="99"/>
      <c r="FM93" s="99"/>
      <c r="FN93" s="99"/>
      <c r="FO93" s="99"/>
      <c r="FP93" s="99"/>
      <c r="FQ93" s="99"/>
      <c r="FR93" s="99"/>
      <c r="FS93" s="99"/>
      <c r="FT93" s="99"/>
      <c r="FU93" s="99"/>
      <c r="FV93" s="99"/>
      <c r="FW93" s="99"/>
      <c r="FX93" s="99"/>
      <c r="FY93" s="99"/>
      <c r="FZ93" s="99"/>
      <c r="GA93" s="99"/>
      <c r="GB93" s="99"/>
      <c r="GC93" s="99"/>
      <c r="GD93" s="99"/>
      <c r="GE93" s="99"/>
      <c r="GF93" s="99"/>
      <c r="GG93" s="99"/>
      <c r="GH93" s="99"/>
      <c r="GI93" s="99"/>
      <c r="GJ93" s="99"/>
      <c r="GK93" s="99"/>
      <c r="GL93" s="99"/>
      <c r="GM93" s="99"/>
      <c r="GN93" s="99"/>
      <c r="GO93" s="99"/>
      <c r="GP93" s="99"/>
      <c r="GQ93" s="99"/>
      <c r="GR93" s="99"/>
      <c r="GS93" s="99"/>
      <c r="GT93" s="99"/>
      <c r="GU93" s="99"/>
      <c r="GV93" s="99"/>
      <c r="GW93" s="99"/>
      <c r="GX93" s="99"/>
      <c r="GY93" s="99"/>
      <c r="GZ93" s="99"/>
      <c r="HA93" s="99"/>
      <c r="HB93" s="99"/>
      <c r="HC93" s="99"/>
      <c r="HD93" s="99"/>
      <c r="HE93" s="99"/>
      <c r="HF93" s="99"/>
      <c r="HG93" s="99"/>
      <c r="HH93" s="99"/>
      <c r="HI93" s="99"/>
      <c r="HJ93" s="99"/>
      <c r="HK93" s="99"/>
      <c r="HL93" s="99"/>
      <c r="HM93" s="99"/>
      <c r="HN93" s="99"/>
      <c r="HO93" s="99"/>
      <c r="HP93" s="99"/>
      <c r="HQ93" s="99"/>
      <c r="HR93" s="99"/>
      <c r="HS93" s="99"/>
      <c r="HT93" s="99"/>
      <c r="HU93" s="99"/>
      <c r="HV93" s="99"/>
      <c r="HW93" s="99"/>
      <c r="HX93" s="99"/>
      <c r="HY93" s="99"/>
      <c r="HZ93" s="99"/>
      <c r="IA93" s="99"/>
      <c r="IB93" s="99"/>
      <c r="IC93" s="99"/>
      <c r="ID93" s="99"/>
      <c r="IE93" s="99"/>
      <c r="IF93" s="99"/>
      <c r="IG93" s="99"/>
      <c r="IH93" s="99"/>
      <c r="II93" s="99"/>
    </row>
    <row r="94" s="54" customFormat="1" ht="22.5" customHeight="1" spans="1:45">
      <c r="A94" s="10">
        <v>92</v>
      </c>
      <c r="B94" s="10">
        <v>517</v>
      </c>
      <c r="C94" s="11" t="s">
        <v>129</v>
      </c>
      <c r="D94" s="10" t="str">
        <f>VLOOKUP(B94,[3]Sheet1!$C:$E,3,0)</f>
        <v>城中片</v>
      </c>
      <c r="E94" s="10">
        <f>VLOOKUP(B94,[4]Sheet3!$A:$C,3,0)</f>
        <v>4</v>
      </c>
      <c r="F94" s="10">
        <f>VLOOKUP(B94,[4]Sheet3!$A:$D,4,0)</f>
        <v>2</v>
      </c>
      <c r="G94" s="31">
        <v>38280</v>
      </c>
      <c r="H94" s="31">
        <f t="shared" si="21"/>
        <v>114840</v>
      </c>
      <c r="I94" s="31">
        <v>7454.8554432</v>
      </c>
      <c r="J94" s="31">
        <f t="shared" si="22"/>
        <v>22364.5663296</v>
      </c>
      <c r="K94" s="32">
        <v>0.19474544</v>
      </c>
      <c r="L94" s="34">
        <f>VLOOKUP(B94,[1]查询时间段分门店销售汇总!$D:$L,9,0)</f>
        <v>102991.93</v>
      </c>
      <c r="M94" s="34">
        <f>VLOOKUP(B94,[1]查询时间段分门店销售汇总!$D:$M,10,0)</f>
        <v>20403.24</v>
      </c>
      <c r="N94" s="32">
        <f t="shared" si="23"/>
        <v>0.198105230186482</v>
      </c>
      <c r="O94" s="32">
        <f t="shared" si="24"/>
        <v>0.896829763148729</v>
      </c>
      <c r="P94" s="32">
        <f t="shared" si="25"/>
        <v>0.912302062973422</v>
      </c>
      <c r="Q94" s="74"/>
      <c r="R94" s="31">
        <f t="shared" si="38"/>
        <v>-118.4807</v>
      </c>
      <c r="S94" s="31">
        <v>42873.6</v>
      </c>
      <c r="T94" s="31">
        <f t="shared" si="26"/>
        <v>128620.8</v>
      </c>
      <c r="U94" s="31">
        <v>7848.47181060096</v>
      </c>
      <c r="V94" s="31">
        <f t="shared" si="27"/>
        <v>23545.4154318029</v>
      </c>
      <c r="W94" s="76">
        <f t="shared" si="28"/>
        <v>0.800740859954222</v>
      </c>
      <c r="X94" s="76">
        <f t="shared" si="29"/>
        <v>0.866548312094815</v>
      </c>
      <c r="Y94" s="76"/>
      <c r="Z94" s="74"/>
      <c r="AA94" s="32">
        <v>0.1830607136</v>
      </c>
      <c r="AB94" s="10">
        <v>33686.4</v>
      </c>
      <c r="AC94" s="10">
        <f t="shared" si="30"/>
        <v>67372.8</v>
      </c>
      <c r="AD94" s="10">
        <v>6979.0136064</v>
      </c>
      <c r="AE94" s="10">
        <f t="shared" si="31"/>
        <v>13958.0272128</v>
      </c>
      <c r="AF94" s="85">
        <v>0.207176</v>
      </c>
      <c r="AG94" s="89">
        <f>VLOOKUP(B94,[2]查询时间段分门店销售汇总!$D:$L,9,0)</f>
        <v>59385.39</v>
      </c>
      <c r="AH94" s="89">
        <f>VLOOKUP(B94,[2]查询时间段分门店销售汇总!$D:$M,10,0)</f>
        <v>12816.3</v>
      </c>
      <c r="AI94" s="85">
        <f t="shared" si="32"/>
        <v>0.881444588914221</v>
      </c>
      <c r="AJ94" s="85">
        <f t="shared" si="33"/>
        <v>0.91820282369467</v>
      </c>
      <c r="AK94" s="90"/>
      <c r="AL94" s="10">
        <v>38280</v>
      </c>
      <c r="AM94" s="10">
        <f t="shared" si="34"/>
        <v>76560</v>
      </c>
      <c r="AN94" s="10">
        <v>7454.8554432</v>
      </c>
      <c r="AO94" s="10">
        <f t="shared" si="35"/>
        <v>14909.7108864</v>
      </c>
      <c r="AP94" s="85">
        <v>0.19474544</v>
      </c>
      <c r="AQ94" s="94">
        <f t="shared" si="36"/>
        <v>0.775671238244514</v>
      </c>
      <c r="AR94" s="98">
        <f t="shared" si="37"/>
        <v>0.859594132820542</v>
      </c>
      <c r="AS94" s="102"/>
    </row>
    <row r="95" s="54" customFormat="1" ht="22.5" customHeight="1" spans="1:45">
      <c r="A95" s="10">
        <v>93</v>
      </c>
      <c r="B95" s="10">
        <v>511</v>
      </c>
      <c r="C95" s="11" t="s">
        <v>130</v>
      </c>
      <c r="D95" s="10" t="str">
        <f>VLOOKUP(B95,[3]Sheet1!$C:$E,3,0)</f>
        <v>东南片区</v>
      </c>
      <c r="E95" s="10">
        <f>VLOOKUP(B95,[4]Sheet3!$A:$C,3,0)</f>
        <v>3</v>
      </c>
      <c r="F95" s="10">
        <f>VLOOKUP(B95,[4]Sheet3!$A:$D,4,0)</f>
        <v>1</v>
      </c>
      <c r="G95" s="31">
        <v>11310</v>
      </c>
      <c r="H95" s="31">
        <f t="shared" si="21"/>
        <v>33930</v>
      </c>
      <c r="I95" s="31">
        <v>3157.951056</v>
      </c>
      <c r="J95" s="31">
        <f t="shared" si="22"/>
        <v>9473.853168</v>
      </c>
      <c r="K95" s="32">
        <v>0.2792176</v>
      </c>
      <c r="L95" s="34">
        <f>VLOOKUP(B95,[1]查询时间段分门店销售汇总!$D:$L,9,0)</f>
        <v>30172.72</v>
      </c>
      <c r="M95" s="34">
        <f>VLOOKUP(B95,[1]查询时间段分门店销售汇总!$D:$M,10,0)</f>
        <v>7710.59</v>
      </c>
      <c r="N95" s="32">
        <f t="shared" si="23"/>
        <v>0.25554838940606</v>
      </c>
      <c r="O95" s="32">
        <f t="shared" si="24"/>
        <v>0.889263778367227</v>
      </c>
      <c r="P95" s="32">
        <f t="shared" si="25"/>
        <v>0.813881096030092</v>
      </c>
      <c r="Q95" s="74"/>
      <c r="R95" s="31">
        <f t="shared" si="38"/>
        <v>-37.5728</v>
      </c>
      <c r="S95" s="31">
        <v>12667.2</v>
      </c>
      <c r="T95" s="31">
        <f t="shared" si="26"/>
        <v>38001.6</v>
      </c>
      <c r="U95" s="31">
        <v>3324.6908717568</v>
      </c>
      <c r="V95" s="31">
        <f t="shared" si="27"/>
        <v>9974.0726152704</v>
      </c>
      <c r="W95" s="76">
        <f t="shared" si="28"/>
        <v>0.793985516399309</v>
      </c>
      <c r="X95" s="76">
        <f t="shared" si="29"/>
        <v>0.773063351092413</v>
      </c>
      <c r="Y95" s="76"/>
      <c r="Z95" s="74"/>
      <c r="AA95" s="32">
        <v>0.262464544</v>
      </c>
      <c r="AB95" s="10">
        <v>9952.8</v>
      </c>
      <c r="AC95" s="10">
        <f t="shared" si="30"/>
        <v>19905.6</v>
      </c>
      <c r="AD95" s="10">
        <v>2956.379712</v>
      </c>
      <c r="AE95" s="10">
        <f t="shared" si="31"/>
        <v>5912.759424</v>
      </c>
      <c r="AF95" s="85">
        <v>0.29704</v>
      </c>
      <c r="AG95" s="89">
        <f>VLOOKUP(B95,[2]查询时间段分门店销售汇总!$D:$L,9,0)</f>
        <v>22855.16</v>
      </c>
      <c r="AH95" s="89">
        <f>VLOOKUP(B95,[2]查询时间段分门店销售汇总!$D:$M,10,0)</f>
        <v>6608.84</v>
      </c>
      <c r="AI95" s="91">
        <f t="shared" si="32"/>
        <v>1.14817739731533</v>
      </c>
      <c r="AJ95" s="91">
        <f t="shared" si="33"/>
        <v>1.11772516452717</v>
      </c>
      <c r="AK95" s="92" t="s">
        <v>43</v>
      </c>
      <c r="AL95" s="10">
        <v>11310</v>
      </c>
      <c r="AM95" s="10">
        <f t="shared" si="34"/>
        <v>22620</v>
      </c>
      <c r="AN95" s="10">
        <v>3157.951056</v>
      </c>
      <c r="AO95" s="10">
        <f t="shared" si="35"/>
        <v>6315.902112</v>
      </c>
      <c r="AP95" s="85">
        <v>0.2792176</v>
      </c>
      <c r="AQ95" s="100">
        <f t="shared" si="36"/>
        <v>1.01039610963749</v>
      </c>
      <c r="AR95" s="101">
        <f t="shared" si="37"/>
        <v>1.04638100508927</v>
      </c>
      <c r="AS95" s="96">
        <f>(AH95-AE95)*0.1</f>
        <v>69.6080576</v>
      </c>
    </row>
    <row r="96" s="54" customFormat="1" ht="22.5" customHeight="1" spans="1:45">
      <c r="A96" s="10">
        <v>94</v>
      </c>
      <c r="B96" s="10">
        <v>598</v>
      </c>
      <c r="C96" s="11" t="s">
        <v>131</v>
      </c>
      <c r="D96" s="10" t="str">
        <f>VLOOKUP(B96,[3]Sheet1!$C:$E,3,0)</f>
        <v>城中片</v>
      </c>
      <c r="E96" s="10">
        <f>VLOOKUP(B96,[4]Sheet3!$A:$C,3,0)</f>
        <v>3</v>
      </c>
      <c r="F96" s="10">
        <f>VLOOKUP(B96,[4]Sheet3!$A:$D,4,0)</f>
        <v>0</v>
      </c>
      <c r="G96" s="31">
        <v>8475</v>
      </c>
      <c r="H96" s="31">
        <f t="shared" si="21"/>
        <v>25425</v>
      </c>
      <c r="I96" s="31">
        <v>2490.678426</v>
      </c>
      <c r="J96" s="31">
        <f t="shared" si="22"/>
        <v>7472.035278</v>
      </c>
      <c r="K96" s="32">
        <v>0.29388536</v>
      </c>
      <c r="L96" s="34">
        <f>VLOOKUP(B96,[1]查询时间段分门店销售汇总!$D:$L,9,0)</f>
        <v>21815.2</v>
      </c>
      <c r="M96" s="34">
        <f>VLOOKUP(B96,[1]查询时间段分门店销售汇总!$D:$M,10,0)</f>
        <v>7010.44</v>
      </c>
      <c r="N96" s="32">
        <f t="shared" si="23"/>
        <v>0.321355751952767</v>
      </c>
      <c r="O96" s="32">
        <f t="shared" si="24"/>
        <v>0.858021632251721</v>
      </c>
      <c r="P96" s="32">
        <f t="shared" si="25"/>
        <v>0.938223621700626</v>
      </c>
      <c r="Q96" s="74"/>
      <c r="R96" s="31">
        <f t="shared" si="38"/>
        <v>-36.098</v>
      </c>
      <c r="S96" s="31">
        <v>9492</v>
      </c>
      <c r="T96" s="31">
        <f t="shared" si="26"/>
        <v>28476</v>
      </c>
      <c r="U96" s="31">
        <v>2622.1862468928</v>
      </c>
      <c r="V96" s="31">
        <f t="shared" si="27"/>
        <v>7866.5587406784</v>
      </c>
      <c r="W96" s="76">
        <f t="shared" si="28"/>
        <v>0.766090743081894</v>
      </c>
      <c r="X96" s="76">
        <f t="shared" si="29"/>
        <v>0.891169853439044</v>
      </c>
      <c r="Y96" s="76"/>
      <c r="Z96" s="74"/>
      <c r="AA96" s="32">
        <v>0.2762522384</v>
      </c>
      <c r="AB96" s="10">
        <v>7458</v>
      </c>
      <c r="AC96" s="10">
        <f t="shared" si="30"/>
        <v>14916</v>
      </c>
      <c r="AD96" s="10">
        <v>2331.698952</v>
      </c>
      <c r="AE96" s="10">
        <f t="shared" si="31"/>
        <v>4663.397904</v>
      </c>
      <c r="AF96" s="85">
        <v>0.312644</v>
      </c>
      <c r="AG96" s="89">
        <f>VLOOKUP(B96,[2]查询时间段分门店销售汇总!$D:$L,9,0)</f>
        <v>11325.66</v>
      </c>
      <c r="AH96" s="89">
        <f>VLOOKUP(B96,[2]查询时间段分门店销售汇总!$D:$M,10,0)</f>
        <v>3487.41</v>
      </c>
      <c r="AI96" s="85">
        <f t="shared" si="32"/>
        <v>0.759296057924376</v>
      </c>
      <c r="AJ96" s="85">
        <f t="shared" si="33"/>
        <v>0.747825956907665</v>
      </c>
      <c r="AK96" s="90"/>
      <c r="AL96" s="10">
        <v>8475</v>
      </c>
      <c r="AM96" s="10">
        <f t="shared" si="34"/>
        <v>16950</v>
      </c>
      <c r="AN96" s="10">
        <v>2490.678426</v>
      </c>
      <c r="AO96" s="10">
        <f t="shared" si="35"/>
        <v>4981.356852</v>
      </c>
      <c r="AP96" s="85">
        <v>0.29388536</v>
      </c>
      <c r="AQ96" s="94">
        <f t="shared" si="36"/>
        <v>0.668180530973451</v>
      </c>
      <c r="AR96" s="98">
        <f t="shared" si="37"/>
        <v>0.700092385190155</v>
      </c>
      <c r="AS96" s="96"/>
    </row>
    <row r="97" s="54" customFormat="1" ht="22.5" customHeight="1" spans="1:45">
      <c r="A97" s="10">
        <v>95</v>
      </c>
      <c r="B97" s="10">
        <v>355</v>
      </c>
      <c r="C97" s="11" t="s">
        <v>132</v>
      </c>
      <c r="D97" s="10" t="str">
        <f>VLOOKUP(B97,[3]Sheet1!$C:$E,3,0)</f>
        <v>东南片区</v>
      </c>
      <c r="E97" s="10">
        <f>VLOOKUP(B97,[4]Sheet3!$A:$C,3,0)</f>
        <v>2</v>
      </c>
      <c r="F97" s="10">
        <f>VLOOKUP(B97,[4]Sheet3!$A:$D,4,0)</f>
        <v>0</v>
      </c>
      <c r="G97" s="31">
        <v>7062.5</v>
      </c>
      <c r="H97" s="31">
        <f t="shared" si="21"/>
        <v>21187.5</v>
      </c>
      <c r="I97" s="31">
        <v>2048.107485</v>
      </c>
      <c r="J97" s="31">
        <f t="shared" si="22"/>
        <v>6144.322455</v>
      </c>
      <c r="K97" s="32">
        <v>0.28999752</v>
      </c>
      <c r="L97" s="34">
        <f>VLOOKUP(B97,[1]查询时间段分门店销售汇总!$D:$L,9,0)</f>
        <v>17852.39</v>
      </c>
      <c r="M97" s="34">
        <f>VLOOKUP(B97,[1]查询时间段分门店销售汇总!$D:$M,10,0)</f>
        <v>3140.69</v>
      </c>
      <c r="N97" s="32">
        <f t="shared" si="23"/>
        <v>0.175925464321584</v>
      </c>
      <c r="O97" s="32">
        <f t="shared" si="24"/>
        <v>0.842590678466077</v>
      </c>
      <c r="P97" s="32">
        <f t="shared" si="25"/>
        <v>0.511153186214085</v>
      </c>
      <c r="Q97" s="74"/>
      <c r="R97" s="31">
        <f t="shared" si="38"/>
        <v>-33.3511</v>
      </c>
      <c r="S97" s="31">
        <v>7910</v>
      </c>
      <c r="T97" s="31">
        <f t="shared" si="26"/>
        <v>23730</v>
      </c>
      <c r="U97" s="31">
        <v>2156.247560208</v>
      </c>
      <c r="V97" s="31">
        <f t="shared" si="27"/>
        <v>6468.742680624</v>
      </c>
      <c r="W97" s="76">
        <f t="shared" si="28"/>
        <v>0.752313105773283</v>
      </c>
      <c r="X97" s="76">
        <f t="shared" si="29"/>
        <v>0.485517844048333</v>
      </c>
      <c r="Y97" s="76"/>
      <c r="Z97" s="74"/>
      <c r="AA97" s="32">
        <v>0.2725976688</v>
      </c>
      <c r="AB97" s="10">
        <v>6356.25</v>
      </c>
      <c r="AC97" s="10">
        <f t="shared" si="30"/>
        <v>12712.5</v>
      </c>
      <c r="AD97" s="10">
        <v>1960.953975</v>
      </c>
      <c r="AE97" s="10">
        <f t="shared" si="31"/>
        <v>3921.90795</v>
      </c>
      <c r="AF97" s="85">
        <v>0.308508</v>
      </c>
      <c r="AG97" s="89">
        <f>VLOOKUP(B97,[2]查询时间段分门店销售汇总!$D:$L,9,0)</f>
        <v>11300.03</v>
      </c>
      <c r="AH97" s="89">
        <f>VLOOKUP(B97,[2]查询时间段分门店销售汇总!$D:$M,10,0)</f>
        <v>2952.4</v>
      </c>
      <c r="AI97" s="85">
        <f t="shared" si="32"/>
        <v>0.888891248770895</v>
      </c>
      <c r="AJ97" s="85">
        <f t="shared" si="33"/>
        <v>0.752796862557674</v>
      </c>
      <c r="AK97" s="90"/>
      <c r="AL97" s="10">
        <v>7062.5</v>
      </c>
      <c r="AM97" s="10">
        <f t="shared" si="34"/>
        <v>14125</v>
      </c>
      <c r="AN97" s="10">
        <v>2048.107485</v>
      </c>
      <c r="AO97" s="10">
        <f t="shared" si="35"/>
        <v>4096.21497</v>
      </c>
      <c r="AP97" s="85">
        <v>0.28999752</v>
      </c>
      <c r="AQ97" s="94">
        <f t="shared" si="36"/>
        <v>0.800002123893805</v>
      </c>
      <c r="AR97" s="98">
        <f t="shared" si="37"/>
        <v>0.720762953512667</v>
      </c>
      <c r="AS97" s="96"/>
    </row>
    <row r="98" s="54" customFormat="1" ht="22.5" customHeight="1" spans="1:45">
      <c r="A98" s="10">
        <v>96</v>
      </c>
      <c r="B98" s="10">
        <v>116482</v>
      </c>
      <c r="C98" s="11" t="s">
        <v>133</v>
      </c>
      <c r="D98" s="10" t="str">
        <f>VLOOKUP(B98,[3]Sheet1!$C:$E,3,0)</f>
        <v>城中片</v>
      </c>
      <c r="E98" s="10">
        <f>VLOOKUP(B98,[4]Sheet3!$A:$C,3,0)</f>
        <v>2</v>
      </c>
      <c r="F98" s="10">
        <f>VLOOKUP(B98,[4]Sheet3!$A:$D,4,0)</f>
        <v>0</v>
      </c>
      <c r="G98" s="31">
        <v>6250</v>
      </c>
      <c r="H98" s="31">
        <f t="shared" si="21"/>
        <v>18750</v>
      </c>
      <c r="I98" s="31">
        <v>1692.64625</v>
      </c>
      <c r="J98" s="31">
        <f t="shared" si="22"/>
        <v>5077.93875</v>
      </c>
      <c r="K98" s="32">
        <v>0.2708234</v>
      </c>
      <c r="L98" s="34">
        <f>VLOOKUP(B98,[1]查询时间段分门店销售汇总!$D:$L,9,0)</f>
        <v>15679.36</v>
      </c>
      <c r="M98" s="34">
        <f>VLOOKUP(B98,[1]查询时间段分门店销售汇总!$D:$M,10,0)</f>
        <v>4452.95</v>
      </c>
      <c r="N98" s="32">
        <f t="shared" si="23"/>
        <v>0.284000750030613</v>
      </c>
      <c r="O98" s="32">
        <f t="shared" si="24"/>
        <v>0.836232533333333</v>
      </c>
      <c r="P98" s="32">
        <f t="shared" si="25"/>
        <v>0.87692077814054</v>
      </c>
      <c r="Q98" s="74"/>
      <c r="R98" s="31">
        <f t="shared" si="38"/>
        <v>-30.7064</v>
      </c>
      <c r="S98" s="31">
        <v>7000</v>
      </c>
      <c r="T98" s="31">
        <f t="shared" si="26"/>
        <v>21000</v>
      </c>
      <c r="U98" s="31">
        <v>1782.017972</v>
      </c>
      <c r="V98" s="31">
        <f t="shared" si="27"/>
        <v>5346.053916</v>
      </c>
      <c r="W98" s="76">
        <f t="shared" si="28"/>
        <v>0.74663619047619</v>
      </c>
      <c r="X98" s="76">
        <f t="shared" si="29"/>
        <v>0.832941468598537</v>
      </c>
      <c r="Y98" s="76"/>
      <c r="Z98" s="74"/>
      <c r="AA98" s="32">
        <v>0.254573996</v>
      </c>
      <c r="AB98" s="10">
        <v>5625</v>
      </c>
      <c r="AC98" s="10">
        <f t="shared" si="30"/>
        <v>11250</v>
      </c>
      <c r="AD98" s="10">
        <v>1620.61875</v>
      </c>
      <c r="AE98" s="10">
        <f t="shared" si="31"/>
        <v>3241.2375</v>
      </c>
      <c r="AF98" s="85">
        <v>0.28811</v>
      </c>
      <c r="AG98" s="89">
        <f>VLOOKUP(B98,[2]查询时间段分门店销售汇总!$D:$L,9,0)</f>
        <v>6650.73</v>
      </c>
      <c r="AH98" s="89">
        <f>VLOOKUP(B98,[2]查询时间段分门店销售汇总!$D:$M,10,0)</f>
        <v>1723.12</v>
      </c>
      <c r="AI98" s="85">
        <f t="shared" si="32"/>
        <v>0.591176</v>
      </c>
      <c r="AJ98" s="85">
        <f t="shared" si="33"/>
        <v>0.531624109618625</v>
      </c>
      <c r="AK98" s="93"/>
      <c r="AL98" s="89">
        <v>6250</v>
      </c>
      <c r="AM98" s="10">
        <f t="shared" si="34"/>
        <v>12500</v>
      </c>
      <c r="AN98" s="10">
        <v>1692.64625</v>
      </c>
      <c r="AO98" s="10">
        <f t="shared" si="35"/>
        <v>3385.2925</v>
      </c>
      <c r="AP98" s="85">
        <v>0.2708234</v>
      </c>
      <c r="AQ98" s="94">
        <f t="shared" si="36"/>
        <v>0.5320584</v>
      </c>
      <c r="AR98" s="98">
        <f t="shared" si="37"/>
        <v>0.509001807081663</v>
      </c>
      <c r="AS98" s="96"/>
    </row>
    <row r="99" s="54" customFormat="1" ht="22.5" customHeight="1" spans="1:45">
      <c r="A99" s="10">
        <v>97</v>
      </c>
      <c r="B99" s="10">
        <v>572</v>
      </c>
      <c r="C99" s="11" t="s">
        <v>134</v>
      </c>
      <c r="D99" s="10" t="str">
        <f>VLOOKUP(B99,[3]Sheet1!$C:$E,3,0)</f>
        <v>城中片</v>
      </c>
      <c r="E99" s="10">
        <f>VLOOKUP(B99,[4]Sheet3!$A:$C,3,0)</f>
        <v>2</v>
      </c>
      <c r="F99" s="10">
        <f>VLOOKUP(B99,[4]Sheet3!$A:$D,4,0)</f>
        <v>0</v>
      </c>
      <c r="G99" s="31">
        <v>7540</v>
      </c>
      <c r="H99" s="31">
        <f t="shared" si="21"/>
        <v>22620</v>
      </c>
      <c r="I99" s="31">
        <v>1843.4705848</v>
      </c>
      <c r="J99" s="31">
        <f t="shared" si="22"/>
        <v>5530.4117544</v>
      </c>
      <c r="K99" s="32">
        <v>0.24449212</v>
      </c>
      <c r="L99" s="34">
        <f>VLOOKUP(B99,[1]查询时间段分门店销售汇总!$D:$L,9,0)</f>
        <v>18040.27</v>
      </c>
      <c r="M99" s="34">
        <f>VLOOKUP(B99,[1]查询时间段分门店销售汇总!$D:$M,10,0)</f>
        <v>4764.47</v>
      </c>
      <c r="N99" s="32">
        <f t="shared" si="23"/>
        <v>0.264101923086517</v>
      </c>
      <c r="O99" s="32">
        <f t="shared" si="24"/>
        <v>0.797536251105217</v>
      </c>
      <c r="P99" s="32">
        <f t="shared" si="25"/>
        <v>0.861503665836343</v>
      </c>
      <c r="Q99" s="74"/>
      <c r="R99" s="31">
        <f t="shared" si="38"/>
        <v>-45.7973</v>
      </c>
      <c r="S99" s="31">
        <v>8444.8</v>
      </c>
      <c r="T99" s="31">
        <f t="shared" si="26"/>
        <v>25334.4</v>
      </c>
      <c r="U99" s="31">
        <v>1940.80583167744</v>
      </c>
      <c r="V99" s="31">
        <f t="shared" si="27"/>
        <v>5822.41749503232</v>
      </c>
      <c r="W99" s="76">
        <f t="shared" si="28"/>
        <v>0.712085938486801</v>
      </c>
      <c r="X99" s="76">
        <f t="shared" si="29"/>
        <v>0.818297554935736</v>
      </c>
      <c r="Y99" s="76"/>
      <c r="Z99" s="74"/>
      <c r="AA99" s="32">
        <v>0.2298225928</v>
      </c>
      <c r="AB99" s="10">
        <v>6635.2</v>
      </c>
      <c r="AC99" s="10">
        <f t="shared" si="30"/>
        <v>13270.4</v>
      </c>
      <c r="AD99" s="10">
        <v>1725.8022496</v>
      </c>
      <c r="AE99" s="10">
        <f t="shared" si="31"/>
        <v>3451.6044992</v>
      </c>
      <c r="AF99" s="85">
        <v>0.260098</v>
      </c>
      <c r="AG99" s="89">
        <f>VLOOKUP(B99,[2]查询时间段分门店销售汇总!$D:$L,9,0)</f>
        <v>10462.53</v>
      </c>
      <c r="AH99" s="89">
        <f>VLOOKUP(B99,[2]查询时间段分门店销售汇总!$D:$M,10,0)</f>
        <v>2795.42</v>
      </c>
      <c r="AI99" s="85">
        <f t="shared" si="32"/>
        <v>0.78841105015674</v>
      </c>
      <c r="AJ99" s="85">
        <f t="shared" si="33"/>
        <v>0.809890009312455</v>
      </c>
      <c r="AK99" s="90"/>
      <c r="AL99" s="10">
        <v>7540</v>
      </c>
      <c r="AM99" s="10">
        <f t="shared" si="34"/>
        <v>15080</v>
      </c>
      <c r="AN99" s="10">
        <v>1843.4705848</v>
      </c>
      <c r="AO99" s="10">
        <f t="shared" si="35"/>
        <v>3686.9411696</v>
      </c>
      <c r="AP99" s="85">
        <v>0.24449212</v>
      </c>
      <c r="AQ99" s="94">
        <f t="shared" si="36"/>
        <v>0.693801724137931</v>
      </c>
      <c r="AR99" s="98">
        <f t="shared" si="37"/>
        <v>0.758194902335064</v>
      </c>
      <c r="AS99" s="96"/>
    </row>
    <row r="100" s="54" customFormat="1" ht="22.5" customHeight="1" spans="1:45">
      <c r="A100" s="10">
        <v>98</v>
      </c>
      <c r="B100" s="10">
        <v>723</v>
      </c>
      <c r="C100" s="11" t="s">
        <v>135</v>
      </c>
      <c r="D100" s="10" t="str">
        <f>VLOOKUP(B100,[3]Sheet1!$C:$E,3,0)</f>
        <v>城中片</v>
      </c>
      <c r="E100" s="10">
        <f>VLOOKUP(B100,[4]Sheet3!$A:$C,3,0)</f>
        <v>2</v>
      </c>
      <c r="F100" s="10">
        <f>VLOOKUP(B100,[4]Sheet3!$A:$D,4,0)</f>
        <v>0</v>
      </c>
      <c r="G100" s="31">
        <v>6093.75</v>
      </c>
      <c r="H100" s="31">
        <f t="shared" si="21"/>
        <v>18281.25</v>
      </c>
      <c r="I100" s="31">
        <v>1592.17816875</v>
      </c>
      <c r="J100" s="31">
        <f t="shared" si="22"/>
        <v>4776.53450625</v>
      </c>
      <c r="K100" s="32">
        <v>0.26128052</v>
      </c>
      <c r="L100" s="34">
        <f>VLOOKUP(B100,[1]查询时间段分门店销售汇总!$D:$L,9,0)</f>
        <v>14486.2</v>
      </c>
      <c r="M100" s="34">
        <f>VLOOKUP(B100,[1]查询时间段分门店销售汇总!$D:$M,10,0)</f>
        <v>3913.67</v>
      </c>
      <c r="N100" s="32">
        <f t="shared" si="23"/>
        <v>0.270165398793334</v>
      </c>
      <c r="O100" s="32">
        <f t="shared" si="24"/>
        <v>0.792407521367521</v>
      </c>
      <c r="P100" s="32">
        <f t="shared" si="25"/>
        <v>0.819353444401802</v>
      </c>
      <c r="Q100" s="74"/>
      <c r="R100" s="31">
        <f t="shared" si="38"/>
        <v>-37.9505</v>
      </c>
      <c r="S100" s="31">
        <v>6825</v>
      </c>
      <c r="T100" s="31">
        <f t="shared" si="26"/>
        <v>20475</v>
      </c>
      <c r="U100" s="31">
        <v>1676.24517606</v>
      </c>
      <c r="V100" s="31">
        <f t="shared" si="27"/>
        <v>5028.73552818</v>
      </c>
      <c r="W100" s="76">
        <f t="shared" si="28"/>
        <v>0.707506715506716</v>
      </c>
      <c r="X100" s="76">
        <f t="shared" si="29"/>
        <v>0.778261250381651</v>
      </c>
      <c r="Y100" s="76"/>
      <c r="Z100" s="74"/>
      <c r="AA100" s="32">
        <v>0.2456036888</v>
      </c>
      <c r="AB100" s="10">
        <v>5484.375</v>
      </c>
      <c r="AC100" s="10">
        <f t="shared" si="30"/>
        <v>10968.75</v>
      </c>
      <c r="AD100" s="10">
        <v>1524.42590625</v>
      </c>
      <c r="AE100" s="10">
        <f t="shared" si="31"/>
        <v>3048.8518125</v>
      </c>
      <c r="AF100" s="85">
        <v>0.277958</v>
      </c>
      <c r="AG100" s="89">
        <f>VLOOKUP(B100,[2]查询时间段分门店销售汇总!$D:$L,9,0)</f>
        <v>10006.24</v>
      </c>
      <c r="AH100" s="89">
        <f>VLOOKUP(B100,[2]查询时间段分门店销售汇总!$D:$M,10,0)</f>
        <v>2751.74</v>
      </c>
      <c r="AI100" s="85">
        <f t="shared" si="32"/>
        <v>0.912249800569801</v>
      </c>
      <c r="AJ100" s="85">
        <f t="shared" si="33"/>
        <v>0.902549605303259</v>
      </c>
      <c r="AK100" s="93"/>
      <c r="AL100" s="89">
        <v>6093.75</v>
      </c>
      <c r="AM100" s="10">
        <f t="shared" si="34"/>
        <v>12187.5</v>
      </c>
      <c r="AN100" s="10">
        <v>1592.17816875</v>
      </c>
      <c r="AO100" s="10">
        <f t="shared" si="35"/>
        <v>3184.3563375</v>
      </c>
      <c r="AP100" s="85">
        <v>0.26128052</v>
      </c>
      <c r="AQ100" s="94">
        <f t="shared" si="36"/>
        <v>0.82102482051282</v>
      </c>
      <c r="AR100" s="98">
        <f t="shared" si="37"/>
        <v>0.864143239120141</v>
      </c>
      <c r="AS100" s="96"/>
    </row>
    <row r="101" s="54" customFormat="1" ht="22.5" customHeight="1" spans="1:45">
      <c r="A101" s="10">
        <v>99</v>
      </c>
      <c r="B101" s="10">
        <v>102479</v>
      </c>
      <c r="C101" s="11" t="s">
        <v>136</v>
      </c>
      <c r="D101" s="10" t="str">
        <f>VLOOKUP(B101,[3]Sheet1!$C:$E,3,0)</f>
        <v>城中片</v>
      </c>
      <c r="E101" s="10">
        <f>VLOOKUP(B101,[4]Sheet3!$A:$C,3,0)</f>
        <v>2</v>
      </c>
      <c r="F101" s="10">
        <f>VLOOKUP(B101,[4]Sheet3!$A:$D,4,0)</f>
        <v>0</v>
      </c>
      <c r="G101" s="31">
        <v>5605</v>
      </c>
      <c r="H101" s="31">
        <f t="shared" si="21"/>
        <v>16815</v>
      </c>
      <c r="I101" s="31">
        <v>1760.1462212</v>
      </c>
      <c r="J101" s="31">
        <f t="shared" si="22"/>
        <v>5280.4386636</v>
      </c>
      <c r="K101" s="32">
        <v>0.31403144</v>
      </c>
      <c r="L101" s="34">
        <f>VLOOKUP(B101,[1]查询时间段分门店销售汇总!$D:$L,9,0)</f>
        <v>12633.66</v>
      </c>
      <c r="M101" s="34">
        <f>VLOOKUP(B101,[1]查询时间段分门店销售汇总!$D:$M,10,0)</f>
        <v>3413.84</v>
      </c>
      <c r="N101" s="32">
        <f t="shared" si="23"/>
        <v>0.270217814948321</v>
      </c>
      <c r="O101" s="32">
        <f t="shared" si="24"/>
        <v>0.751332738626227</v>
      </c>
      <c r="P101" s="32">
        <f t="shared" si="25"/>
        <v>0.646506894120909</v>
      </c>
      <c r="Q101" s="74"/>
      <c r="R101" s="31">
        <f t="shared" si="38"/>
        <v>-41.8134</v>
      </c>
      <c r="S101" s="31">
        <v>6277.6</v>
      </c>
      <c r="T101" s="31">
        <f t="shared" si="26"/>
        <v>18832.8</v>
      </c>
      <c r="U101" s="31">
        <v>1853.08194167936</v>
      </c>
      <c r="V101" s="31">
        <f t="shared" si="27"/>
        <v>5559.24582503808</v>
      </c>
      <c r="W101" s="76">
        <f t="shared" si="28"/>
        <v>0.670832802344845</v>
      </c>
      <c r="X101" s="76">
        <f t="shared" si="29"/>
        <v>0.61408329608749</v>
      </c>
      <c r="Y101" s="76"/>
      <c r="Z101" s="74"/>
      <c r="AA101" s="32">
        <v>0.2951895536</v>
      </c>
      <c r="AB101" s="10">
        <v>5044.5</v>
      </c>
      <c r="AC101" s="10">
        <f t="shared" si="30"/>
        <v>10089</v>
      </c>
      <c r="AD101" s="10">
        <v>1685.246382</v>
      </c>
      <c r="AE101" s="10">
        <f t="shared" si="31"/>
        <v>3370.492764</v>
      </c>
      <c r="AF101" s="85">
        <v>0.334076</v>
      </c>
      <c r="AG101" s="89">
        <f>VLOOKUP(B101,[2]查询时间段分门店销售汇总!$D:$L,9,0)</f>
        <v>8273.68</v>
      </c>
      <c r="AH101" s="89">
        <f>VLOOKUP(B101,[2]查询时间段分门店销售汇总!$D:$M,10,0)</f>
        <v>1782.65</v>
      </c>
      <c r="AI101" s="85">
        <f t="shared" si="32"/>
        <v>0.820069382495788</v>
      </c>
      <c r="AJ101" s="85">
        <f t="shared" si="33"/>
        <v>0.528898925118713</v>
      </c>
      <c r="AK101" s="90"/>
      <c r="AL101" s="10">
        <v>5605</v>
      </c>
      <c r="AM101" s="10">
        <f t="shared" si="34"/>
        <v>11210</v>
      </c>
      <c r="AN101" s="10">
        <v>1760.1462212</v>
      </c>
      <c r="AO101" s="10">
        <f t="shared" si="35"/>
        <v>3520.2924424</v>
      </c>
      <c r="AP101" s="85">
        <v>0.31403144</v>
      </c>
      <c r="AQ101" s="94">
        <f t="shared" si="36"/>
        <v>0.738062444246209</v>
      </c>
      <c r="AR101" s="98">
        <f t="shared" si="37"/>
        <v>0.506392587879619</v>
      </c>
      <c r="AS101" s="96"/>
    </row>
    <row r="102" s="54" customFormat="1" ht="22.5" customHeight="1" spans="1:45">
      <c r="A102" s="10">
        <v>100</v>
      </c>
      <c r="B102" s="10">
        <v>373</v>
      </c>
      <c r="C102" s="11" t="s">
        <v>137</v>
      </c>
      <c r="D102" s="10" t="str">
        <f>VLOOKUP(B102,[3]Sheet1!$C:$E,3,0)</f>
        <v>城中片</v>
      </c>
      <c r="E102" s="10">
        <f>VLOOKUP(B102,[4]Sheet3!$A:$C,3,0)</f>
        <v>3</v>
      </c>
      <c r="F102" s="10">
        <f>VLOOKUP(B102,[4]Sheet3!$A:$D,4,0)</f>
        <v>0</v>
      </c>
      <c r="G102" s="31">
        <v>12430</v>
      </c>
      <c r="H102" s="31">
        <f t="shared" si="21"/>
        <v>37290</v>
      </c>
      <c r="I102" s="31">
        <v>3487.14949</v>
      </c>
      <c r="J102" s="31">
        <f t="shared" si="22"/>
        <v>10461.44847</v>
      </c>
      <c r="K102" s="32">
        <v>0.280543</v>
      </c>
      <c r="L102" s="34">
        <f>VLOOKUP(B102,[1]查询时间段分门店销售汇总!$D:$L,9,0)</f>
        <v>26403.2</v>
      </c>
      <c r="M102" s="34">
        <f>VLOOKUP(B102,[1]查询时间段分门店销售汇总!$D:$M,10,0)</f>
        <v>7506.18</v>
      </c>
      <c r="N102" s="32">
        <f t="shared" si="23"/>
        <v>0.284290540540541</v>
      </c>
      <c r="O102" s="32">
        <f t="shared" si="24"/>
        <v>0.708050415661035</v>
      </c>
      <c r="P102" s="32">
        <f t="shared" si="25"/>
        <v>0.717508672104562</v>
      </c>
      <c r="Q102" s="74"/>
      <c r="R102" s="31">
        <f t="shared" si="38"/>
        <v>-108.868</v>
      </c>
      <c r="S102" s="31">
        <v>13921.6</v>
      </c>
      <c r="T102" s="31">
        <f t="shared" si="26"/>
        <v>41764.8</v>
      </c>
      <c r="U102" s="31">
        <v>3671.270983072</v>
      </c>
      <c r="V102" s="31">
        <f t="shared" si="27"/>
        <v>11013.812949216</v>
      </c>
      <c r="W102" s="76">
        <f t="shared" si="28"/>
        <v>0.632187871125924</v>
      </c>
      <c r="X102" s="76">
        <f t="shared" si="29"/>
        <v>0.681524194628193</v>
      </c>
      <c r="Y102" s="76"/>
      <c r="Z102" s="74"/>
      <c r="AA102" s="32">
        <v>0.26371042</v>
      </c>
      <c r="AB102" s="10">
        <v>10938.4</v>
      </c>
      <c r="AC102" s="10">
        <f t="shared" si="30"/>
        <v>21876.8</v>
      </c>
      <c r="AD102" s="10">
        <v>3264.56548</v>
      </c>
      <c r="AE102" s="10">
        <f t="shared" si="31"/>
        <v>6529.13096</v>
      </c>
      <c r="AF102" s="85">
        <v>0.29845</v>
      </c>
      <c r="AG102" s="89">
        <f>VLOOKUP(B102,[2]查询时间段分门店销售汇总!$D:$L,9,0)</f>
        <v>14590.35</v>
      </c>
      <c r="AH102" s="89">
        <f>VLOOKUP(B102,[2]查询时间段分门店销售汇总!$D:$M,10,0)</f>
        <v>4175.18</v>
      </c>
      <c r="AI102" s="85">
        <f t="shared" si="32"/>
        <v>0.666932549550209</v>
      </c>
      <c r="AJ102" s="85">
        <f t="shared" si="33"/>
        <v>0.639469483087225</v>
      </c>
      <c r="AK102" s="93"/>
      <c r="AL102" s="89">
        <v>12430</v>
      </c>
      <c r="AM102" s="10">
        <f t="shared" si="34"/>
        <v>24860</v>
      </c>
      <c r="AN102" s="10">
        <v>3487.14949</v>
      </c>
      <c r="AO102" s="10">
        <f t="shared" si="35"/>
        <v>6974.29898</v>
      </c>
      <c r="AP102" s="85">
        <v>0.280543</v>
      </c>
      <c r="AQ102" s="94">
        <f t="shared" si="36"/>
        <v>0.586900643604183</v>
      </c>
      <c r="AR102" s="98">
        <f t="shared" si="37"/>
        <v>0.598652282039105</v>
      </c>
      <c r="AS102" s="96"/>
    </row>
    <row r="103" s="54" customFormat="1" ht="22.5" customHeight="1" spans="1:45">
      <c r="A103" s="10">
        <v>101</v>
      </c>
      <c r="B103" s="10">
        <v>546</v>
      </c>
      <c r="C103" s="11" t="s">
        <v>138</v>
      </c>
      <c r="D103" s="10" t="str">
        <f>VLOOKUP(B103,[3]Sheet1!$C:$E,3,0)</f>
        <v>城中片</v>
      </c>
      <c r="E103" s="10">
        <f>VLOOKUP(B103,[4]Sheet3!$A:$C,3,0)</f>
        <v>3</v>
      </c>
      <c r="F103" s="10">
        <f>VLOOKUP(B103,[4]Sheet3!$A:$D,4,0)</f>
        <v>0</v>
      </c>
      <c r="G103" s="31">
        <v>11865</v>
      </c>
      <c r="H103" s="31">
        <f t="shared" si="21"/>
        <v>35595</v>
      </c>
      <c r="I103" s="31">
        <v>3554.046846</v>
      </c>
      <c r="J103" s="31">
        <f t="shared" si="22"/>
        <v>10662.140538</v>
      </c>
      <c r="K103" s="32">
        <v>0.2995404</v>
      </c>
      <c r="L103" s="34">
        <f>VLOOKUP(B103,[1]查询时间段分门店销售汇总!$D:$L,9,0)</f>
        <v>24351.52</v>
      </c>
      <c r="M103" s="34">
        <f>VLOOKUP(B103,[1]查询时间段分门店销售汇总!$D:$M,10,0)</f>
        <v>7832.83</v>
      </c>
      <c r="N103" s="32">
        <f t="shared" si="23"/>
        <v>0.321656717937936</v>
      </c>
      <c r="O103" s="32">
        <f t="shared" si="24"/>
        <v>0.684127546003652</v>
      </c>
      <c r="P103" s="32">
        <f t="shared" si="25"/>
        <v>0.7346395381006</v>
      </c>
      <c r="Q103" s="74"/>
      <c r="R103" s="31">
        <f t="shared" si="38"/>
        <v>-112.4348</v>
      </c>
      <c r="S103" s="31">
        <v>13288.8</v>
      </c>
      <c r="T103" s="31">
        <f t="shared" si="26"/>
        <v>39866.4</v>
      </c>
      <c r="U103" s="31">
        <v>3741.7005194688</v>
      </c>
      <c r="V103" s="31">
        <f t="shared" si="27"/>
        <v>11225.1015584064</v>
      </c>
      <c r="W103" s="76">
        <f t="shared" si="28"/>
        <v>0.61082816607469</v>
      </c>
      <c r="X103" s="76">
        <f t="shared" si="29"/>
        <v>0.697795913849354</v>
      </c>
      <c r="Y103" s="76"/>
      <c r="Z103" s="74"/>
      <c r="AA103" s="32">
        <v>0.281567976</v>
      </c>
      <c r="AB103" s="10">
        <v>10441.2</v>
      </c>
      <c r="AC103" s="10">
        <f t="shared" si="30"/>
        <v>20882.4</v>
      </c>
      <c r="AD103" s="10">
        <v>3327.192792</v>
      </c>
      <c r="AE103" s="10">
        <f t="shared" si="31"/>
        <v>6654.385584</v>
      </c>
      <c r="AF103" s="85">
        <v>0.31866</v>
      </c>
      <c r="AG103" s="89">
        <f>VLOOKUP(B103,[2]查询时间段分门店销售汇总!$D:$L,9,0)</f>
        <v>20159.87</v>
      </c>
      <c r="AH103" s="89">
        <f>VLOOKUP(B103,[2]查询时间段分门店销售汇总!$D:$M,10,0)</f>
        <v>5536.94</v>
      </c>
      <c r="AI103" s="85">
        <f t="shared" si="32"/>
        <v>0.965400049802705</v>
      </c>
      <c r="AJ103" s="85">
        <f t="shared" si="33"/>
        <v>0.832073815096195</v>
      </c>
      <c r="AK103" s="93"/>
      <c r="AL103" s="89">
        <v>11865</v>
      </c>
      <c r="AM103" s="10">
        <f t="shared" si="34"/>
        <v>23730</v>
      </c>
      <c r="AN103" s="10">
        <v>3554.046846</v>
      </c>
      <c r="AO103" s="10">
        <f t="shared" si="35"/>
        <v>7108.093692</v>
      </c>
      <c r="AP103" s="85">
        <v>0.2995404</v>
      </c>
      <c r="AQ103" s="94">
        <f t="shared" si="36"/>
        <v>0.84955204382638</v>
      </c>
      <c r="AR103" s="98">
        <f t="shared" si="37"/>
        <v>0.778962720515586</v>
      </c>
      <c r="AS103" s="96"/>
    </row>
    <row r="104" s="54" customFormat="1" ht="22.5" customHeight="1" spans="1:45">
      <c r="A104" s="10">
        <v>102</v>
      </c>
      <c r="B104" s="10">
        <v>117184</v>
      </c>
      <c r="C104" s="11" t="s">
        <v>139</v>
      </c>
      <c r="D104" s="10" t="str">
        <f>VLOOKUP(B104,[3]Sheet1!$C:$E,3,0)</f>
        <v>城中片</v>
      </c>
      <c r="E104" s="10">
        <f>VLOOKUP(B104,[4]Sheet3!$A:$C,3,0)</f>
        <v>4</v>
      </c>
      <c r="F104" s="10">
        <f>VLOOKUP(B104,[4]Sheet3!$A:$D,4,0)</f>
        <v>0</v>
      </c>
      <c r="G104" s="31">
        <v>9062.5</v>
      </c>
      <c r="H104" s="31">
        <f t="shared" si="21"/>
        <v>27187.5</v>
      </c>
      <c r="I104" s="31">
        <v>2642.51625</v>
      </c>
      <c r="J104" s="31">
        <f t="shared" si="22"/>
        <v>7927.54875</v>
      </c>
      <c r="K104" s="32">
        <v>0.291588</v>
      </c>
      <c r="L104" s="34">
        <f>VLOOKUP(B104,[1]查询时间段分门店销售汇总!$D:$L,9,0)</f>
        <v>17973.43</v>
      </c>
      <c r="M104" s="34">
        <f>VLOOKUP(B104,[1]查询时间段分门店销售汇总!$D:$M,10,0)</f>
        <v>5470.04</v>
      </c>
      <c r="N104" s="32">
        <f t="shared" si="23"/>
        <v>0.304340351285203</v>
      </c>
      <c r="O104" s="32">
        <f t="shared" si="24"/>
        <v>0.66109167816092</v>
      </c>
      <c r="P104" s="32">
        <f t="shared" si="25"/>
        <v>0.690003956140919</v>
      </c>
      <c r="Q104" s="74"/>
      <c r="R104" s="31">
        <f t="shared" si="38"/>
        <v>-92.1407</v>
      </c>
      <c r="S104" s="31">
        <v>10150</v>
      </c>
      <c r="T104" s="31">
        <f t="shared" si="26"/>
        <v>30450</v>
      </c>
      <c r="U104" s="31">
        <v>2782.041108</v>
      </c>
      <c r="V104" s="31">
        <f t="shared" si="27"/>
        <v>8346.123324</v>
      </c>
      <c r="W104" s="76">
        <f t="shared" si="28"/>
        <v>0.590260426929392</v>
      </c>
      <c r="X104" s="76">
        <f t="shared" si="29"/>
        <v>0.655398894510752</v>
      </c>
      <c r="Y104" s="76"/>
      <c r="Z104" s="74"/>
      <c r="AA104" s="32">
        <v>0.27409272</v>
      </c>
      <c r="AB104" s="10">
        <v>7975</v>
      </c>
      <c r="AC104" s="10">
        <f t="shared" si="30"/>
        <v>15950</v>
      </c>
      <c r="AD104" s="10">
        <v>2473.845</v>
      </c>
      <c r="AE104" s="10">
        <f t="shared" si="31"/>
        <v>4947.69</v>
      </c>
      <c r="AF104" s="85">
        <v>0.3102</v>
      </c>
      <c r="AG104" s="89">
        <f>VLOOKUP(B104,[2]查询时间段分门店销售汇总!$D:$L,9,0)</f>
        <v>11331.16</v>
      </c>
      <c r="AH104" s="89">
        <f>VLOOKUP(B104,[2]查询时间段分门店销售汇总!$D:$M,10,0)</f>
        <v>3703.28</v>
      </c>
      <c r="AI104" s="85">
        <f t="shared" si="32"/>
        <v>0.710417554858934</v>
      </c>
      <c r="AJ104" s="85">
        <f t="shared" si="33"/>
        <v>0.748486667515548</v>
      </c>
      <c r="AK104" s="90"/>
      <c r="AL104" s="10">
        <v>9062.5</v>
      </c>
      <c r="AM104" s="10">
        <f t="shared" si="34"/>
        <v>18125</v>
      </c>
      <c r="AN104" s="10">
        <v>2642.51625</v>
      </c>
      <c r="AO104" s="10">
        <f t="shared" si="35"/>
        <v>5285.0325</v>
      </c>
      <c r="AP104" s="85">
        <v>0.291588</v>
      </c>
      <c r="AQ104" s="94">
        <f t="shared" si="36"/>
        <v>0.625167448275862</v>
      </c>
      <c r="AR104" s="98">
        <f t="shared" si="37"/>
        <v>0.700710922780513</v>
      </c>
      <c r="AS104" s="96"/>
    </row>
    <row r="105" s="54" customFormat="1" ht="22.5" customHeight="1" spans="1:45">
      <c r="A105" s="10">
        <v>103</v>
      </c>
      <c r="B105" s="10">
        <v>724</v>
      </c>
      <c r="C105" s="11" t="s">
        <v>140</v>
      </c>
      <c r="D105" s="10" t="str">
        <f>VLOOKUP(B105,[3]Sheet1!$C:$E,3,0)</f>
        <v>城中片</v>
      </c>
      <c r="E105" s="10">
        <f>VLOOKUP(B105,[4]Sheet3!$A:$C,3,0)</f>
        <v>3</v>
      </c>
      <c r="F105" s="10">
        <f>VLOOKUP(B105,[4]Sheet3!$A:$D,4,0)</f>
        <v>0</v>
      </c>
      <c r="G105" s="31">
        <v>10452.5</v>
      </c>
      <c r="H105" s="31">
        <f t="shared" si="21"/>
        <v>31357.5</v>
      </c>
      <c r="I105" s="31">
        <v>2872.342819</v>
      </c>
      <c r="J105" s="31">
        <f t="shared" si="22"/>
        <v>8617.028457</v>
      </c>
      <c r="K105" s="32">
        <v>0.2747996</v>
      </c>
      <c r="L105" s="34">
        <f>VLOOKUP(B105,[1]查询时间段分门店销售汇总!$D:$L,9,0)</f>
        <v>20527.46</v>
      </c>
      <c r="M105" s="34">
        <f>VLOOKUP(B105,[1]查询时间段分门店销售汇总!$D:$M,10,0)</f>
        <v>5778.31</v>
      </c>
      <c r="N105" s="32">
        <f t="shared" si="23"/>
        <v>0.281491718897516</v>
      </c>
      <c r="O105" s="32">
        <f t="shared" si="24"/>
        <v>0.654626803794945</v>
      </c>
      <c r="P105" s="32">
        <f t="shared" si="25"/>
        <v>0.670568749869454</v>
      </c>
      <c r="Q105" s="74"/>
      <c r="R105" s="31">
        <f t="shared" si="38"/>
        <v>-108.3004</v>
      </c>
      <c r="S105" s="31">
        <v>11706.8</v>
      </c>
      <c r="T105" s="31">
        <f t="shared" si="26"/>
        <v>35120.4</v>
      </c>
      <c r="U105" s="31">
        <v>3024.0025198432</v>
      </c>
      <c r="V105" s="31">
        <f t="shared" si="27"/>
        <v>9072.0075595296</v>
      </c>
      <c r="W105" s="76">
        <f t="shared" si="28"/>
        <v>0.584488217674058</v>
      </c>
      <c r="X105" s="76">
        <f t="shared" si="29"/>
        <v>0.636938402231624</v>
      </c>
      <c r="Y105" s="76"/>
      <c r="Z105" s="74"/>
      <c r="AA105" s="32">
        <v>0.258311624</v>
      </c>
      <c r="AB105" s="10">
        <v>9198.2</v>
      </c>
      <c r="AC105" s="10">
        <f t="shared" si="30"/>
        <v>18396.4</v>
      </c>
      <c r="AD105" s="10">
        <v>2689.001788</v>
      </c>
      <c r="AE105" s="10">
        <f t="shared" si="31"/>
        <v>5378.003576</v>
      </c>
      <c r="AF105" s="85">
        <v>0.29234</v>
      </c>
      <c r="AG105" s="89">
        <f>VLOOKUP(B105,[2]查询时间段分门店销售汇总!$D:$L,9,0)</f>
        <v>18734.84</v>
      </c>
      <c r="AH105" s="89">
        <f>VLOOKUP(B105,[2]查询时间段分门店销售汇总!$D:$M,10,0)</f>
        <v>4084.3</v>
      </c>
      <c r="AI105" s="85">
        <f t="shared" si="32"/>
        <v>1.01839707768911</v>
      </c>
      <c r="AJ105" s="85">
        <f t="shared" si="33"/>
        <v>0.759445385686742</v>
      </c>
      <c r="AK105" s="93"/>
      <c r="AL105" s="89">
        <v>10452.5</v>
      </c>
      <c r="AM105" s="10">
        <f t="shared" si="34"/>
        <v>20905</v>
      </c>
      <c r="AN105" s="10">
        <v>2872.342819</v>
      </c>
      <c r="AO105" s="10">
        <f t="shared" si="35"/>
        <v>5744.685638</v>
      </c>
      <c r="AP105" s="85">
        <v>0.2747996</v>
      </c>
      <c r="AQ105" s="94">
        <f t="shared" si="36"/>
        <v>0.89618942836642</v>
      </c>
      <c r="AR105" s="98">
        <f t="shared" si="37"/>
        <v>0.710970148302482</v>
      </c>
      <c r="AS105" s="96"/>
    </row>
    <row r="106" s="54" customFormat="1" ht="22.5" customHeight="1" spans="1:45">
      <c r="A106" s="10">
        <v>104</v>
      </c>
      <c r="B106" s="10">
        <v>744</v>
      </c>
      <c r="C106" s="11" t="s">
        <v>141</v>
      </c>
      <c r="D106" s="10" t="str">
        <f>VLOOKUP(B106,[3]Sheet1!$C:$E,3,0)</f>
        <v>城中片</v>
      </c>
      <c r="E106" s="10">
        <f>VLOOKUP(B106,[4]Sheet3!$A:$C,3,0)</f>
        <v>3</v>
      </c>
      <c r="F106" s="10">
        <f>VLOOKUP(B106,[4]Sheet3!$A:$D,4,0)</f>
        <v>1</v>
      </c>
      <c r="G106" s="31">
        <v>11017.5</v>
      </c>
      <c r="H106" s="31">
        <f t="shared" si="21"/>
        <v>33052.5</v>
      </c>
      <c r="I106" s="31">
        <v>2677.142325</v>
      </c>
      <c r="J106" s="31">
        <f t="shared" si="22"/>
        <v>8031.426975</v>
      </c>
      <c r="K106" s="32">
        <v>0.24299</v>
      </c>
      <c r="L106" s="34">
        <f>VLOOKUP(B106,[1]查询时间段分门店销售汇总!$D:$L,9,0)</f>
        <v>20040.55</v>
      </c>
      <c r="M106" s="34">
        <f>VLOOKUP(B106,[1]查询时间段分门店销售汇总!$D:$M,10,0)</f>
        <v>4709.95</v>
      </c>
      <c r="N106" s="32">
        <f t="shared" si="23"/>
        <v>0.235020994932774</v>
      </c>
      <c r="O106" s="32">
        <f t="shared" si="24"/>
        <v>0.606324786324786</v>
      </c>
      <c r="P106" s="32">
        <f t="shared" si="25"/>
        <v>0.586439995614851</v>
      </c>
      <c r="Q106" s="74"/>
      <c r="R106" s="31">
        <f t="shared" si="38"/>
        <v>-130.1195</v>
      </c>
      <c r="S106" s="31">
        <v>12339.6</v>
      </c>
      <c r="T106" s="31">
        <f t="shared" si="26"/>
        <v>37018.8</v>
      </c>
      <c r="U106" s="31">
        <v>2818.49543976</v>
      </c>
      <c r="V106" s="31">
        <f t="shared" si="27"/>
        <v>8455.48631928</v>
      </c>
      <c r="W106" s="76">
        <f t="shared" si="28"/>
        <v>0.541361416361416</v>
      </c>
      <c r="X106" s="76">
        <f t="shared" si="29"/>
        <v>0.557028871214715</v>
      </c>
      <c r="Y106" s="76"/>
      <c r="Z106" s="74"/>
      <c r="AA106" s="32">
        <v>0.2284106</v>
      </c>
      <c r="AB106" s="10">
        <v>9695.4</v>
      </c>
      <c r="AC106" s="10">
        <f t="shared" si="30"/>
        <v>19390.8</v>
      </c>
      <c r="AD106" s="10">
        <v>2506.2609</v>
      </c>
      <c r="AE106" s="10">
        <f t="shared" si="31"/>
        <v>5012.5218</v>
      </c>
      <c r="AF106" s="85">
        <v>0.2585</v>
      </c>
      <c r="AG106" s="89">
        <f>VLOOKUP(B106,[2]查询时间段分门店销售汇总!$D:$L,9,0)</f>
        <v>13711.48</v>
      </c>
      <c r="AH106" s="89">
        <f>VLOOKUP(B106,[2]查询时间段分门店销售汇总!$D:$M,10,0)</f>
        <v>4371.46</v>
      </c>
      <c r="AI106" s="85">
        <f t="shared" si="32"/>
        <v>0.707112651360439</v>
      </c>
      <c r="AJ106" s="85">
        <f t="shared" si="33"/>
        <v>0.87210792778996</v>
      </c>
      <c r="AK106" s="90"/>
      <c r="AL106" s="10">
        <v>11017.5</v>
      </c>
      <c r="AM106" s="10">
        <f t="shared" si="34"/>
        <v>22035</v>
      </c>
      <c r="AN106" s="10">
        <v>2677.142325</v>
      </c>
      <c r="AO106" s="10">
        <f t="shared" si="35"/>
        <v>5354.28465</v>
      </c>
      <c r="AP106" s="85">
        <v>0.24299</v>
      </c>
      <c r="AQ106" s="94">
        <f t="shared" si="36"/>
        <v>0.622259133197186</v>
      </c>
      <c r="AR106" s="98">
        <f t="shared" si="37"/>
        <v>0.816441464314005</v>
      </c>
      <c r="AS106" s="96"/>
    </row>
    <row r="107" s="54" customFormat="1" ht="22.5" customHeight="1" spans="1:45">
      <c r="A107" s="10">
        <v>105</v>
      </c>
      <c r="B107" s="10">
        <v>114844</v>
      </c>
      <c r="C107" s="11" t="s">
        <v>142</v>
      </c>
      <c r="D107" s="10" t="str">
        <f>VLOOKUP(B107,[3]Sheet1!$C:$E,3,0)</f>
        <v>城中片</v>
      </c>
      <c r="E107" s="10">
        <f>VLOOKUP(B107,[4]Sheet3!$A:$C,3,0)</f>
        <v>3</v>
      </c>
      <c r="F107" s="10">
        <f>VLOOKUP(B107,[4]Sheet3!$A:$D,4,0)</f>
        <v>0</v>
      </c>
      <c r="G107" s="31">
        <v>12300</v>
      </c>
      <c r="H107" s="31">
        <f t="shared" si="21"/>
        <v>36900</v>
      </c>
      <c r="I107" s="31">
        <v>2391.0216</v>
      </c>
      <c r="J107" s="31">
        <f t="shared" si="22"/>
        <v>7173.0648</v>
      </c>
      <c r="K107" s="32">
        <v>0.194392</v>
      </c>
      <c r="L107" s="34">
        <f>VLOOKUP(B107,[1]查询时间段分门店销售汇总!$D:$L,9,0)</f>
        <v>18125.85</v>
      </c>
      <c r="M107" s="34">
        <f>VLOOKUP(B107,[1]查询时间段分门店销售汇总!$D:$M,10,0)</f>
        <v>3949.78</v>
      </c>
      <c r="N107" s="32">
        <f t="shared" si="23"/>
        <v>0.217908677386164</v>
      </c>
      <c r="O107" s="32">
        <f t="shared" si="24"/>
        <v>0.491215447154472</v>
      </c>
      <c r="P107" s="32">
        <f t="shared" si="25"/>
        <v>0.550640501672312</v>
      </c>
      <c r="Q107" s="74"/>
      <c r="R107" s="31">
        <f t="shared" si="38"/>
        <v>-187.7415</v>
      </c>
      <c r="S107" s="31">
        <v>13776</v>
      </c>
      <c r="T107" s="31">
        <f t="shared" si="26"/>
        <v>41328</v>
      </c>
      <c r="U107" s="31">
        <v>2517.26754048</v>
      </c>
      <c r="V107" s="31">
        <f t="shared" si="27"/>
        <v>7551.80262144</v>
      </c>
      <c r="W107" s="76">
        <f t="shared" si="28"/>
        <v>0.438585220673635</v>
      </c>
      <c r="X107" s="76">
        <f t="shared" si="29"/>
        <v>0.523024792621877</v>
      </c>
      <c r="Y107" s="76"/>
      <c r="Z107" s="74"/>
      <c r="AA107" s="32">
        <v>0.18272848</v>
      </c>
      <c r="AB107" s="10">
        <v>10824</v>
      </c>
      <c r="AC107" s="10">
        <f t="shared" si="30"/>
        <v>21648</v>
      </c>
      <c r="AD107" s="10">
        <v>2238.4032</v>
      </c>
      <c r="AE107" s="10">
        <f t="shared" si="31"/>
        <v>4476.8064</v>
      </c>
      <c r="AF107" s="85">
        <v>0.2068</v>
      </c>
      <c r="AG107" s="89">
        <f>VLOOKUP(B107,[2]查询时间段分门店销售汇总!$D:$L,9,0)</f>
        <v>8352.8</v>
      </c>
      <c r="AH107" s="89">
        <f>VLOOKUP(B107,[2]查询时间段分门店销售汇总!$D:$M,10,0)</f>
        <v>1845</v>
      </c>
      <c r="AI107" s="85">
        <f t="shared" si="32"/>
        <v>0.385846267553585</v>
      </c>
      <c r="AJ107" s="85">
        <f t="shared" si="33"/>
        <v>0.412124142781783</v>
      </c>
      <c r="AK107" s="93"/>
      <c r="AL107" s="89">
        <v>12300</v>
      </c>
      <c r="AM107" s="10">
        <f t="shared" si="34"/>
        <v>24600</v>
      </c>
      <c r="AN107" s="10">
        <v>2391.0216</v>
      </c>
      <c r="AO107" s="10">
        <f t="shared" si="35"/>
        <v>4782.0432</v>
      </c>
      <c r="AP107" s="85">
        <v>0.194392</v>
      </c>
      <c r="AQ107" s="94">
        <f t="shared" si="36"/>
        <v>0.339544715447154</v>
      </c>
      <c r="AR107" s="98">
        <f t="shared" si="37"/>
        <v>0.38581834643401</v>
      </c>
      <c r="AS107" s="96"/>
    </row>
    <row r="108" s="54" customFormat="1" ht="22.5" customHeight="1" spans="1:45">
      <c r="A108" s="10">
        <v>106</v>
      </c>
      <c r="B108" s="10"/>
      <c r="C108" s="11" t="s">
        <v>143</v>
      </c>
      <c r="D108" s="10" t="s">
        <v>144</v>
      </c>
      <c r="E108" s="10" t="e">
        <f>VLOOKUP(B108,[4]Sheet3!$A:$C,3,0)</f>
        <v>#N/A</v>
      </c>
      <c r="F108" s="10" t="e">
        <f>VLOOKUP(B108,[4]Sheet3!$A:$D,4,0)</f>
        <v>#N/A</v>
      </c>
      <c r="G108" s="31">
        <v>3540</v>
      </c>
      <c r="H108" s="31">
        <f t="shared" si="21"/>
        <v>10620</v>
      </c>
      <c r="I108" s="31">
        <v>703.7874</v>
      </c>
      <c r="J108" s="31">
        <f t="shared" si="22"/>
        <v>2111.3622</v>
      </c>
      <c r="K108" s="32">
        <v>0.19881</v>
      </c>
      <c r="L108" s="34">
        <v>0</v>
      </c>
      <c r="M108" s="34">
        <v>0</v>
      </c>
      <c r="N108" s="32">
        <v>0</v>
      </c>
      <c r="O108" s="32">
        <v>0</v>
      </c>
      <c r="P108" s="32">
        <f t="shared" si="25"/>
        <v>0</v>
      </c>
      <c r="Q108" s="74"/>
      <c r="R108" s="31"/>
      <c r="S108" s="31">
        <v>3964.8</v>
      </c>
      <c r="T108" s="31">
        <f t="shared" si="26"/>
        <v>11894.4</v>
      </c>
      <c r="U108" s="31">
        <v>740.94737472</v>
      </c>
      <c r="V108" s="31">
        <f t="shared" si="27"/>
        <v>2222.84212416</v>
      </c>
      <c r="W108" s="76">
        <f t="shared" si="28"/>
        <v>0</v>
      </c>
      <c r="X108" s="76">
        <f t="shared" si="29"/>
        <v>0</v>
      </c>
      <c r="Y108" s="76"/>
      <c r="Z108" s="74"/>
      <c r="AA108" s="32">
        <v>0.1868814</v>
      </c>
      <c r="AB108" s="10">
        <v>3186</v>
      </c>
      <c r="AC108" s="10">
        <f t="shared" si="30"/>
        <v>6372</v>
      </c>
      <c r="AD108" s="10">
        <v>673.839</v>
      </c>
      <c r="AE108" s="10">
        <f t="shared" si="31"/>
        <v>1347.678</v>
      </c>
      <c r="AF108" s="85">
        <v>0.2115</v>
      </c>
      <c r="AG108" s="89">
        <v>0</v>
      </c>
      <c r="AH108" s="89">
        <v>0</v>
      </c>
      <c r="AI108" s="89">
        <v>0</v>
      </c>
      <c r="AJ108" s="89">
        <f t="shared" si="33"/>
        <v>0</v>
      </c>
      <c r="AK108" s="90"/>
      <c r="AL108" s="10">
        <v>3540</v>
      </c>
      <c r="AM108" s="10">
        <f t="shared" si="34"/>
        <v>7080</v>
      </c>
      <c r="AN108" s="10">
        <v>703.7874</v>
      </c>
      <c r="AO108" s="10">
        <f t="shared" si="35"/>
        <v>1407.5748</v>
      </c>
      <c r="AP108" s="85">
        <v>0.19881</v>
      </c>
      <c r="AQ108" s="94">
        <f t="shared" si="36"/>
        <v>0</v>
      </c>
      <c r="AR108" s="95">
        <v>0</v>
      </c>
      <c r="AS108" s="96"/>
    </row>
    <row r="109" s="54" customFormat="1" ht="22.5" customHeight="1" spans="1:45">
      <c r="A109" s="10">
        <v>107</v>
      </c>
      <c r="B109" s="10">
        <v>716</v>
      </c>
      <c r="C109" s="11" t="s">
        <v>145</v>
      </c>
      <c r="D109" s="10" t="str">
        <f>VLOOKUP(B109,[3]Sheet1!$C:$E,3,0)</f>
        <v>城郊一片</v>
      </c>
      <c r="E109" s="10">
        <f>VLOOKUP(B109,[4]Sheet3!$A:$C,3,0)</f>
        <v>3</v>
      </c>
      <c r="F109" s="10">
        <f>VLOOKUP(B109,[4]Sheet3!$A:$D,4,0)</f>
        <v>0</v>
      </c>
      <c r="G109" s="31">
        <v>7375</v>
      </c>
      <c r="H109" s="31">
        <f t="shared" si="21"/>
        <v>22125</v>
      </c>
      <c r="I109" s="31">
        <v>2192.16742</v>
      </c>
      <c r="J109" s="31">
        <f t="shared" si="22"/>
        <v>6576.50226</v>
      </c>
      <c r="K109" s="32">
        <v>0.29724304</v>
      </c>
      <c r="L109" s="34">
        <f>VLOOKUP(B109,[1]查询时间段分门店销售汇总!$D:$L,9,0)</f>
        <v>24759.61</v>
      </c>
      <c r="M109" s="34">
        <f>VLOOKUP(B109,[1]查询时间段分门店销售汇总!$D:$M,10,0)</f>
        <v>5831.07</v>
      </c>
      <c r="N109" s="32">
        <f t="shared" ref="N109:N144" si="39">M109/L109</f>
        <v>0.235507344421015</v>
      </c>
      <c r="O109" s="36">
        <f t="shared" ref="O109:O145" si="40">L109/H109</f>
        <v>1.1190784180791</v>
      </c>
      <c r="P109" s="32">
        <f t="shared" si="25"/>
        <v>0.886652170024495</v>
      </c>
      <c r="Q109" s="74">
        <f>E109*50</f>
        <v>150</v>
      </c>
      <c r="R109" s="31"/>
      <c r="S109" s="31">
        <v>8260</v>
      </c>
      <c r="T109" s="31">
        <f t="shared" si="26"/>
        <v>24780</v>
      </c>
      <c r="U109" s="31">
        <v>2307.913859776</v>
      </c>
      <c r="V109" s="31">
        <f t="shared" si="27"/>
        <v>6923.741579328</v>
      </c>
      <c r="W109" s="75">
        <f t="shared" si="28"/>
        <v>0.999177158999193</v>
      </c>
      <c r="X109" s="76">
        <f t="shared" si="29"/>
        <v>0.842184811953358</v>
      </c>
      <c r="Y109" s="34">
        <f>E109*100</f>
        <v>300</v>
      </c>
      <c r="Z109" s="84"/>
      <c r="AA109" s="32">
        <v>0.2794084576</v>
      </c>
      <c r="AB109" s="10">
        <v>6637.5</v>
      </c>
      <c r="AC109" s="10">
        <f t="shared" si="30"/>
        <v>13275</v>
      </c>
      <c r="AD109" s="10">
        <v>2098.8837</v>
      </c>
      <c r="AE109" s="10">
        <f t="shared" si="31"/>
        <v>4197.7674</v>
      </c>
      <c r="AF109" s="85">
        <v>0.316216</v>
      </c>
      <c r="AG109" s="89">
        <f>VLOOKUP(B109,[2]查询时间段分门店销售汇总!$D:$L,9,0)</f>
        <v>12095.41</v>
      </c>
      <c r="AH109" s="89">
        <f>VLOOKUP(B109,[2]查询时间段分门店销售汇总!$D:$M,10,0)</f>
        <v>3195.29</v>
      </c>
      <c r="AI109" s="85">
        <f t="shared" ref="AI109:AI145" si="41">AG109/AC109</f>
        <v>0.911141996233522</v>
      </c>
      <c r="AJ109" s="85">
        <f t="shared" si="33"/>
        <v>0.761187959104166</v>
      </c>
      <c r="AK109" s="93"/>
      <c r="AL109" s="89">
        <v>7375</v>
      </c>
      <c r="AM109" s="10">
        <f t="shared" si="34"/>
        <v>14750</v>
      </c>
      <c r="AN109" s="10">
        <v>2192.16742</v>
      </c>
      <c r="AO109" s="10">
        <f t="shared" si="35"/>
        <v>4384.33484</v>
      </c>
      <c r="AP109" s="85">
        <v>0.29724304</v>
      </c>
      <c r="AQ109" s="94">
        <f t="shared" si="36"/>
        <v>0.820027796610169</v>
      </c>
      <c r="AR109" s="98">
        <f t="shared" ref="AR109:AR145" si="42">AH109/AO109</f>
        <v>0.72879698212101</v>
      </c>
      <c r="AS109" s="96"/>
    </row>
    <row r="110" s="54" customFormat="1" ht="22.5" customHeight="1" spans="1:45">
      <c r="A110" s="10">
        <v>108</v>
      </c>
      <c r="B110" s="10">
        <v>549</v>
      </c>
      <c r="C110" s="11" t="s">
        <v>146</v>
      </c>
      <c r="D110" s="10" t="str">
        <f>VLOOKUP(B110,[3]Sheet1!$C:$E,3,0)</f>
        <v>城郊一片</v>
      </c>
      <c r="E110" s="10">
        <f>VLOOKUP(B110,[4]Sheet3!$A:$C,3,0)</f>
        <v>2</v>
      </c>
      <c r="F110" s="10">
        <f>VLOOKUP(B110,[4]Sheet3!$A:$D,4,0)</f>
        <v>0</v>
      </c>
      <c r="G110" s="31">
        <v>5015</v>
      </c>
      <c r="H110" s="31">
        <f t="shared" si="21"/>
        <v>15045</v>
      </c>
      <c r="I110" s="31">
        <v>1301.0161744</v>
      </c>
      <c r="J110" s="31">
        <f t="shared" si="22"/>
        <v>3903.0485232</v>
      </c>
      <c r="K110" s="32">
        <v>0.25942496</v>
      </c>
      <c r="L110" s="34">
        <f>VLOOKUP(B110,[1]查询时间段分门店销售汇总!$D:$L,9,0)</f>
        <v>15374.85</v>
      </c>
      <c r="M110" s="34">
        <f>VLOOKUP(B110,[1]查询时间段分门店销售汇总!$D:$M,10,0)</f>
        <v>4071.53</v>
      </c>
      <c r="N110" s="32">
        <f t="shared" si="39"/>
        <v>0.264817542935378</v>
      </c>
      <c r="O110" s="36">
        <f t="shared" si="40"/>
        <v>1.02192422731805</v>
      </c>
      <c r="P110" s="36">
        <f t="shared" si="25"/>
        <v>1.04316663648902</v>
      </c>
      <c r="Q110" s="74">
        <f>E110*50</f>
        <v>100</v>
      </c>
      <c r="R110" s="31"/>
      <c r="S110" s="31">
        <v>5616.8</v>
      </c>
      <c r="T110" s="31">
        <f t="shared" si="26"/>
        <v>16850.4</v>
      </c>
      <c r="U110" s="31">
        <v>1369.70982840832</v>
      </c>
      <c r="V110" s="31">
        <f t="shared" si="27"/>
        <v>4109.12948522496</v>
      </c>
      <c r="W110" s="76">
        <f t="shared" si="28"/>
        <v>0.912432345819684</v>
      </c>
      <c r="X110" s="76">
        <f t="shared" si="29"/>
        <v>0.990849768701582</v>
      </c>
      <c r="Y110" s="76"/>
      <c r="Z110" s="74"/>
      <c r="AA110" s="32">
        <v>0.2438594624</v>
      </c>
      <c r="AB110" s="10">
        <v>4513.5</v>
      </c>
      <c r="AC110" s="10">
        <f t="shared" si="30"/>
        <v>9027</v>
      </c>
      <c r="AD110" s="10">
        <v>1245.653784</v>
      </c>
      <c r="AE110" s="10">
        <f t="shared" si="31"/>
        <v>2491.307568</v>
      </c>
      <c r="AF110" s="85">
        <v>0.275984</v>
      </c>
      <c r="AG110" s="89">
        <f>VLOOKUP(B110,[2]查询时间段分门店销售汇总!$D:$L,9,0)</f>
        <v>8342.29</v>
      </c>
      <c r="AH110" s="89">
        <f>VLOOKUP(B110,[2]查询时间段分门店销售汇总!$D:$M,10,0)</f>
        <v>2266.37</v>
      </c>
      <c r="AI110" s="85">
        <f t="shared" si="41"/>
        <v>0.924148665115764</v>
      </c>
      <c r="AJ110" s="85">
        <f t="shared" si="33"/>
        <v>0.90971104054383</v>
      </c>
      <c r="AK110" s="90"/>
      <c r="AL110" s="10">
        <v>5015</v>
      </c>
      <c r="AM110" s="10">
        <f t="shared" si="34"/>
        <v>10030</v>
      </c>
      <c r="AN110" s="10">
        <v>1301.0161744</v>
      </c>
      <c r="AO110" s="10">
        <f t="shared" si="35"/>
        <v>2602.0323488</v>
      </c>
      <c r="AP110" s="85">
        <v>0.25942496</v>
      </c>
      <c r="AQ110" s="94">
        <f t="shared" si="36"/>
        <v>0.831733798604188</v>
      </c>
      <c r="AR110" s="98">
        <f t="shared" si="42"/>
        <v>0.870999932435582</v>
      </c>
      <c r="AS110" s="102"/>
    </row>
    <row r="111" s="54" customFormat="1" ht="22.5" customHeight="1" spans="1:45">
      <c r="A111" s="10">
        <v>109</v>
      </c>
      <c r="B111" s="10">
        <v>721</v>
      </c>
      <c r="C111" s="11" t="s">
        <v>147</v>
      </c>
      <c r="D111" s="10" t="str">
        <f>VLOOKUP(B111,[3]Sheet1!$C:$E,3,0)</f>
        <v>城郊一片</v>
      </c>
      <c r="E111" s="10">
        <f>VLOOKUP(B111,[4]Sheet3!$A:$C,3,0)</f>
        <v>3</v>
      </c>
      <c r="F111" s="10">
        <f>VLOOKUP(B111,[4]Sheet3!$A:$D,4,0)</f>
        <v>0</v>
      </c>
      <c r="G111" s="31">
        <v>7670</v>
      </c>
      <c r="H111" s="31">
        <f t="shared" si="21"/>
        <v>23010</v>
      </c>
      <c r="I111" s="31">
        <v>2203.9493424</v>
      </c>
      <c r="J111" s="31">
        <f t="shared" si="22"/>
        <v>6611.8480272</v>
      </c>
      <c r="K111" s="32">
        <v>0.28734672</v>
      </c>
      <c r="L111" s="34">
        <f>VLOOKUP(B111,[1]查询时间段分门店销售汇总!$D:$L,9,0)</f>
        <v>23372.55</v>
      </c>
      <c r="M111" s="34">
        <f>VLOOKUP(B111,[1]查询时间段分门店销售汇总!$D:$M,10,0)</f>
        <v>6629.38</v>
      </c>
      <c r="N111" s="32">
        <f t="shared" si="39"/>
        <v>0.28363956863928</v>
      </c>
      <c r="O111" s="36">
        <f t="shared" si="40"/>
        <v>1.01575619295958</v>
      </c>
      <c r="P111" s="36">
        <f t="shared" si="25"/>
        <v>1.0026515994814</v>
      </c>
      <c r="Q111" s="74">
        <f>E111*50</f>
        <v>150</v>
      </c>
      <c r="R111" s="31"/>
      <c r="S111" s="31">
        <v>8590.4</v>
      </c>
      <c r="T111" s="31">
        <f t="shared" si="26"/>
        <v>25771.2</v>
      </c>
      <c r="U111" s="31">
        <v>2320.31786767872</v>
      </c>
      <c r="V111" s="31">
        <f t="shared" si="27"/>
        <v>6960.95360303616</v>
      </c>
      <c r="W111" s="76">
        <f t="shared" si="28"/>
        <v>0.906925172285342</v>
      </c>
      <c r="X111" s="76">
        <f t="shared" si="29"/>
        <v>0.952366640844792</v>
      </c>
      <c r="Y111" s="76"/>
      <c r="Z111" s="74"/>
      <c r="AA111" s="32">
        <v>0.2701059168</v>
      </c>
      <c r="AB111" s="10">
        <v>6749.6</v>
      </c>
      <c r="AC111" s="10">
        <f t="shared" si="30"/>
        <v>13499.2</v>
      </c>
      <c r="AD111" s="10">
        <v>2063.2717248</v>
      </c>
      <c r="AE111" s="10">
        <f t="shared" si="31"/>
        <v>4126.5434496</v>
      </c>
      <c r="AF111" s="85">
        <v>0.305688</v>
      </c>
      <c r="AG111" s="89">
        <f>VLOOKUP(B111,[2]查询时间段分门店销售汇总!$D:$L,9,0)</f>
        <v>10292.6</v>
      </c>
      <c r="AH111" s="89">
        <f>VLOOKUP(B111,[2]查询时间段分门店销售汇总!$D:$M,10,0)</f>
        <v>3869.41</v>
      </c>
      <c r="AI111" s="85">
        <f t="shared" si="41"/>
        <v>0.762459997629489</v>
      </c>
      <c r="AJ111" s="85">
        <f t="shared" si="33"/>
        <v>0.937687933559763</v>
      </c>
      <c r="AK111" s="93"/>
      <c r="AL111" s="89">
        <v>7670</v>
      </c>
      <c r="AM111" s="10">
        <f t="shared" si="34"/>
        <v>15340</v>
      </c>
      <c r="AN111" s="10">
        <v>2203.9493424</v>
      </c>
      <c r="AO111" s="10">
        <f t="shared" si="35"/>
        <v>4407.8986848</v>
      </c>
      <c r="AP111" s="85">
        <v>0.28734672</v>
      </c>
      <c r="AQ111" s="94">
        <f t="shared" si="36"/>
        <v>0.67096479791395</v>
      </c>
      <c r="AR111" s="98">
        <f t="shared" si="42"/>
        <v>0.877835512268714</v>
      </c>
      <c r="AS111" s="96"/>
    </row>
    <row r="112" s="54" customFormat="1" ht="22.5" customHeight="1" spans="1:45">
      <c r="A112" s="10">
        <v>110</v>
      </c>
      <c r="B112" s="10">
        <v>539</v>
      </c>
      <c r="C112" s="11" t="s">
        <v>148</v>
      </c>
      <c r="D112" s="10" t="str">
        <f>VLOOKUP(B112,[3]Sheet1!$C:$E,3,0)</f>
        <v>城郊一片</v>
      </c>
      <c r="E112" s="10">
        <f>VLOOKUP(B112,[4]Sheet3!$A:$C,3,0)</f>
        <v>2</v>
      </c>
      <c r="F112" s="10">
        <f>VLOOKUP(B112,[4]Sheet3!$A:$D,4,0)</f>
        <v>0</v>
      </c>
      <c r="G112" s="31">
        <v>6490</v>
      </c>
      <c r="H112" s="31">
        <f t="shared" si="21"/>
        <v>19470</v>
      </c>
      <c r="I112" s="31">
        <v>1592.4884228</v>
      </c>
      <c r="J112" s="31">
        <f t="shared" si="22"/>
        <v>4777.4652684</v>
      </c>
      <c r="K112" s="32">
        <v>0.24537572</v>
      </c>
      <c r="L112" s="34">
        <f>VLOOKUP(B112,[1]查询时间段分门店销售汇总!$D:$L,9,0)</f>
        <v>18048.17</v>
      </c>
      <c r="M112" s="34">
        <f>VLOOKUP(B112,[1]查询时间段分门店销售汇总!$D:$M,10,0)</f>
        <v>4768.88</v>
      </c>
      <c r="N112" s="32">
        <f t="shared" si="39"/>
        <v>0.264230667153512</v>
      </c>
      <c r="O112" s="32">
        <f t="shared" si="40"/>
        <v>0.926973292244479</v>
      </c>
      <c r="P112" s="32">
        <f t="shared" si="25"/>
        <v>0.998202965816039</v>
      </c>
      <c r="Q112" s="74"/>
      <c r="R112" s="31">
        <f t="shared" ref="R112:R129" si="43">(L112-H112)*0.01</f>
        <v>-14.2183</v>
      </c>
      <c r="S112" s="31">
        <v>7268.8</v>
      </c>
      <c r="T112" s="31">
        <f t="shared" si="26"/>
        <v>21806.4</v>
      </c>
      <c r="U112" s="31">
        <v>1676.57181152384</v>
      </c>
      <c r="V112" s="31">
        <f t="shared" si="27"/>
        <v>5029.71543457152</v>
      </c>
      <c r="W112" s="76">
        <f t="shared" si="28"/>
        <v>0.827654725218284</v>
      </c>
      <c r="X112" s="76">
        <f t="shared" si="29"/>
        <v>0.948141114946846</v>
      </c>
      <c r="Y112" s="76"/>
      <c r="Z112" s="74"/>
      <c r="AA112" s="32">
        <v>0.2306531768</v>
      </c>
      <c r="AB112" s="10">
        <v>5841</v>
      </c>
      <c r="AC112" s="10">
        <f t="shared" si="30"/>
        <v>11682</v>
      </c>
      <c r="AD112" s="10">
        <v>1524.722958</v>
      </c>
      <c r="AE112" s="10">
        <f t="shared" si="31"/>
        <v>3049.445916</v>
      </c>
      <c r="AF112" s="85">
        <v>0.261038</v>
      </c>
      <c r="AG112" s="89">
        <f>VLOOKUP(B112,[2]查询时间段分门店销售汇总!$D:$L,9,0)</f>
        <v>8549.74</v>
      </c>
      <c r="AH112" s="89">
        <f>VLOOKUP(B112,[2]查询时间段分门店销售汇总!$D:$M,10,0)</f>
        <v>2098.82</v>
      </c>
      <c r="AI112" s="85">
        <f t="shared" si="41"/>
        <v>0.731872966957713</v>
      </c>
      <c r="AJ112" s="85">
        <f t="shared" si="33"/>
        <v>0.688262739466142</v>
      </c>
      <c r="AK112" s="90"/>
      <c r="AL112" s="10">
        <v>6490</v>
      </c>
      <c r="AM112" s="10">
        <f t="shared" si="34"/>
        <v>12980</v>
      </c>
      <c r="AN112" s="10">
        <v>1592.4884228</v>
      </c>
      <c r="AO112" s="10">
        <f t="shared" si="35"/>
        <v>3184.9768456</v>
      </c>
      <c r="AP112" s="85">
        <v>0.24537572</v>
      </c>
      <c r="AQ112" s="94">
        <f t="shared" si="36"/>
        <v>0.658685670261941</v>
      </c>
      <c r="AR112" s="98">
        <f t="shared" si="42"/>
        <v>0.658974963318647</v>
      </c>
      <c r="AS112" s="102"/>
    </row>
    <row r="113" s="54" customFormat="1" ht="22.5" customHeight="1" spans="1:45">
      <c r="A113" s="10">
        <v>111</v>
      </c>
      <c r="B113" s="10">
        <v>591</v>
      </c>
      <c r="C113" s="11" t="s">
        <v>149</v>
      </c>
      <c r="D113" s="10" t="str">
        <f>VLOOKUP(B113,[3]Sheet1!$C:$E,3,0)</f>
        <v>城郊一片</v>
      </c>
      <c r="E113" s="10">
        <f>VLOOKUP(B113,[4]Sheet3!$A:$C,3,0)</f>
        <v>2</v>
      </c>
      <c r="F113" s="10">
        <f>VLOOKUP(B113,[4]Sheet3!$A:$D,4,0)</f>
        <v>0</v>
      </c>
      <c r="G113" s="31">
        <v>3000</v>
      </c>
      <c r="H113" s="31">
        <f t="shared" si="21"/>
        <v>9000</v>
      </c>
      <c r="I113" s="31">
        <v>751.5018</v>
      </c>
      <c r="J113" s="31">
        <f t="shared" si="22"/>
        <v>2254.5054</v>
      </c>
      <c r="K113" s="32">
        <v>0.2505006</v>
      </c>
      <c r="L113" s="34">
        <f>VLOOKUP(B113,[1]查询时间段分门店销售汇总!$D:$L,9,0)</f>
        <v>7749.72</v>
      </c>
      <c r="M113" s="34">
        <f>VLOOKUP(B113,[1]查询时间段分门店销售汇总!$D:$M,10,0)</f>
        <v>1448.29</v>
      </c>
      <c r="N113" s="32">
        <f t="shared" si="39"/>
        <v>0.186882880929892</v>
      </c>
      <c r="O113" s="32">
        <f t="shared" si="40"/>
        <v>0.86108</v>
      </c>
      <c r="P113" s="32">
        <f t="shared" si="25"/>
        <v>0.642398106476037</v>
      </c>
      <c r="Q113" s="74"/>
      <c r="R113" s="31">
        <f t="shared" si="43"/>
        <v>-12.5028</v>
      </c>
      <c r="S113" s="31">
        <v>3360</v>
      </c>
      <c r="T113" s="31">
        <f t="shared" si="26"/>
        <v>10080</v>
      </c>
      <c r="U113" s="31">
        <v>791.18109504</v>
      </c>
      <c r="V113" s="31">
        <f t="shared" si="27"/>
        <v>2373.54328512</v>
      </c>
      <c r="W113" s="76">
        <f t="shared" si="28"/>
        <v>0.768821428571429</v>
      </c>
      <c r="X113" s="76">
        <f t="shared" si="29"/>
        <v>0.610180572260673</v>
      </c>
      <c r="Y113" s="76"/>
      <c r="Z113" s="74"/>
      <c r="AA113" s="32">
        <v>0.235470564</v>
      </c>
      <c r="AB113" s="10">
        <v>2700</v>
      </c>
      <c r="AC113" s="10">
        <f t="shared" si="30"/>
        <v>5400</v>
      </c>
      <c r="AD113" s="10">
        <v>719.523</v>
      </c>
      <c r="AE113" s="10">
        <f t="shared" si="31"/>
        <v>1439.046</v>
      </c>
      <c r="AF113" s="85">
        <v>0.26649</v>
      </c>
      <c r="AG113" s="89">
        <f>VLOOKUP(B113,[2]查询时间段分门店销售汇总!$D:$L,9,0)</f>
        <v>2914.99</v>
      </c>
      <c r="AH113" s="89">
        <f>VLOOKUP(B113,[2]查询时间段分门店销售汇总!$D:$M,10,0)</f>
        <v>1027.58</v>
      </c>
      <c r="AI113" s="85">
        <f t="shared" si="41"/>
        <v>0.539812962962963</v>
      </c>
      <c r="AJ113" s="85">
        <f t="shared" si="33"/>
        <v>0.714070293791859</v>
      </c>
      <c r="AK113" s="90"/>
      <c r="AL113" s="10">
        <v>3000</v>
      </c>
      <c r="AM113" s="10">
        <f t="shared" si="34"/>
        <v>6000</v>
      </c>
      <c r="AN113" s="10">
        <v>751.5018</v>
      </c>
      <c r="AO113" s="10">
        <f t="shared" si="35"/>
        <v>1503.0036</v>
      </c>
      <c r="AP113" s="85">
        <v>0.2505006</v>
      </c>
      <c r="AQ113" s="94">
        <f t="shared" si="36"/>
        <v>0.485831666666667</v>
      </c>
      <c r="AR113" s="98">
        <f t="shared" si="42"/>
        <v>0.683684323843269</v>
      </c>
      <c r="AS113" s="96"/>
    </row>
    <row r="114" s="54" customFormat="1" ht="22.5" customHeight="1" spans="1:45">
      <c r="A114" s="10">
        <v>112</v>
      </c>
      <c r="B114" s="10">
        <v>107728</v>
      </c>
      <c r="C114" s="11" t="s">
        <v>150</v>
      </c>
      <c r="D114" s="10" t="str">
        <f>VLOOKUP(B114,[3]Sheet1!$C:$E,3,0)</f>
        <v>城郊一片</v>
      </c>
      <c r="E114" s="10">
        <f>VLOOKUP(B114,[4]Sheet3!$A:$C,3,0)</f>
        <v>2</v>
      </c>
      <c r="F114" s="10">
        <f>VLOOKUP(B114,[4]Sheet3!$A:$D,4,0)</f>
        <v>0</v>
      </c>
      <c r="G114" s="31">
        <v>7187.5</v>
      </c>
      <c r="H114" s="31">
        <f t="shared" si="21"/>
        <v>21562.5</v>
      </c>
      <c r="I114" s="31">
        <v>1779.515175</v>
      </c>
      <c r="J114" s="31">
        <f t="shared" si="22"/>
        <v>5338.545525</v>
      </c>
      <c r="K114" s="32">
        <v>0.24758472</v>
      </c>
      <c r="L114" s="34">
        <f>VLOOKUP(B114,[1]查询时间段分门店销售汇总!$D:$L,9,0)</f>
        <v>17114.75</v>
      </c>
      <c r="M114" s="34">
        <f>VLOOKUP(B114,[1]查询时间段分门店销售汇总!$D:$M,10,0)</f>
        <v>4619.26</v>
      </c>
      <c r="N114" s="32">
        <f t="shared" si="39"/>
        <v>0.269899355818811</v>
      </c>
      <c r="O114" s="32">
        <f t="shared" si="40"/>
        <v>0.793727536231884</v>
      </c>
      <c r="P114" s="32">
        <f t="shared" si="25"/>
        <v>0.865265638059722</v>
      </c>
      <c r="Q114" s="74"/>
      <c r="R114" s="31">
        <f t="shared" si="43"/>
        <v>-44.4775</v>
      </c>
      <c r="S114" s="31">
        <v>8050</v>
      </c>
      <c r="T114" s="31">
        <f t="shared" si="26"/>
        <v>24150</v>
      </c>
      <c r="U114" s="31">
        <v>1873.47357624</v>
      </c>
      <c r="V114" s="31">
        <f t="shared" si="27"/>
        <v>5620.42072872</v>
      </c>
      <c r="W114" s="76">
        <f t="shared" si="28"/>
        <v>0.708685300207039</v>
      </c>
      <c r="X114" s="76">
        <f t="shared" si="29"/>
        <v>0.821870856819645</v>
      </c>
      <c r="Y114" s="76"/>
      <c r="Z114" s="74"/>
      <c r="AA114" s="32">
        <v>0.2327296368</v>
      </c>
      <c r="AB114" s="10">
        <v>6468.75</v>
      </c>
      <c r="AC114" s="10">
        <f t="shared" si="30"/>
        <v>12937.5</v>
      </c>
      <c r="AD114" s="10">
        <v>1703.791125</v>
      </c>
      <c r="AE114" s="10">
        <f t="shared" si="31"/>
        <v>3407.58225</v>
      </c>
      <c r="AF114" s="85">
        <v>0.263388</v>
      </c>
      <c r="AG114" s="89">
        <f>VLOOKUP(B114,[2]查询时间段分门店销售汇总!$D:$L,9,0)</f>
        <v>9176.8</v>
      </c>
      <c r="AH114" s="89">
        <f>VLOOKUP(B114,[2]查询时间段分门店销售汇总!$D:$M,10,0)</f>
        <v>2418.39</v>
      </c>
      <c r="AI114" s="85">
        <f t="shared" si="41"/>
        <v>0.709317874396135</v>
      </c>
      <c r="AJ114" s="85">
        <f t="shared" si="33"/>
        <v>0.709708474388256</v>
      </c>
      <c r="AK114" s="90"/>
      <c r="AL114" s="10">
        <v>7187.5</v>
      </c>
      <c r="AM114" s="10">
        <f t="shared" si="34"/>
        <v>14375</v>
      </c>
      <c r="AN114" s="10">
        <v>1779.515175</v>
      </c>
      <c r="AO114" s="10">
        <f t="shared" si="35"/>
        <v>3559.03035</v>
      </c>
      <c r="AP114" s="85">
        <v>0.24758472</v>
      </c>
      <c r="AQ114" s="94">
        <f t="shared" si="36"/>
        <v>0.638386086956522</v>
      </c>
      <c r="AR114" s="98">
        <f t="shared" si="42"/>
        <v>0.67950811377599</v>
      </c>
      <c r="AS114" s="96"/>
    </row>
    <row r="115" s="54" customFormat="1" ht="22.5" customHeight="1" spans="1:45">
      <c r="A115" s="10">
        <v>113</v>
      </c>
      <c r="B115" s="10">
        <v>123007</v>
      </c>
      <c r="C115" s="11" t="s">
        <v>151</v>
      </c>
      <c r="D115" s="10" t="str">
        <f>VLOOKUP(B115,[3]Sheet1!$C:$E,3,0)</f>
        <v>城郊一片</v>
      </c>
      <c r="E115" s="10">
        <f>VLOOKUP(B115,[4]Sheet3!$A:$C,3,0)</f>
        <v>2</v>
      </c>
      <c r="F115" s="10">
        <f>VLOOKUP(B115,[4]Sheet3!$A:$D,4,0)</f>
        <v>0</v>
      </c>
      <c r="G115" s="31">
        <v>3540</v>
      </c>
      <c r="H115" s="31">
        <f t="shared" si="21"/>
        <v>10620</v>
      </c>
      <c r="I115" s="31">
        <v>938.3832</v>
      </c>
      <c r="J115" s="31">
        <f t="shared" si="22"/>
        <v>2815.1496</v>
      </c>
      <c r="K115" s="32">
        <v>0.26508</v>
      </c>
      <c r="L115" s="34">
        <f>VLOOKUP(B115,[1]查询时间段分门店销售汇总!$D:$L,9,0)</f>
        <v>8211.19</v>
      </c>
      <c r="M115" s="34">
        <f>VLOOKUP(B115,[1]查询时间段分门店销售汇总!$D:$M,10,0)</f>
        <v>1840.68</v>
      </c>
      <c r="N115" s="32">
        <f t="shared" si="39"/>
        <v>0.224167264428177</v>
      </c>
      <c r="O115" s="32">
        <f t="shared" si="40"/>
        <v>0.773181732580038</v>
      </c>
      <c r="P115" s="32">
        <f t="shared" si="25"/>
        <v>0.653848022854629</v>
      </c>
      <c r="Q115" s="74"/>
      <c r="R115" s="31">
        <f t="shared" si="43"/>
        <v>-24.0881</v>
      </c>
      <c r="S115" s="31">
        <v>3964.8</v>
      </c>
      <c r="T115" s="31">
        <f t="shared" si="26"/>
        <v>11894.4</v>
      </c>
      <c r="U115" s="31">
        <v>987.92983296</v>
      </c>
      <c r="V115" s="31">
        <f t="shared" si="27"/>
        <v>2963.78949888</v>
      </c>
      <c r="W115" s="76">
        <f t="shared" si="28"/>
        <v>0.690340832660748</v>
      </c>
      <c r="X115" s="76">
        <f t="shared" si="29"/>
        <v>0.621056252711464</v>
      </c>
      <c r="Y115" s="76"/>
      <c r="Z115" s="74"/>
      <c r="AA115" s="32">
        <v>0.2491752</v>
      </c>
      <c r="AB115" s="10">
        <v>3186</v>
      </c>
      <c r="AC115" s="10">
        <f t="shared" si="30"/>
        <v>6372</v>
      </c>
      <c r="AD115" s="10">
        <v>898.452</v>
      </c>
      <c r="AE115" s="10">
        <f t="shared" si="31"/>
        <v>1796.904</v>
      </c>
      <c r="AF115" s="85">
        <v>0.282</v>
      </c>
      <c r="AG115" s="89">
        <f>VLOOKUP(B115,[2]查询时间段分门店销售汇总!$D:$L,9,0)</f>
        <v>4543.73</v>
      </c>
      <c r="AH115" s="89">
        <f>VLOOKUP(B115,[2]查询时间段分门店销售汇总!$D:$M,10,0)</f>
        <v>1243.3</v>
      </c>
      <c r="AI115" s="85">
        <f t="shared" si="41"/>
        <v>0.713077526679222</v>
      </c>
      <c r="AJ115" s="85">
        <f t="shared" si="33"/>
        <v>0.691912311397826</v>
      </c>
      <c r="AK115" s="90"/>
      <c r="AL115" s="10">
        <v>3540</v>
      </c>
      <c r="AM115" s="10">
        <f t="shared" si="34"/>
        <v>7080</v>
      </c>
      <c r="AN115" s="10">
        <v>938.3832</v>
      </c>
      <c r="AO115" s="10">
        <f t="shared" si="35"/>
        <v>1876.7664</v>
      </c>
      <c r="AP115" s="85">
        <v>0.26508</v>
      </c>
      <c r="AQ115" s="94">
        <f t="shared" si="36"/>
        <v>0.641769774011299</v>
      </c>
      <c r="AR115" s="98">
        <f t="shared" si="42"/>
        <v>0.662469234317068</v>
      </c>
      <c r="AS115" s="96"/>
    </row>
    <row r="116" s="54" customFormat="1" ht="22.5" customHeight="1" spans="1:45">
      <c r="A116" s="10">
        <v>114</v>
      </c>
      <c r="B116" s="10">
        <v>748</v>
      </c>
      <c r="C116" s="11" t="s">
        <v>152</v>
      </c>
      <c r="D116" s="10" t="str">
        <f>VLOOKUP(B116,[3]Sheet1!$C:$E,3,0)</f>
        <v>城郊一片</v>
      </c>
      <c r="E116" s="10">
        <f>VLOOKUP(B116,[4]Sheet3!$A:$C,3,0)</f>
        <v>1</v>
      </c>
      <c r="F116" s="10">
        <f>VLOOKUP(B116,[4]Sheet3!$A:$D,4,0)</f>
        <v>0</v>
      </c>
      <c r="G116" s="31">
        <v>6785</v>
      </c>
      <c r="H116" s="31">
        <f t="shared" si="21"/>
        <v>20355</v>
      </c>
      <c r="I116" s="31">
        <v>1987.417419</v>
      </c>
      <c r="J116" s="31">
        <f t="shared" si="22"/>
        <v>5962.252257</v>
      </c>
      <c r="K116" s="32">
        <v>0.2929134</v>
      </c>
      <c r="L116" s="34">
        <f>VLOOKUP(B116,[1]查询时间段分门店销售汇总!$D:$L,9,0)</f>
        <v>15477.82</v>
      </c>
      <c r="M116" s="34">
        <f>VLOOKUP(B116,[1]查询时间段分门店销售汇总!$D:$M,10,0)</f>
        <v>4555.54</v>
      </c>
      <c r="N116" s="32">
        <f t="shared" si="39"/>
        <v>0.294326978863949</v>
      </c>
      <c r="O116" s="32">
        <f t="shared" si="40"/>
        <v>0.760394006386637</v>
      </c>
      <c r="P116" s="32">
        <f t="shared" si="25"/>
        <v>0.764063612815368</v>
      </c>
      <c r="Q116" s="74"/>
      <c r="R116" s="31">
        <f t="shared" si="43"/>
        <v>-48.7718</v>
      </c>
      <c r="S116" s="31">
        <v>7599.2</v>
      </c>
      <c r="T116" s="31">
        <f t="shared" si="26"/>
        <v>22797.6</v>
      </c>
      <c r="U116" s="31">
        <v>2092.3530587232</v>
      </c>
      <c r="V116" s="31">
        <f t="shared" si="27"/>
        <v>6277.0591761696</v>
      </c>
      <c r="W116" s="76">
        <f t="shared" si="28"/>
        <v>0.678923219988069</v>
      </c>
      <c r="X116" s="76">
        <f t="shared" si="29"/>
        <v>0.725744313084506</v>
      </c>
      <c r="Y116" s="76"/>
      <c r="Z116" s="74"/>
      <c r="AA116" s="32">
        <v>0.275338596</v>
      </c>
      <c r="AB116" s="10">
        <v>6106.5</v>
      </c>
      <c r="AC116" s="10">
        <f t="shared" si="30"/>
        <v>12213</v>
      </c>
      <c r="AD116" s="10">
        <v>1902.846465</v>
      </c>
      <c r="AE116" s="10">
        <f t="shared" si="31"/>
        <v>3805.69293</v>
      </c>
      <c r="AF116" s="85">
        <v>0.31161</v>
      </c>
      <c r="AG116" s="89">
        <f>VLOOKUP(B116,[2]查询时间段分门店销售汇总!$D:$L,9,0)</f>
        <v>14443.51</v>
      </c>
      <c r="AH116" s="89">
        <f>VLOOKUP(B116,[2]查询时间段分门店销售汇总!$D:$M,10,0)</f>
        <v>3234.08</v>
      </c>
      <c r="AI116" s="91">
        <f t="shared" si="41"/>
        <v>1.18263407844101</v>
      </c>
      <c r="AJ116" s="85">
        <f t="shared" si="33"/>
        <v>0.849800564440179</v>
      </c>
      <c r="AK116" s="92"/>
      <c r="AL116" s="89">
        <v>6785</v>
      </c>
      <c r="AM116" s="10">
        <f t="shared" si="34"/>
        <v>13570</v>
      </c>
      <c r="AN116" s="10">
        <v>1987.417419</v>
      </c>
      <c r="AO116" s="10">
        <f t="shared" si="35"/>
        <v>3974.834838</v>
      </c>
      <c r="AP116" s="85">
        <v>0.2929134</v>
      </c>
      <c r="AQ116" s="94">
        <f t="shared" si="36"/>
        <v>1.0643706705969</v>
      </c>
      <c r="AR116" s="98">
        <f t="shared" si="42"/>
        <v>0.813638838293789</v>
      </c>
      <c r="AS116" s="96"/>
    </row>
    <row r="117" s="54" customFormat="1" ht="22.5" customHeight="1" spans="1:45">
      <c r="A117" s="10">
        <v>115</v>
      </c>
      <c r="B117" s="10">
        <v>341</v>
      </c>
      <c r="C117" s="11" t="s">
        <v>153</v>
      </c>
      <c r="D117" s="10" t="str">
        <f>VLOOKUP(B117,[3]Sheet1!$C:$E,3,0)</f>
        <v>城郊一片</v>
      </c>
      <c r="E117" s="10">
        <f>VLOOKUP(B117,[4]Sheet3!$A:$C,3,0)</f>
        <v>4</v>
      </c>
      <c r="F117" s="10">
        <f>VLOOKUP(B117,[4]Sheet3!$A:$D,4,0)</f>
        <v>0</v>
      </c>
      <c r="G117" s="31">
        <v>15812.5</v>
      </c>
      <c r="H117" s="31">
        <f t="shared" si="21"/>
        <v>47437.5</v>
      </c>
      <c r="I117" s="31">
        <v>4380.1984875</v>
      </c>
      <c r="J117" s="31">
        <f t="shared" si="22"/>
        <v>13140.5954625</v>
      </c>
      <c r="K117" s="32">
        <v>0.2770086</v>
      </c>
      <c r="L117" s="34">
        <f>VLOOKUP(B117,[1]查询时间段分门店销售汇总!$D:$L,9,0)</f>
        <v>35604.72</v>
      </c>
      <c r="M117" s="34">
        <f>VLOOKUP(B117,[1]查询时间段分门店销售汇总!$D:$M,10,0)</f>
        <v>9878.49</v>
      </c>
      <c r="N117" s="32">
        <f t="shared" si="39"/>
        <v>0.277448888799013</v>
      </c>
      <c r="O117" s="32">
        <f t="shared" si="40"/>
        <v>0.750560632411067</v>
      </c>
      <c r="P117" s="32">
        <f t="shared" si="25"/>
        <v>0.751753604179564</v>
      </c>
      <c r="Q117" s="74"/>
      <c r="R117" s="31">
        <f t="shared" si="43"/>
        <v>-118.3278</v>
      </c>
      <c r="S117" s="31">
        <v>17710</v>
      </c>
      <c r="T117" s="31">
        <f t="shared" si="26"/>
        <v>53130</v>
      </c>
      <c r="U117" s="31">
        <v>4611.47296764</v>
      </c>
      <c r="V117" s="31">
        <f t="shared" si="27"/>
        <v>13834.41890292</v>
      </c>
      <c r="W117" s="76">
        <f t="shared" si="28"/>
        <v>0.670143421795596</v>
      </c>
      <c r="X117" s="76">
        <f t="shared" si="29"/>
        <v>0.714051675702473</v>
      </c>
      <c r="Y117" s="76"/>
      <c r="Z117" s="74"/>
      <c r="AA117" s="32">
        <v>0.260388084</v>
      </c>
      <c r="AB117" s="10">
        <v>13915</v>
      </c>
      <c r="AC117" s="10">
        <f t="shared" si="30"/>
        <v>27830</v>
      </c>
      <c r="AD117" s="10">
        <v>4100.61135</v>
      </c>
      <c r="AE117" s="10">
        <f t="shared" si="31"/>
        <v>8201.2227</v>
      </c>
      <c r="AF117" s="85">
        <v>0.29469</v>
      </c>
      <c r="AG117" s="89">
        <f>VLOOKUP(B117,[2]查询时间段分门店销售汇总!$D:$L,9,0)</f>
        <v>20711.09</v>
      </c>
      <c r="AH117" s="89">
        <f>VLOOKUP(B117,[2]查询时间段分门店销售汇总!$D:$M,10,0)</f>
        <v>6231.16</v>
      </c>
      <c r="AI117" s="85">
        <f t="shared" si="41"/>
        <v>0.744200143729788</v>
      </c>
      <c r="AJ117" s="85">
        <f t="shared" si="33"/>
        <v>0.759784269728464</v>
      </c>
      <c r="AK117" s="90"/>
      <c r="AL117" s="10">
        <v>15812.5</v>
      </c>
      <c r="AM117" s="10">
        <f t="shared" si="34"/>
        <v>31625</v>
      </c>
      <c r="AN117" s="10">
        <v>4380.1984875</v>
      </c>
      <c r="AO117" s="10">
        <f t="shared" si="35"/>
        <v>8760.396975</v>
      </c>
      <c r="AP117" s="85">
        <v>0.2770086</v>
      </c>
      <c r="AQ117" s="94">
        <f t="shared" si="36"/>
        <v>0.654896126482213</v>
      </c>
      <c r="AR117" s="98">
        <f t="shared" si="42"/>
        <v>0.711287401447924</v>
      </c>
      <c r="AS117" s="96"/>
    </row>
    <row r="118" s="54" customFormat="1" ht="22.5" customHeight="1" spans="1:45">
      <c r="A118" s="10">
        <v>116</v>
      </c>
      <c r="B118" s="10">
        <v>117923</v>
      </c>
      <c r="C118" s="11" t="s">
        <v>154</v>
      </c>
      <c r="D118" s="10" t="str">
        <f>VLOOKUP(B118,[3]Sheet1!$C:$E,3,0)</f>
        <v>城郊一片</v>
      </c>
      <c r="E118" s="10">
        <f>VLOOKUP(B118,[4]Sheet3!$A:$C,3,0)</f>
        <v>2</v>
      </c>
      <c r="F118" s="10">
        <f>VLOOKUP(B118,[4]Sheet3!$A:$D,4,0)</f>
        <v>0</v>
      </c>
      <c r="G118" s="31">
        <v>4062.5</v>
      </c>
      <c r="H118" s="31">
        <f t="shared" si="21"/>
        <v>12187.5</v>
      </c>
      <c r="I118" s="31">
        <v>1111.3479</v>
      </c>
      <c r="J118" s="31">
        <f t="shared" si="22"/>
        <v>3334.0437</v>
      </c>
      <c r="K118" s="32">
        <v>0.27356256</v>
      </c>
      <c r="L118" s="34">
        <f>VLOOKUP(B118,[1]查询时间段分门店销售汇总!$D:$L,9,0)</f>
        <v>9085.43</v>
      </c>
      <c r="M118" s="34">
        <f>VLOOKUP(B118,[1]查询时间段分门店销售汇总!$D:$M,10,0)</f>
        <v>2541.55</v>
      </c>
      <c r="N118" s="32">
        <f t="shared" si="39"/>
        <v>0.27973909875482</v>
      </c>
      <c r="O118" s="32">
        <f t="shared" si="40"/>
        <v>0.74547117948718</v>
      </c>
      <c r="P118" s="32">
        <f t="shared" si="25"/>
        <v>0.762302545704485</v>
      </c>
      <c r="Q118" s="74"/>
      <c r="R118" s="31">
        <f t="shared" si="43"/>
        <v>-31.0207</v>
      </c>
      <c r="S118" s="31">
        <v>4550</v>
      </c>
      <c r="T118" s="31">
        <f t="shared" si="26"/>
        <v>13650</v>
      </c>
      <c r="U118" s="31">
        <v>1170.02706912</v>
      </c>
      <c r="V118" s="31">
        <f t="shared" si="27"/>
        <v>3510.08120736</v>
      </c>
      <c r="W118" s="76">
        <f t="shared" si="28"/>
        <v>0.665599267399267</v>
      </c>
      <c r="X118" s="76">
        <f t="shared" si="29"/>
        <v>0.724071566968546</v>
      </c>
      <c r="Y118" s="76"/>
      <c r="Z118" s="74"/>
      <c r="AA118" s="32">
        <v>0.2571488064</v>
      </c>
      <c r="AB118" s="10">
        <v>3656.25</v>
      </c>
      <c r="AC118" s="10">
        <f t="shared" si="30"/>
        <v>7312.5</v>
      </c>
      <c r="AD118" s="10">
        <v>1064.0565</v>
      </c>
      <c r="AE118" s="10">
        <f t="shared" si="31"/>
        <v>2128.113</v>
      </c>
      <c r="AF118" s="85">
        <v>0.291024</v>
      </c>
      <c r="AG118" s="89">
        <f>VLOOKUP(B118,[2]查询时间段分门店销售汇总!$D:$L,9,0)</f>
        <v>6451.64</v>
      </c>
      <c r="AH118" s="89">
        <f>VLOOKUP(B118,[2]查询时间段分门店销售汇总!$D:$M,10,0)</f>
        <v>1090.98</v>
      </c>
      <c r="AI118" s="85">
        <f t="shared" si="41"/>
        <v>0.882275555555556</v>
      </c>
      <c r="AJ118" s="85">
        <f t="shared" si="33"/>
        <v>0.512651348871042</v>
      </c>
      <c r="AK118" s="90"/>
      <c r="AL118" s="10">
        <v>4062.5</v>
      </c>
      <c r="AM118" s="10">
        <f t="shared" si="34"/>
        <v>8125</v>
      </c>
      <c r="AN118" s="10">
        <v>1111.3479</v>
      </c>
      <c r="AO118" s="10">
        <f t="shared" si="35"/>
        <v>2222.6958</v>
      </c>
      <c r="AP118" s="85">
        <v>0.27356256</v>
      </c>
      <c r="AQ118" s="94">
        <f t="shared" si="36"/>
        <v>0.794048</v>
      </c>
      <c r="AR118" s="98">
        <f t="shared" si="42"/>
        <v>0.490836397855253</v>
      </c>
      <c r="AS118" s="96"/>
    </row>
    <row r="119" s="54" customFormat="1" ht="22.5" customHeight="1" spans="1:45">
      <c r="A119" s="10">
        <v>117</v>
      </c>
      <c r="B119" s="10">
        <v>111400</v>
      </c>
      <c r="C119" s="11" t="s">
        <v>155</v>
      </c>
      <c r="D119" s="10" t="str">
        <f>VLOOKUP(B119,[3]Sheet1!$C:$E,3,0)</f>
        <v>城郊一片</v>
      </c>
      <c r="E119" s="10">
        <f>VLOOKUP(B119,[4]Sheet3!$A:$C,3,0)</f>
        <v>3</v>
      </c>
      <c r="F119" s="10">
        <f>VLOOKUP(B119,[4]Sheet3!$A:$D,4,0)</f>
        <v>0</v>
      </c>
      <c r="G119" s="31">
        <v>11718.75</v>
      </c>
      <c r="H119" s="31">
        <f t="shared" si="21"/>
        <v>35156.25</v>
      </c>
      <c r="I119" s="31">
        <v>2191.051875</v>
      </c>
      <c r="J119" s="31">
        <f t="shared" si="22"/>
        <v>6573.155625</v>
      </c>
      <c r="K119" s="32">
        <v>0.18696976</v>
      </c>
      <c r="L119" s="34">
        <f>VLOOKUP(B119,[1]查询时间段分门店销售汇总!$D:$L,9,0)</f>
        <v>25773.55</v>
      </c>
      <c r="M119" s="34">
        <f>VLOOKUP(B119,[1]查询时间段分门店销售汇总!$D:$M,10,0)</f>
        <v>4490.09</v>
      </c>
      <c r="N119" s="32">
        <f t="shared" si="39"/>
        <v>0.174213098312029</v>
      </c>
      <c r="O119" s="32">
        <f t="shared" si="40"/>
        <v>0.733114311111111</v>
      </c>
      <c r="P119" s="32">
        <f t="shared" si="25"/>
        <v>0.683095039302375</v>
      </c>
      <c r="Q119" s="74"/>
      <c r="R119" s="31">
        <f t="shared" si="43"/>
        <v>-93.827</v>
      </c>
      <c r="S119" s="31">
        <v>13125</v>
      </c>
      <c r="T119" s="31">
        <f t="shared" si="26"/>
        <v>39375</v>
      </c>
      <c r="U119" s="31">
        <v>2306.739414</v>
      </c>
      <c r="V119" s="31">
        <f t="shared" si="27"/>
        <v>6920.218242</v>
      </c>
      <c r="W119" s="76">
        <f t="shared" si="28"/>
        <v>0.654566349206349</v>
      </c>
      <c r="X119" s="76">
        <f t="shared" si="29"/>
        <v>0.648836473501496</v>
      </c>
      <c r="Y119" s="76"/>
      <c r="Z119" s="74"/>
      <c r="AA119" s="32">
        <v>0.1757515744</v>
      </c>
      <c r="AB119" s="10">
        <v>10312.5</v>
      </c>
      <c r="AC119" s="10">
        <f t="shared" si="30"/>
        <v>20625</v>
      </c>
      <c r="AD119" s="10">
        <v>2051.1975</v>
      </c>
      <c r="AE119" s="10">
        <f t="shared" si="31"/>
        <v>4102.395</v>
      </c>
      <c r="AF119" s="85">
        <v>0.198904</v>
      </c>
      <c r="AG119" s="89">
        <f>VLOOKUP(B119,[2]查询时间段分门店销售汇总!$D:$L,9,0)</f>
        <v>13252.22</v>
      </c>
      <c r="AH119" s="89">
        <f>VLOOKUP(B119,[2]查询时间段分门店销售汇总!$D:$M,10,0)</f>
        <v>3005.76</v>
      </c>
      <c r="AI119" s="85">
        <f t="shared" si="41"/>
        <v>0.642531878787879</v>
      </c>
      <c r="AJ119" s="85">
        <f t="shared" si="33"/>
        <v>0.732684200326882</v>
      </c>
      <c r="AK119" s="93"/>
      <c r="AL119" s="89">
        <v>11718.75</v>
      </c>
      <c r="AM119" s="10">
        <f t="shared" si="34"/>
        <v>23437.5</v>
      </c>
      <c r="AN119" s="10">
        <v>2191.051875</v>
      </c>
      <c r="AO119" s="10">
        <f t="shared" si="35"/>
        <v>4382.10375</v>
      </c>
      <c r="AP119" s="85">
        <v>0.18696976</v>
      </c>
      <c r="AQ119" s="94">
        <f t="shared" si="36"/>
        <v>0.565428053333333</v>
      </c>
      <c r="AR119" s="98">
        <f t="shared" si="42"/>
        <v>0.685917123710273</v>
      </c>
      <c r="AS119" s="96"/>
    </row>
    <row r="120" s="54" customFormat="1" ht="22.5" customHeight="1" spans="1:45">
      <c r="A120" s="10">
        <v>118</v>
      </c>
      <c r="B120" s="10">
        <v>717</v>
      </c>
      <c r="C120" s="11" t="s">
        <v>156</v>
      </c>
      <c r="D120" s="10" t="str">
        <f>VLOOKUP(B120,[3]Sheet1!$C:$E,3,0)</f>
        <v>城郊一片</v>
      </c>
      <c r="E120" s="10">
        <f>VLOOKUP(B120,[4]Sheet3!$A:$C,3,0)</f>
        <v>2</v>
      </c>
      <c r="F120" s="10">
        <f>VLOOKUP(B120,[4]Sheet3!$A:$D,4,0)</f>
        <v>0</v>
      </c>
      <c r="G120" s="31">
        <v>7375</v>
      </c>
      <c r="H120" s="31">
        <f t="shared" si="21"/>
        <v>22125</v>
      </c>
      <c r="I120" s="31">
        <v>2158.28136</v>
      </c>
      <c r="J120" s="31">
        <f t="shared" si="22"/>
        <v>6474.84408</v>
      </c>
      <c r="K120" s="32">
        <v>0.29264832</v>
      </c>
      <c r="L120" s="34">
        <f>VLOOKUP(B120,[1]查询时间段分门店销售汇总!$D:$L,9,0)</f>
        <v>14823.25</v>
      </c>
      <c r="M120" s="34">
        <f>VLOOKUP(B120,[1]查询时间段分门店销售汇总!$D:$M,10,0)</f>
        <v>4096.92</v>
      </c>
      <c r="N120" s="32">
        <f t="shared" si="39"/>
        <v>0.276384733442396</v>
      </c>
      <c r="O120" s="32">
        <f t="shared" si="40"/>
        <v>0.669977401129944</v>
      </c>
      <c r="P120" s="32">
        <f t="shared" si="25"/>
        <v>0.632744194204596</v>
      </c>
      <c r="Q120" s="74"/>
      <c r="R120" s="31">
        <f t="shared" si="43"/>
        <v>-73.0175</v>
      </c>
      <c r="S120" s="31">
        <v>8260</v>
      </c>
      <c r="T120" s="31">
        <f t="shared" si="26"/>
        <v>24780</v>
      </c>
      <c r="U120" s="31">
        <v>2272.238615808</v>
      </c>
      <c r="V120" s="31">
        <f t="shared" si="27"/>
        <v>6816.715847424</v>
      </c>
      <c r="W120" s="76">
        <f t="shared" si="28"/>
        <v>0.598194108151735</v>
      </c>
      <c r="X120" s="76">
        <f t="shared" si="29"/>
        <v>0.601010822762724</v>
      </c>
      <c r="Y120" s="76"/>
      <c r="Z120" s="74"/>
      <c r="AA120" s="32">
        <v>0.2750894208</v>
      </c>
      <c r="AB120" s="10">
        <v>6637.5</v>
      </c>
      <c r="AC120" s="10">
        <f t="shared" si="30"/>
        <v>13275</v>
      </c>
      <c r="AD120" s="10">
        <v>2066.4396</v>
      </c>
      <c r="AE120" s="10">
        <f t="shared" si="31"/>
        <v>4132.8792</v>
      </c>
      <c r="AF120" s="85">
        <v>0.311328</v>
      </c>
      <c r="AG120" s="89">
        <f>VLOOKUP(B120,[2]查询时间段分门店销售汇总!$D:$L,9,0)</f>
        <v>13118.96</v>
      </c>
      <c r="AH120" s="89">
        <f>VLOOKUP(B120,[2]查询时间段分门店销售汇总!$D:$M,10,0)</f>
        <v>3343.69</v>
      </c>
      <c r="AI120" s="85">
        <f t="shared" si="41"/>
        <v>0.988245574387947</v>
      </c>
      <c r="AJ120" s="85">
        <f t="shared" si="33"/>
        <v>0.809046148747827</v>
      </c>
      <c r="AK120" s="90"/>
      <c r="AL120" s="10">
        <v>7375</v>
      </c>
      <c r="AM120" s="10">
        <f t="shared" si="34"/>
        <v>14750</v>
      </c>
      <c r="AN120" s="10">
        <v>2158.28136</v>
      </c>
      <c r="AO120" s="10">
        <f t="shared" si="35"/>
        <v>4316.56272</v>
      </c>
      <c r="AP120" s="85">
        <v>0.29264832</v>
      </c>
      <c r="AQ120" s="94">
        <f t="shared" si="36"/>
        <v>0.889421016949152</v>
      </c>
      <c r="AR120" s="98">
        <f t="shared" si="42"/>
        <v>0.77461865305643</v>
      </c>
      <c r="AS120" s="96"/>
    </row>
    <row r="121" s="54" customFormat="1" ht="22.5" customHeight="1" spans="1:45">
      <c r="A121" s="10">
        <v>119</v>
      </c>
      <c r="B121" s="10">
        <v>102564</v>
      </c>
      <c r="C121" s="11" t="s">
        <v>157</v>
      </c>
      <c r="D121" s="10" t="str">
        <f>VLOOKUP(B121,[3]Sheet1!$C:$E,3,0)</f>
        <v>城郊一片</v>
      </c>
      <c r="E121" s="10">
        <f>VLOOKUP(B121,[4]Sheet3!$A:$C,3,0)</f>
        <v>2</v>
      </c>
      <c r="F121" s="10">
        <f>VLOOKUP(B121,[4]Sheet3!$A:$D,4,0)</f>
        <v>0</v>
      </c>
      <c r="G121" s="31">
        <v>5937.5</v>
      </c>
      <c r="H121" s="31">
        <f t="shared" si="21"/>
        <v>17812.5</v>
      </c>
      <c r="I121" s="31">
        <v>1574.961775</v>
      </c>
      <c r="J121" s="31">
        <f t="shared" si="22"/>
        <v>4724.885325</v>
      </c>
      <c r="K121" s="32">
        <v>0.26525672</v>
      </c>
      <c r="L121" s="34">
        <f>VLOOKUP(B121,[1]查询时间段分门店销售汇总!$D:$L,9,0)</f>
        <v>11893.88</v>
      </c>
      <c r="M121" s="34">
        <f>VLOOKUP(B121,[1]查询时间段分门店销售汇总!$D:$M,10,0)</f>
        <v>3249.73</v>
      </c>
      <c r="N121" s="32">
        <f t="shared" si="39"/>
        <v>0.273227071401427</v>
      </c>
      <c r="O121" s="32">
        <f t="shared" si="40"/>
        <v>0.667726596491228</v>
      </c>
      <c r="P121" s="32">
        <f t="shared" si="25"/>
        <v>0.687790237533437</v>
      </c>
      <c r="Q121" s="74"/>
      <c r="R121" s="31">
        <f t="shared" si="43"/>
        <v>-59.1862</v>
      </c>
      <c r="S121" s="31">
        <v>6650</v>
      </c>
      <c r="T121" s="31">
        <f t="shared" si="26"/>
        <v>19950</v>
      </c>
      <c r="U121" s="31">
        <v>1658.11975672</v>
      </c>
      <c r="V121" s="31">
        <f t="shared" si="27"/>
        <v>4974.35927016</v>
      </c>
      <c r="W121" s="76">
        <f t="shared" si="28"/>
        <v>0.596184461152882</v>
      </c>
      <c r="X121" s="76">
        <f t="shared" si="29"/>
        <v>0.653296198265043</v>
      </c>
      <c r="Y121" s="76"/>
      <c r="Z121" s="74"/>
      <c r="AA121" s="32">
        <v>0.2493413168</v>
      </c>
      <c r="AB121" s="10">
        <v>5343.75</v>
      </c>
      <c r="AC121" s="10">
        <f t="shared" si="30"/>
        <v>10687.5</v>
      </c>
      <c r="AD121" s="10">
        <v>1507.942125</v>
      </c>
      <c r="AE121" s="10">
        <f t="shared" si="31"/>
        <v>3015.88425</v>
      </c>
      <c r="AF121" s="85">
        <v>0.282188</v>
      </c>
      <c r="AG121" s="89">
        <f>VLOOKUP(B121,[2]查询时间段分门店销售汇总!$D:$L,9,0)</f>
        <v>5164.01</v>
      </c>
      <c r="AH121" s="89">
        <f>VLOOKUP(B121,[2]查询时间段分门店销售汇总!$D:$M,10,0)</f>
        <v>1714.95</v>
      </c>
      <c r="AI121" s="85">
        <f t="shared" si="41"/>
        <v>0.483182222222222</v>
      </c>
      <c r="AJ121" s="85">
        <f t="shared" si="33"/>
        <v>0.568639197608463</v>
      </c>
      <c r="AK121" s="90"/>
      <c r="AL121" s="10">
        <v>5937.5</v>
      </c>
      <c r="AM121" s="10">
        <f t="shared" si="34"/>
        <v>11875</v>
      </c>
      <c r="AN121" s="10">
        <v>1574.961775</v>
      </c>
      <c r="AO121" s="10">
        <f t="shared" si="35"/>
        <v>3149.92355</v>
      </c>
      <c r="AP121" s="85">
        <v>0.26525672</v>
      </c>
      <c r="AQ121" s="94">
        <f t="shared" si="36"/>
        <v>0.434864</v>
      </c>
      <c r="AR121" s="98">
        <f t="shared" si="42"/>
        <v>0.544441784944273</v>
      </c>
      <c r="AS121" s="96"/>
    </row>
    <row r="122" s="54" customFormat="1" ht="22.5" customHeight="1" spans="1:45">
      <c r="A122" s="10">
        <v>120</v>
      </c>
      <c r="B122" s="10">
        <v>104533</v>
      </c>
      <c r="C122" s="11" t="s">
        <v>158</v>
      </c>
      <c r="D122" s="10" t="str">
        <f>VLOOKUP(B122,[3]Sheet1!$C:$E,3,0)</f>
        <v>城郊一片</v>
      </c>
      <c r="E122" s="10">
        <f>VLOOKUP(B122,[4]Sheet3!$A:$C,3,0)</f>
        <v>2</v>
      </c>
      <c r="F122" s="10">
        <f>VLOOKUP(B122,[4]Sheet3!$A:$D,4,0)</f>
        <v>0</v>
      </c>
      <c r="G122" s="31">
        <v>5312.5</v>
      </c>
      <c r="H122" s="31">
        <f t="shared" si="21"/>
        <v>15937.5</v>
      </c>
      <c r="I122" s="31">
        <v>1580.5118875</v>
      </c>
      <c r="J122" s="31">
        <f t="shared" si="22"/>
        <v>4741.5356625</v>
      </c>
      <c r="K122" s="32">
        <v>0.29750812</v>
      </c>
      <c r="L122" s="34">
        <f>VLOOKUP(B122,[1]查询时间段分门店销售汇总!$D:$L,9,0)</f>
        <v>10409.51</v>
      </c>
      <c r="M122" s="34">
        <f>VLOOKUP(B122,[1]查询时间段分门店销售汇总!$D:$M,10,0)</f>
        <v>3013.61</v>
      </c>
      <c r="N122" s="32">
        <f t="shared" si="39"/>
        <v>0.289505461832497</v>
      </c>
      <c r="O122" s="32">
        <f t="shared" si="40"/>
        <v>0.653145725490196</v>
      </c>
      <c r="P122" s="32">
        <f t="shared" si="25"/>
        <v>0.63557678661665</v>
      </c>
      <c r="Q122" s="74"/>
      <c r="R122" s="31">
        <f t="shared" si="43"/>
        <v>-55.2799</v>
      </c>
      <c r="S122" s="31">
        <v>5950</v>
      </c>
      <c r="T122" s="31">
        <f t="shared" si="26"/>
        <v>17850</v>
      </c>
      <c r="U122" s="31">
        <v>1663.96291516</v>
      </c>
      <c r="V122" s="31">
        <f t="shared" si="27"/>
        <v>4991.88874548</v>
      </c>
      <c r="W122" s="76">
        <f t="shared" si="28"/>
        <v>0.583165826330532</v>
      </c>
      <c r="X122" s="76">
        <f t="shared" si="29"/>
        <v>0.603701355069007</v>
      </c>
      <c r="Y122" s="76"/>
      <c r="Z122" s="74"/>
      <c r="AA122" s="32">
        <v>0.2796576328</v>
      </c>
      <c r="AB122" s="10">
        <v>4781.25</v>
      </c>
      <c r="AC122" s="10">
        <f t="shared" si="30"/>
        <v>9562.5</v>
      </c>
      <c r="AD122" s="10">
        <v>1513.2560625</v>
      </c>
      <c r="AE122" s="10">
        <f t="shared" si="31"/>
        <v>3026.512125</v>
      </c>
      <c r="AF122" s="85">
        <v>0.316498</v>
      </c>
      <c r="AG122" s="89">
        <f>VLOOKUP(B122,[2]查询时间段分门店销售汇总!$D:$L,9,0)</f>
        <v>3851.72</v>
      </c>
      <c r="AH122" s="89">
        <f>VLOOKUP(B122,[2]查询时间段分门店销售汇总!$D:$M,10,0)</f>
        <v>1477.42</v>
      </c>
      <c r="AI122" s="85">
        <f t="shared" si="41"/>
        <v>0.402794248366013</v>
      </c>
      <c r="AJ122" s="85">
        <f t="shared" si="33"/>
        <v>0.488159286657409</v>
      </c>
      <c r="AK122" s="90"/>
      <c r="AL122" s="10">
        <v>5312.5</v>
      </c>
      <c r="AM122" s="10">
        <f t="shared" si="34"/>
        <v>10625</v>
      </c>
      <c r="AN122" s="10">
        <v>1580.5118875</v>
      </c>
      <c r="AO122" s="10">
        <f t="shared" si="35"/>
        <v>3161.023775</v>
      </c>
      <c r="AP122" s="85">
        <v>0.29750812</v>
      </c>
      <c r="AQ122" s="94">
        <f t="shared" si="36"/>
        <v>0.362514823529412</v>
      </c>
      <c r="AR122" s="98">
        <f t="shared" si="42"/>
        <v>0.467386551054966</v>
      </c>
      <c r="AS122" s="96"/>
    </row>
    <row r="123" s="54" customFormat="1" ht="22.5" customHeight="1" spans="1:45">
      <c r="A123" s="10">
        <v>121</v>
      </c>
      <c r="B123" s="10">
        <v>720</v>
      </c>
      <c r="C123" s="11" t="s">
        <v>159</v>
      </c>
      <c r="D123" s="10" t="str">
        <f>VLOOKUP(B123,[3]Sheet1!$C:$E,3,0)</f>
        <v>城郊一片</v>
      </c>
      <c r="E123" s="10">
        <f>VLOOKUP(B123,[4]Sheet3!$A:$C,3,0)</f>
        <v>2</v>
      </c>
      <c r="F123" s="10">
        <f>VLOOKUP(B123,[4]Sheet3!$A:$D,4,0)</f>
        <v>0</v>
      </c>
      <c r="G123" s="31">
        <v>6093.75</v>
      </c>
      <c r="H123" s="31">
        <f t="shared" si="21"/>
        <v>18281.25</v>
      </c>
      <c r="I123" s="31">
        <v>1683.71360625</v>
      </c>
      <c r="J123" s="31">
        <f t="shared" si="22"/>
        <v>5051.14081875</v>
      </c>
      <c r="K123" s="32">
        <v>0.27630172</v>
      </c>
      <c r="L123" s="34">
        <f>VLOOKUP(B123,[1]查询时间段分门店销售汇总!$D:$L,9,0)</f>
        <v>10437.84</v>
      </c>
      <c r="M123" s="34">
        <f>VLOOKUP(B123,[1]查询时间段分门店销售汇总!$D:$M,10,0)</f>
        <v>2268.95</v>
      </c>
      <c r="N123" s="32">
        <f t="shared" si="39"/>
        <v>0.217377350103086</v>
      </c>
      <c r="O123" s="32">
        <f t="shared" si="40"/>
        <v>0.570958769230769</v>
      </c>
      <c r="P123" s="32">
        <f t="shared" si="25"/>
        <v>0.449195554314697</v>
      </c>
      <c r="Q123" s="74"/>
      <c r="R123" s="31">
        <f t="shared" si="43"/>
        <v>-78.4341</v>
      </c>
      <c r="S123" s="31">
        <v>6825</v>
      </c>
      <c r="T123" s="31">
        <f t="shared" si="26"/>
        <v>20475</v>
      </c>
      <c r="U123" s="31">
        <v>1772.61368466</v>
      </c>
      <c r="V123" s="31">
        <f t="shared" si="27"/>
        <v>5317.84105398</v>
      </c>
      <c r="W123" s="76">
        <f t="shared" si="28"/>
        <v>0.509784615384615</v>
      </c>
      <c r="X123" s="76">
        <f t="shared" si="29"/>
        <v>0.426667509797395</v>
      </c>
      <c r="Y123" s="76"/>
      <c r="Z123" s="74"/>
      <c r="AA123" s="32">
        <v>0.2597236168</v>
      </c>
      <c r="AB123" s="10">
        <v>5484.375</v>
      </c>
      <c r="AC123" s="10">
        <f t="shared" si="30"/>
        <v>10968.75</v>
      </c>
      <c r="AD123" s="10">
        <v>1612.06621875</v>
      </c>
      <c r="AE123" s="10">
        <f t="shared" si="31"/>
        <v>3224.1324375</v>
      </c>
      <c r="AF123" s="85">
        <v>0.293938</v>
      </c>
      <c r="AG123" s="89">
        <f>VLOOKUP(B123,[2]查询时间段分门店销售汇总!$D:$L,9,0)</f>
        <v>7955.22</v>
      </c>
      <c r="AH123" s="89">
        <f>VLOOKUP(B123,[2]查询时间段分门店销售汇总!$D:$M,10,0)</f>
        <v>2233.86</v>
      </c>
      <c r="AI123" s="85">
        <f t="shared" si="41"/>
        <v>0.725262222222222</v>
      </c>
      <c r="AJ123" s="85">
        <f t="shared" si="33"/>
        <v>0.692856153803701</v>
      </c>
      <c r="AK123" s="90"/>
      <c r="AL123" s="10">
        <v>6093.75</v>
      </c>
      <c r="AM123" s="10">
        <f t="shared" si="34"/>
        <v>12187.5</v>
      </c>
      <c r="AN123" s="10">
        <v>1683.71360625</v>
      </c>
      <c r="AO123" s="10">
        <f t="shared" si="35"/>
        <v>3367.4272125</v>
      </c>
      <c r="AP123" s="85">
        <v>0.27630172</v>
      </c>
      <c r="AQ123" s="94">
        <f t="shared" si="36"/>
        <v>0.652736</v>
      </c>
      <c r="AR123" s="98">
        <f t="shared" si="42"/>
        <v>0.663372913216309</v>
      </c>
      <c r="AS123" s="96"/>
    </row>
    <row r="124" s="54" customFormat="1" ht="22.5" customHeight="1" spans="1:45">
      <c r="A124" s="10">
        <v>122</v>
      </c>
      <c r="B124" s="10">
        <v>732</v>
      </c>
      <c r="C124" s="11" t="s">
        <v>160</v>
      </c>
      <c r="D124" s="10" t="str">
        <f>VLOOKUP(B124,[3]Sheet1!$C:$E,3,0)</f>
        <v>城郊一片</v>
      </c>
      <c r="E124" s="10">
        <f>VLOOKUP(B124,[4]Sheet3!$A:$C,3,0)</f>
        <v>3</v>
      </c>
      <c r="F124" s="10">
        <f>VLOOKUP(B124,[4]Sheet3!$A:$D,4,0)</f>
        <v>0</v>
      </c>
      <c r="G124" s="31">
        <v>5468.75</v>
      </c>
      <c r="H124" s="31">
        <f t="shared" si="21"/>
        <v>16406.25</v>
      </c>
      <c r="I124" s="31">
        <v>1475.7500625</v>
      </c>
      <c r="J124" s="31">
        <f t="shared" si="22"/>
        <v>4427.2501875</v>
      </c>
      <c r="K124" s="32">
        <v>0.26985144</v>
      </c>
      <c r="L124" s="34">
        <f>VLOOKUP(B124,[1]查询时间段分门店销售汇总!$D:$L,9,0)</f>
        <v>9212.84</v>
      </c>
      <c r="M124" s="34">
        <f>VLOOKUP(B124,[1]查询时间段分门店销售汇总!$D:$M,10,0)</f>
        <v>3017.64</v>
      </c>
      <c r="N124" s="32">
        <f t="shared" si="39"/>
        <v>0.327547205856175</v>
      </c>
      <c r="O124" s="32">
        <f t="shared" si="40"/>
        <v>0.561544533333333</v>
      </c>
      <c r="P124" s="32">
        <f t="shared" si="25"/>
        <v>0.681605934202696</v>
      </c>
      <c r="Q124" s="74"/>
      <c r="R124" s="31">
        <f t="shared" si="43"/>
        <v>-71.9341</v>
      </c>
      <c r="S124" s="31">
        <v>6125</v>
      </c>
      <c r="T124" s="31">
        <f t="shared" si="26"/>
        <v>18375</v>
      </c>
      <c r="U124" s="31">
        <v>1553.6696658</v>
      </c>
      <c r="V124" s="31">
        <f t="shared" si="27"/>
        <v>4661.0089974</v>
      </c>
      <c r="W124" s="76">
        <f t="shared" si="28"/>
        <v>0.501379047619048</v>
      </c>
      <c r="X124" s="76">
        <f t="shared" si="29"/>
        <v>0.647422049964567</v>
      </c>
      <c r="Y124" s="76"/>
      <c r="Z124" s="74"/>
      <c r="AA124" s="32">
        <v>0.2536603536</v>
      </c>
      <c r="AB124" s="10">
        <v>4921.875</v>
      </c>
      <c r="AC124" s="10">
        <f t="shared" si="30"/>
        <v>9843.75</v>
      </c>
      <c r="AD124" s="10">
        <v>1412.9521875</v>
      </c>
      <c r="AE124" s="10">
        <f t="shared" si="31"/>
        <v>2825.904375</v>
      </c>
      <c r="AF124" s="85">
        <v>0.287076</v>
      </c>
      <c r="AG124" s="89">
        <f>VLOOKUP(B124,[2]查询时间段分门店销售汇总!$D:$L,9,0)</f>
        <v>5449.73</v>
      </c>
      <c r="AH124" s="89">
        <f>VLOOKUP(B124,[2]查询时间段分门店销售汇总!$D:$M,10,0)</f>
        <v>1521.95</v>
      </c>
      <c r="AI124" s="85">
        <f t="shared" si="41"/>
        <v>0.553623365079365</v>
      </c>
      <c r="AJ124" s="85">
        <f t="shared" si="33"/>
        <v>0.538570948636576</v>
      </c>
      <c r="AK124" s="90"/>
      <c r="AL124" s="10">
        <v>5468.75</v>
      </c>
      <c r="AM124" s="10">
        <f t="shared" si="34"/>
        <v>10937.5</v>
      </c>
      <c r="AN124" s="10">
        <v>1475.7500625</v>
      </c>
      <c r="AO124" s="10">
        <f t="shared" si="35"/>
        <v>2951.500125</v>
      </c>
      <c r="AP124" s="85">
        <v>0.26985144</v>
      </c>
      <c r="AQ124" s="94">
        <f t="shared" si="36"/>
        <v>0.498261028571429</v>
      </c>
      <c r="AR124" s="98">
        <f t="shared" si="42"/>
        <v>0.515653035928636</v>
      </c>
      <c r="AS124" s="96"/>
    </row>
    <row r="125" s="54" customFormat="1" ht="22.5" customHeight="1" spans="1:45">
      <c r="A125" s="10">
        <v>123</v>
      </c>
      <c r="B125" s="10">
        <v>117637</v>
      </c>
      <c r="C125" s="11" t="s">
        <v>161</v>
      </c>
      <c r="D125" s="10" t="str">
        <f>VLOOKUP(B125,[3]Sheet1!$C:$E,3,0)</f>
        <v>城郊一片</v>
      </c>
      <c r="E125" s="10">
        <f>VLOOKUP(B125,[4]Sheet3!$A:$C,3,0)</f>
        <v>3</v>
      </c>
      <c r="F125" s="10">
        <f>VLOOKUP(B125,[4]Sheet3!$A:$D,4,0)</f>
        <v>0</v>
      </c>
      <c r="G125" s="31">
        <v>4062.5</v>
      </c>
      <c r="H125" s="31">
        <f t="shared" si="21"/>
        <v>12187.5</v>
      </c>
      <c r="I125" s="31">
        <v>1071.862025</v>
      </c>
      <c r="J125" s="31">
        <f t="shared" si="22"/>
        <v>3215.586075</v>
      </c>
      <c r="K125" s="32">
        <v>0.26384296</v>
      </c>
      <c r="L125" s="34">
        <f>VLOOKUP(B125,[1]查询时间段分门店销售汇总!$D:$L,9,0)</f>
        <v>6631.62</v>
      </c>
      <c r="M125" s="34">
        <f>VLOOKUP(B125,[1]查询时间段分门店销售汇总!$D:$M,10,0)</f>
        <v>1608.33</v>
      </c>
      <c r="N125" s="32">
        <f t="shared" si="39"/>
        <v>0.242524451039113</v>
      </c>
      <c r="O125" s="32">
        <f t="shared" si="40"/>
        <v>0.544132923076923</v>
      </c>
      <c r="P125" s="32">
        <f t="shared" si="25"/>
        <v>0.500166987444116</v>
      </c>
      <c r="Q125" s="74"/>
      <c r="R125" s="31">
        <f t="shared" si="43"/>
        <v>-55.5588</v>
      </c>
      <c r="S125" s="31">
        <v>4550</v>
      </c>
      <c r="T125" s="31">
        <f t="shared" si="26"/>
        <v>13650</v>
      </c>
      <c r="U125" s="31">
        <v>1128.45633992</v>
      </c>
      <c r="V125" s="31">
        <f t="shared" si="27"/>
        <v>3385.36901976</v>
      </c>
      <c r="W125" s="76">
        <f t="shared" si="28"/>
        <v>0.485832967032967</v>
      </c>
      <c r="X125" s="76">
        <f t="shared" si="29"/>
        <v>0.475082624851934</v>
      </c>
      <c r="Y125" s="76"/>
      <c r="Z125" s="74"/>
      <c r="AA125" s="32">
        <v>0.2480123824</v>
      </c>
      <c r="AB125" s="10">
        <v>3656.25</v>
      </c>
      <c r="AC125" s="10">
        <f t="shared" si="30"/>
        <v>7312.5</v>
      </c>
      <c r="AD125" s="10">
        <v>1026.250875</v>
      </c>
      <c r="AE125" s="10">
        <f t="shared" si="31"/>
        <v>2052.50175</v>
      </c>
      <c r="AF125" s="85">
        <v>0.280684</v>
      </c>
      <c r="AG125" s="89">
        <f>VLOOKUP(B125,[2]查询时间段分门店销售汇总!$D:$L,9,0)</f>
        <v>6271.77</v>
      </c>
      <c r="AH125" s="89">
        <f>VLOOKUP(B125,[2]查询时间段分门店销售汇总!$D:$M,10,0)</f>
        <v>1563</v>
      </c>
      <c r="AI125" s="85">
        <f t="shared" si="41"/>
        <v>0.857677948717949</v>
      </c>
      <c r="AJ125" s="85">
        <f t="shared" si="33"/>
        <v>0.761509703950313</v>
      </c>
      <c r="AK125" s="90"/>
      <c r="AL125" s="10">
        <v>4062.5</v>
      </c>
      <c r="AM125" s="10">
        <f t="shared" si="34"/>
        <v>8125</v>
      </c>
      <c r="AN125" s="10">
        <v>1071.862025</v>
      </c>
      <c r="AO125" s="10">
        <f t="shared" si="35"/>
        <v>2143.72405</v>
      </c>
      <c r="AP125" s="85">
        <v>0.26384296</v>
      </c>
      <c r="AQ125" s="94">
        <f t="shared" si="36"/>
        <v>0.771910153846154</v>
      </c>
      <c r="AR125" s="98">
        <f t="shared" si="42"/>
        <v>0.729105035697109</v>
      </c>
      <c r="AS125" s="102"/>
    </row>
    <row r="126" s="54" customFormat="1" ht="22.5" customHeight="1" spans="1:45">
      <c r="A126" s="10">
        <v>124</v>
      </c>
      <c r="B126" s="10">
        <v>594</v>
      </c>
      <c r="C126" s="11" t="s">
        <v>162</v>
      </c>
      <c r="D126" s="10" t="str">
        <f>VLOOKUP(B126,[3]Sheet1!$C:$E,3,0)</f>
        <v>城郊一片</v>
      </c>
      <c r="E126" s="10">
        <f>VLOOKUP(B126,[4]Sheet3!$A:$C,3,0)</f>
        <v>2</v>
      </c>
      <c r="F126" s="10">
        <f>VLOOKUP(B126,[4]Sheet3!$A:$D,4,0)</f>
        <v>0</v>
      </c>
      <c r="G126" s="31">
        <v>6562.5</v>
      </c>
      <c r="H126" s="31">
        <f t="shared" si="21"/>
        <v>19687.5</v>
      </c>
      <c r="I126" s="31">
        <v>1853.8204125</v>
      </c>
      <c r="J126" s="31">
        <f t="shared" si="22"/>
        <v>5561.4612375</v>
      </c>
      <c r="K126" s="32">
        <v>0.28248692</v>
      </c>
      <c r="L126" s="34">
        <f>VLOOKUP(B126,[1]查询时间段分门店销售汇总!$D:$L,9,0)</f>
        <v>10217.53</v>
      </c>
      <c r="M126" s="34">
        <f>VLOOKUP(B126,[1]查询时间段分门店销售汇总!$D:$M,10,0)</f>
        <v>2591.65</v>
      </c>
      <c r="N126" s="32">
        <f t="shared" si="39"/>
        <v>0.253647407935186</v>
      </c>
      <c r="O126" s="32">
        <f t="shared" si="40"/>
        <v>0.518985650793651</v>
      </c>
      <c r="P126" s="32">
        <f t="shared" si="25"/>
        <v>0.466001629666128</v>
      </c>
      <c r="Q126" s="74"/>
      <c r="R126" s="31">
        <f t="shared" si="43"/>
        <v>-94.6997</v>
      </c>
      <c r="S126" s="31">
        <v>7350</v>
      </c>
      <c r="T126" s="31">
        <f t="shared" si="26"/>
        <v>22050</v>
      </c>
      <c r="U126" s="31">
        <v>1951.70213028</v>
      </c>
      <c r="V126" s="31">
        <f t="shared" si="27"/>
        <v>5855.10639084</v>
      </c>
      <c r="W126" s="76">
        <f t="shared" si="28"/>
        <v>0.463380045351474</v>
      </c>
      <c r="X126" s="76">
        <f t="shared" si="29"/>
        <v>0.442630727266459</v>
      </c>
      <c r="Y126" s="76"/>
      <c r="Z126" s="74"/>
      <c r="AA126" s="32">
        <v>0.2655377048</v>
      </c>
      <c r="AB126" s="10">
        <v>5906.25</v>
      </c>
      <c r="AC126" s="10">
        <f t="shared" si="30"/>
        <v>11812.5</v>
      </c>
      <c r="AD126" s="10">
        <v>1774.9344375</v>
      </c>
      <c r="AE126" s="10">
        <f t="shared" si="31"/>
        <v>3549.868875</v>
      </c>
      <c r="AF126" s="85">
        <v>0.300518</v>
      </c>
      <c r="AG126" s="89">
        <f>VLOOKUP(B126,[2]查询时间段分门店销售汇总!$D:$L,9,0)</f>
        <v>7008.8</v>
      </c>
      <c r="AH126" s="89">
        <f>VLOOKUP(B126,[2]查询时间段分门店销售汇总!$D:$M,10,0)</f>
        <v>2179.41</v>
      </c>
      <c r="AI126" s="85">
        <f t="shared" si="41"/>
        <v>0.593337566137566</v>
      </c>
      <c r="AJ126" s="85">
        <f t="shared" si="33"/>
        <v>0.613940986763912</v>
      </c>
      <c r="AK126" s="90"/>
      <c r="AL126" s="10">
        <v>6562.5</v>
      </c>
      <c r="AM126" s="10">
        <f t="shared" si="34"/>
        <v>13125</v>
      </c>
      <c r="AN126" s="10">
        <v>1853.8204125</v>
      </c>
      <c r="AO126" s="10">
        <f t="shared" si="35"/>
        <v>3707.640825</v>
      </c>
      <c r="AP126" s="85">
        <v>0.28248692</v>
      </c>
      <c r="AQ126" s="94">
        <f t="shared" si="36"/>
        <v>0.53400380952381</v>
      </c>
      <c r="AR126" s="98">
        <f t="shared" si="42"/>
        <v>0.58781583839098</v>
      </c>
      <c r="AS126" s="96"/>
    </row>
    <row r="127" s="54" customFormat="1" ht="22.5" customHeight="1" spans="1:45">
      <c r="A127" s="10">
        <v>125</v>
      </c>
      <c r="B127" s="10">
        <v>746</v>
      </c>
      <c r="C127" s="11" t="s">
        <v>163</v>
      </c>
      <c r="D127" s="10" t="str">
        <f>VLOOKUP(B127,[3]Sheet1!$C:$E,3,0)</f>
        <v>城郊一片</v>
      </c>
      <c r="E127" s="10">
        <f>VLOOKUP(B127,[4]Sheet3!$A:$C,3,0)</f>
        <v>3</v>
      </c>
      <c r="F127" s="10">
        <f>VLOOKUP(B127,[4]Sheet3!$A:$D,4,0)</f>
        <v>0</v>
      </c>
      <c r="G127" s="31">
        <v>9040</v>
      </c>
      <c r="H127" s="31">
        <f t="shared" si="21"/>
        <v>27120</v>
      </c>
      <c r="I127" s="31">
        <v>2517.7369088</v>
      </c>
      <c r="J127" s="31">
        <f t="shared" si="22"/>
        <v>7553.2107264</v>
      </c>
      <c r="K127" s="32">
        <v>0.27851072</v>
      </c>
      <c r="L127" s="34">
        <f>VLOOKUP(B127,[1]查询时间段分门店销售汇总!$D:$L,9,0)</f>
        <v>13030.73</v>
      </c>
      <c r="M127" s="34">
        <f>VLOOKUP(B127,[1]查询时间段分门店销售汇总!$D:$M,10,0)</f>
        <v>3489.19</v>
      </c>
      <c r="N127" s="32">
        <f t="shared" si="39"/>
        <v>0.267766272495862</v>
      </c>
      <c r="O127" s="32">
        <f t="shared" si="40"/>
        <v>0.480484144542773</v>
      </c>
      <c r="P127" s="32">
        <f t="shared" si="25"/>
        <v>0.461947922067708</v>
      </c>
      <c r="Q127" s="74"/>
      <c r="R127" s="31">
        <f t="shared" si="43"/>
        <v>-140.8927</v>
      </c>
      <c r="S127" s="31">
        <v>10124.8</v>
      </c>
      <c r="T127" s="31">
        <f t="shared" si="26"/>
        <v>30374.4</v>
      </c>
      <c r="U127" s="31">
        <v>2650.67341758464</v>
      </c>
      <c r="V127" s="31">
        <f t="shared" si="27"/>
        <v>7952.02025275392</v>
      </c>
      <c r="W127" s="76">
        <f t="shared" si="28"/>
        <v>0.429003700484619</v>
      </c>
      <c r="X127" s="76">
        <f t="shared" si="29"/>
        <v>0.438780321112944</v>
      </c>
      <c r="Y127" s="76"/>
      <c r="Z127" s="74"/>
      <c r="AA127" s="32">
        <v>0.2618000768</v>
      </c>
      <c r="AB127" s="10">
        <v>7955.2</v>
      </c>
      <c r="AC127" s="10">
        <f t="shared" si="30"/>
        <v>15910.4</v>
      </c>
      <c r="AD127" s="10">
        <v>2357.0302976</v>
      </c>
      <c r="AE127" s="10">
        <f t="shared" si="31"/>
        <v>4714.0605952</v>
      </c>
      <c r="AF127" s="85">
        <v>0.296288</v>
      </c>
      <c r="AG127" s="89">
        <f>VLOOKUP(B127,[2]查询时间段分门店销售汇总!$D:$L,9,0)</f>
        <v>8791.21</v>
      </c>
      <c r="AH127" s="89">
        <f>VLOOKUP(B127,[2]查询时间段分门店销售汇总!$D:$M,10,0)</f>
        <v>2868.63</v>
      </c>
      <c r="AI127" s="85">
        <f t="shared" si="41"/>
        <v>0.552544876307321</v>
      </c>
      <c r="AJ127" s="85">
        <f t="shared" si="33"/>
        <v>0.608526331401197</v>
      </c>
      <c r="AK127" s="93"/>
      <c r="AL127" s="89">
        <v>9040</v>
      </c>
      <c r="AM127" s="10">
        <f t="shared" si="34"/>
        <v>18080</v>
      </c>
      <c r="AN127" s="10">
        <v>2517.7369088</v>
      </c>
      <c r="AO127" s="10">
        <f t="shared" si="35"/>
        <v>5035.4738176</v>
      </c>
      <c r="AP127" s="85">
        <v>0.27851072</v>
      </c>
      <c r="AQ127" s="94">
        <f t="shared" si="36"/>
        <v>0.486239491150442</v>
      </c>
      <c r="AR127" s="98">
        <f t="shared" si="42"/>
        <v>0.569684225141546</v>
      </c>
      <c r="AS127" s="96"/>
    </row>
    <row r="128" s="54" customFormat="1" ht="22.5" customHeight="1" spans="1:45">
      <c r="A128" s="10">
        <v>126</v>
      </c>
      <c r="B128" s="10">
        <v>122686</v>
      </c>
      <c r="C128" s="11" t="s">
        <v>164</v>
      </c>
      <c r="D128" s="10" t="str">
        <f>VLOOKUP(B128,[3]Sheet1!$C:$E,3,0)</f>
        <v>城郊一片</v>
      </c>
      <c r="E128" s="10">
        <f>VLOOKUP(B128,[4]Sheet3!$A:$C,3,0)</f>
        <v>2</v>
      </c>
      <c r="F128" s="10">
        <f>VLOOKUP(B128,[4]Sheet3!$A:$D,4,0)</f>
        <v>0</v>
      </c>
      <c r="G128" s="31">
        <v>3186</v>
      </c>
      <c r="H128" s="31">
        <f t="shared" si="21"/>
        <v>9558</v>
      </c>
      <c r="I128" s="31">
        <v>816.393384</v>
      </c>
      <c r="J128" s="31">
        <f t="shared" si="22"/>
        <v>2449.180152</v>
      </c>
      <c r="K128" s="32">
        <v>0.256244</v>
      </c>
      <c r="L128" s="34">
        <f>VLOOKUP(B128,[1]查询时间段分门店销售汇总!$D:$L,9,0)</f>
        <v>4505.42</v>
      </c>
      <c r="M128" s="34">
        <f>VLOOKUP(B128,[1]查询时间段分门店销售汇总!$D:$M,10,0)</f>
        <v>1333.66</v>
      </c>
      <c r="N128" s="32">
        <f t="shared" si="39"/>
        <v>0.296012358448269</v>
      </c>
      <c r="O128" s="32">
        <f t="shared" si="40"/>
        <v>0.471376857083072</v>
      </c>
      <c r="P128" s="32">
        <f t="shared" si="25"/>
        <v>0.544533238565948</v>
      </c>
      <c r="Q128" s="74"/>
      <c r="R128" s="31">
        <f t="shared" si="43"/>
        <v>-50.5258</v>
      </c>
      <c r="S128" s="31">
        <v>3568.32</v>
      </c>
      <c r="T128" s="31">
        <f t="shared" si="26"/>
        <v>10704.96</v>
      </c>
      <c r="U128" s="31">
        <v>859.4989546752</v>
      </c>
      <c r="V128" s="31">
        <f t="shared" si="27"/>
        <v>2578.4968640256</v>
      </c>
      <c r="W128" s="76">
        <f t="shared" si="28"/>
        <v>0.420872193824171</v>
      </c>
      <c r="X128" s="76">
        <f t="shared" si="29"/>
        <v>0.517223820826318</v>
      </c>
      <c r="Y128" s="76"/>
      <c r="Z128" s="74"/>
      <c r="AA128" s="32">
        <v>0.24086936</v>
      </c>
      <c r="AB128" s="10">
        <v>2867.4</v>
      </c>
      <c r="AC128" s="10">
        <f t="shared" si="30"/>
        <v>5734.8</v>
      </c>
      <c r="AD128" s="10">
        <v>781.65324</v>
      </c>
      <c r="AE128" s="10">
        <f t="shared" si="31"/>
        <v>1563.30648</v>
      </c>
      <c r="AF128" s="85">
        <v>0.2726</v>
      </c>
      <c r="AG128" s="89">
        <f>VLOOKUP(B128,[2]查询时间段分门店销售汇总!$D:$L,9,0)</f>
        <v>1449.66</v>
      </c>
      <c r="AH128" s="89">
        <f>VLOOKUP(B128,[2]查询时间段分门店销售汇总!$D:$M,10,0)</f>
        <v>494.62</v>
      </c>
      <c r="AI128" s="85">
        <f t="shared" si="41"/>
        <v>0.252783008997698</v>
      </c>
      <c r="AJ128" s="85">
        <f t="shared" si="33"/>
        <v>0.316393494383776</v>
      </c>
      <c r="AK128" s="90"/>
      <c r="AL128" s="10">
        <v>3186</v>
      </c>
      <c r="AM128" s="10">
        <f t="shared" si="34"/>
        <v>6372</v>
      </c>
      <c r="AN128" s="10">
        <v>816.393384</v>
      </c>
      <c r="AO128" s="10">
        <f t="shared" si="35"/>
        <v>1632.786768</v>
      </c>
      <c r="AP128" s="85">
        <v>0.256244</v>
      </c>
      <c r="AQ128" s="94">
        <f t="shared" si="36"/>
        <v>0.227504708097928</v>
      </c>
      <c r="AR128" s="98">
        <f t="shared" si="42"/>
        <v>0.302929941431274</v>
      </c>
      <c r="AS128" s="96"/>
    </row>
    <row r="129" s="54" customFormat="1" ht="22.5" customHeight="1" spans="1:45">
      <c r="A129" s="10">
        <v>127</v>
      </c>
      <c r="B129" s="10">
        <v>122718</v>
      </c>
      <c r="C129" s="11" t="s">
        <v>165</v>
      </c>
      <c r="D129" s="10" t="str">
        <f>VLOOKUP(B129,[3]Sheet1!$C:$E,3,0)</f>
        <v>城郊一片</v>
      </c>
      <c r="E129" s="10">
        <f>VLOOKUP(B129,[4]Sheet3!$A:$C,3,0)</f>
        <v>2</v>
      </c>
      <c r="F129" s="10">
        <f>VLOOKUP(B129,[4]Sheet3!$A:$D,4,0)</f>
        <v>0</v>
      </c>
      <c r="G129" s="31">
        <v>3186</v>
      </c>
      <c r="H129" s="31">
        <f t="shared" si="21"/>
        <v>9558</v>
      </c>
      <c r="I129" s="31">
        <v>731.938896</v>
      </c>
      <c r="J129" s="31">
        <f t="shared" si="22"/>
        <v>2195.816688</v>
      </c>
      <c r="K129" s="32">
        <v>0.229736</v>
      </c>
      <c r="L129" s="34">
        <f>VLOOKUP(B129,[1]查询时间段分门店销售汇总!$D:$L,9,0)</f>
        <v>4235.7</v>
      </c>
      <c r="M129" s="34">
        <f>VLOOKUP(B129,[1]查询时间段分门店销售汇总!$D:$M,10,0)</f>
        <v>1167.47</v>
      </c>
      <c r="N129" s="32">
        <f t="shared" si="39"/>
        <v>0.275626224709021</v>
      </c>
      <c r="O129" s="32">
        <f t="shared" si="40"/>
        <v>0.443157564344005</v>
      </c>
      <c r="P129" s="32">
        <f t="shared" si="25"/>
        <v>0.531679172665073</v>
      </c>
      <c r="Q129" s="74"/>
      <c r="R129" s="31">
        <f t="shared" si="43"/>
        <v>-53.223</v>
      </c>
      <c r="S129" s="31">
        <v>3568.32</v>
      </c>
      <c r="T129" s="31">
        <f t="shared" si="26"/>
        <v>10704.96</v>
      </c>
      <c r="U129" s="31">
        <v>770.5852697088</v>
      </c>
      <c r="V129" s="31">
        <f t="shared" si="27"/>
        <v>2311.7558091264</v>
      </c>
      <c r="W129" s="76">
        <f t="shared" si="28"/>
        <v>0.395676396735719</v>
      </c>
      <c r="X129" s="76">
        <f t="shared" si="29"/>
        <v>0.505014411725943</v>
      </c>
      <c r="Y129" s="76"/>
      <c r="Z129" s="74"/>
      <c r="AA129" s="32">
        <v>0.21595184</v>
      </c>
      <c r="AB129" s="10">
        <v>2867.4</v>
      </c>
      <c r="AC129" s="10">
        <f t="shared" si="30"/>
        <v>5734.8</v>
      </c>
      <c r="AD129" s="10">
        <v>700.79256</v>
      </c>
      <c r="AE129" s="10">
        <f t="shared" si="31"/>
        <v>1401.58512</v>
      </c>
      <c r="AF129" s="85">
        <v>0.2444</v>
      </c>
      <c r="AG129" s="89">
        <f>VLOOKUP(B129,[2]查询时间段分门店销售汇总!$D:$L,9,0)</f>
        <v>2312.8</v>
      </c>
      <c r="AH129" s="89">
        <f>VLOOKUP(B129,[2]查询时间段分门店销售汇总!$D:$M,10,0)</f>
        <v>596.03</v>
      </c>
      <c r="AI129" s="85">
        <f t="shared" si="41"/>
        <v>0.403292181069959</v>
      </c>
      <c r="AJ129" s="85">
        <f t="shared" si="33"/>
        <v>0.425254229297183</v>
      </c>
      <c r="AK129" s="90"/>
      <c r="AL129" s="10">
        <v>3186</v>
      </c>
      <c r="AM129" s="10">
        <f t="shared" si="34"/>
        <v>6372</v>
      </c>
      <c r="AN129" s="10">
        <v>731.938896</v>
      </c>
      <c r="AO129" s="10">
        <f t="shared" si="35"/>
        <v>1463.877792</v>
      </c>
      <c r="AP129" s="85">
        <v>0.229736</v>
      </c>
      <c r="AQ129" s="94">
        <f t="shared" si="36"/>
        <v>0.362962962962963</v>
      </c>
      <c r="AR129" s="98">
        <f t="shared" si="42"/>
        <v>0.407158304646239</v>
      </c>
      <c r="AS129" s="96"/>
    </row>
    <row r="130" s="54" customFormat="1" ht="22.5" customHeight="1" spans="1:45">
      <c r="A130" s="10">
        <v>128</v>
      </c>
      <c r="B130" s="10">
        <v>578</v>
      </c>
      <c r="C130" s="11" t="s">
        <v>166</v>
      </c>
      <c r="D130" s="10" t="str">
        <f>VLOOKUP(B130,[3]Sheet1!$C:$E,3,0)</f>
        <v>城中片</v>
      </c>
      <c r="E130" s="10">
        <f>VLOOKUP(B130,[4]Sheet3!$A:$C,3,0)</f>
        <v>2</v>
      </c>
      <c r="F130" s="10">
        <f>VLOOKUP(B130,[4]Sheet3!$A:$D,4,0)</f>
        <v>1</v>
      </c>
      <c r="G130" s="31">
        <v>10452.5</v>
      </c>
      <c r="H130" s="31">
        <f t="shared" si="21"/>
        <v>31357.5</v>
      </c>
      <c r="I130" s="31">
        <v>2863.10699</v>
      </c>
      <c r="J130" s="31">
        <f t="shared" si="22"/>
        <v>8589.32097</v>
      </c>
      <c r="K130" s="32">
        <v>0.273916</v>
      </c>
      <c r="L130" s="34">
        <f>VLOOKUP(B130,[1]查询时间段分门店销售汇总!$D:$L,9,0)</f>
        <v>33579.54</v>
      </c>
      <c r="M130" s="34">
        <f>VLOOKUP(B130,[1]查询时间段分门店销售汇总!$D:$M,10,0)</f>
        <v>8676.31</v>
      </c>
      <c r="N130" s="32">
        <f t="shared" si="39"/>
        <v>0.258380847385045</v>
      </c>
      <c r="O130" s="36">
        <f t="shared" si="40"/>
        <v>1.07086151638364</v>
      </c>
      <c r="P130" s="36">
        <f t="shared" si="25"/>
        <v>1.01012757938652</v>
      </c>
      <c r="Q130" s="74">
        <f>E130*50</f>
        <v>100</v>
      </c>
      <c r="R130" s="31"/>
      <c r="S130" s="31">
        <v>11706.8</v>
      </c>
      <c r="T130" s="31">
        <f t="shared" si="26"/>
        <v>35120.4</v>
      </c>
      <c r="U130" s="31">
        <v>3014.279039072</v>
      </c>
      <c r="V130" s="31">
        <f t="shared" si="27"/>
        <v>9042.837117216</v>
      </c>
      <c r="W130" s="76">
        <f t="shared" si="28"/>
        <v>0.956126353913965</v>
      </c>
      <c r="X130" s="76">
        <f t="shared" si="29"/>
        <v>0.959467685587503</v>
      </c>
      <c r="Y130" s="76"/>
      <c r="Z130" s="74"/>
      <c r="AA130" s="32">
        <v>0.25748104</v>
      </c>
      <c r="AB130" s="10">
        <v>9198.2</v>
      </c>
      <c r="AC130" s="10">
        <f t="shared" si="30"/>
        <v>18396.4</v>
      </c>
      <c r="AD130" s="10">
        <v>2680.35548</v>
      </c>
      <c r="AE130" s="10">
        <f t="shared" si="31"/>
        <v>5360.71096</v>
      </c>
      <c r="AF130" s="85">
        <v>0.2914</v>
      </c>
      <c r="AG130" s="89">
        <f>VLOOKUP(B130,[2]查询时间段分门店销售汇总!$D:$L,9,0)</f>
        <v>14028.51</v>
      </c>
      <c r="AH130" s="89">
        <f>VLOOKUP(B130,[2]查询时间段分门店销售汇总!$D:$M,10,0)</f>
        <v>4532.51</v>
      </c>
      <c r="AI130" s="85">
        <f t="shared" si="41"/>
        <v>0.762568219869105</v>
      </c>
      <c r="AJ130" s="85">
        <f t="shared" si="33"/>
        <v>0.845505387964435</v>
      </c>
      <c r="AK130" s="90"/>
      <c r="AL130" s="10">
        <v>10452.5</v>
      </c>
      <c r="AM130" s="10">
        <f t="shared" si="34"/>
        <v>20905</v>
      </c>
      <c r="AN130" s="10">
        <v>2863.10699</v>
      </c>
      <c r="AO130" s="10">
        <f t="shared" si="35"/>
        <v>5726.21398</v>
      </c>
      <c r="AP130" s="85">
        <v>0.273916</v>
      </c>
      <c r="AQ130" s="94">
        <f t="shared" si="36"/>
        <v>0.671060033484812</v>
      </c>
      <c r="AR130" s="98">
        <f t="shared" si="42"/>
        <v>0.791536958945429</v>
      </c>
      <c r="AS130" s="96"/>
    </row>
    <row r="131" s="54" customFormat="1" ht="22.5" customHeight="1" spans="1:45">
      <c r="A131" s="10">
        <v>129</v>
      </c>
      <c r="B131" s="10">
        <v>581</v>
      </c>
      <c r="C131" s="11" t="s">
        <v>167</v>
      </c>
      <c r="D131" s="10" t="str">
        <f>VLOOKUP(B131,[3]Sheet1!$C:$E,3,0)</f>
        <v>城中片</v>
      </c>
      <c r="E131" s="10">
        <f>VLOOKUP(B131,[4]Sheet3!$A:$C,3,0)</f>
        <v>3</v>
      </c>
      <c r="F131" s="10">
        <f>VLOOKUP(B131,[4]Sheet3!$A:$D,4,0)</f>
        <v>1</v>
      </c>
      <c r="G131" s="31">
        <v>11900</v>
      </c>
      <c r="H131" s="31">
        <f t="shared" ref="H131:H144" si="44">G131*3</f>
        <v>35700</v>
      </c>
      <c r="I131" s="31">
        <v>2910.507712</v>
      </c>
      <c r="J131" s="31">
        <f t="shared" ref="J131:J144" si="45">I131*3</f>
        <v>8731.523136</v>
      </c>
      <c r="K131" s="32">
        <v>0.24458048</v>
      </c>
      <c r="L131" s="34">
        <f>VLOOKUP(B131,[1]查询时间段分门店销售汇总!$D:$L,9,0)</f>
        <v>35804.05</v>
      </c>
      <c r="M131" s="34">
        <f>VLOOKUP(B131,[1]查询时间段分门店销售汇总!$D:$M,10,0)</f>
        <v>8131.95</v>
      </c>
      <c r="N131" s="32">
        <f t="shared" si="39"/>
        <v>0.227123747173853</v>
      </c>
      <c r="O131" s="36">
        <f t="shared" si="40"/>
        <v>1.00291456582633</v>
      </c>
      <c r="P131" s="32">
        <f t="shared" ref="P131:P145" si="46">M131/J131</f>
        <v>0.931332354428752</v>
      </c>
      <c r="Q131" s="74">
        <f>E131*50</f>
        <v>150</v>
      </c>
      <c r="R131" s="31"/>
      <c r="S131" s="31">
        <v>13328</v>
      </c>
      <c r="T131" s="31">
        <f t="shared" ref="T131:T144" si="47">S131*3</f>
        <v>39984</v>
      </c>
      <c r="U131" s="31">
        <v>3064.1825191936</v>
      </c>
      <c r="V131" s="31">
        <f t="shared" ref="V131:V144" si="48">U131*3</f>
        <v>9192.5475575808</v>
      </c>
      <c r="W131" s="76">
        <f t="shared" ref="W131:W145" si="49">L131/T131</f>
        <v>0.895459433773509</v>
      </c>
      <c r="X131" s="76">
        <f t="shared" ref="X131:X145" si="50">M131/V131</f>
        <v>0.884624196835821</v>
      </c>
      <c r="Y131" s="76"/>
      <c r="Z131" s="74"/>
      <c r="AA131" s="32">
        <v>0.2299056512</v>
      </c>
      <c r="AB131" s="10">
        <v>10472</v>
      </c>
      <c r="AC131" s="10">
        <f t="shared" ref="AC131:AC144" si="51">AB131*2</f>
        <v>20944</v>
      </c>
      <c r="AD131" s="10">
        <v>2724.730624</v>
      </c>
      <c r="AE131" s="10">
        <f t="shared" ref="AE131:AE144" si="52">AD131*2</f>
        <v>5449.461248</v>
      </c>
      <c r="AF131" s="85">
        <v>0.260192</v>
      </c>
      <c r="AG131" s="89">
        <f>VLOOKUP(B131,[2]查询时间段分门店销售汇总!$D:$L,9,0)</f>
        <v>13098.64</v>
      </c>
      <c r="AH131" s="89">
        <f>VLOOKUP(B131,[2]查询时间段分门店销售汇总!$D:$M,10,0)</f>
        <v>4303.54</v>
      </c>
      <c r="AI131" s="85">
        <f t="shared" si="41"/>
        <v>0.625412528647823</v>
      </c>
      <c r="AJ131" s="85">
        <f t="shared" ref="AJ131:AJ145" si="53">AH131/AE131</f>
        <v>0.789718433465223</v>
      </c>
      <c r="AK131" s="93"/>
      <c r="AL131" s="89">
        <v>11900</v>
      </c>
      <c r="AM131" s="10">
        <f t="shared" ref="AM131:AM144" si="54">AL131*2</f>
        <v>23800</v>
      </c>
      <c r="AN131" s="10">
        <v>2910.507712</v>
      </c>
      <c r="AO131" s="10">
        <f t="shared" ref="AO131:AO144" si="55">AN131*2</f>
        <v>5821.015424</v>
      </c>
      <c r="AP131" s="85">
        <v>0.24458048</v>
      </c>
      <c r="AQ131" s="94">
        <f t="shared" ref="AQ131:AQ145" si="56">AG131/AM131</f>
        <v>0.550363025210084</v>
      </c>
      <c r="AR131" s="98">
        <f t="shared" si="42"/>
        <v>0.739310873882337</v>
      </c>
      <c r="AS131" s="96"/>
    </row>
    <row r="132" s="54" customFormat="1" ht="22.5" customHeight="1" spans="1:45">
      <c r="A132" s="10">
        <v>130</v>
      </c>
      <c r="B132" s="10">
        <v>709</v>
      </c>
      <c r="C132" s="11" t="s">
        <v>168</v>
      </c>
      <c r="D132" s="10" t="str">
        <f>VLOOKUP(B132,[3]Sheet1!$C:$E,3,0)</f>
        <v>西门二片</v>
      </c>
      <c r="E132" s="10">
        <f>VLOOKUP(B132,[4]Sheet3!$A:$C,3,0)</f>
        <v>1</v>
      </c>
      <c r="F132" s="10">
        <f>VLOOKUP(B132,[4]Sheet3!$A:$D,4,0)</f>
        <v>0</v>
      </c>
      <c r="G132" s="31">
        <v>9605</v>
      </c>
      <c r="H132" s="31">
        <f t="shared" si="44"/>
        <v>28815</v>
      </c>
      <c r="I132" s="31">
        <v>2630.96318</v>
      </c>
      <c r="J132" s="31">
        <f t="shared" si="45"/>
        <v>7892.88954</v>
      </c>
      <c r="K132" s="32">
        <v>0.273916</v>
      </c>
      <c r="L132" s="34">
        <f>VLOOKUP(B132,[1]查询时间段分门店销售汇总!$D:$L,9,0)</f>
        <v>27513.24</v>
      </c>
      <c r="M132" s="34">
        <f>VLOOKUP(B132,[1]查询时间段分门店销售汇总!$D:$M,10,0)</f>
        <v>6652.98</v>
      </c>
      <c r="N132" s="32">
        <f t="shared" si="39"/>
        <v>0.241810124870789</v>
      </c>
      <c r="O132" s="32">
        <f t="shared" si="40"/>
        <v>0.954823529411765</v>
      </c>
      <c r="P132" s="32">
        <f t="shared" si="46"/>
        <v>0.842908033399388</v>
      </c>
      <c r="Q132" s="74"/>
      <c r="R132" s="31">
        <f t="shared" ref="R132:R144" si="57">(L132-H132)*0.01</f>
        <v>-13.0176</v>
      </c>
      <c r="S132" s="31">
        <v>10757.6</v>
      </c>
      <c r="T132" s="31">
        <f t="shared" si="47"/>
        <v>32272.8</v>
      </c>
      <c r="U132" s="31">
        <v>2769.878035904</v>
      </c>
      <c r="V132" s="31">
        <f t="shared" si="48"/>
        <v>8309.634107712</v>
      </c>
      <c r="W132" s="76">
        <f t="shared" si="49"/>
        <v>0.852521008403361</v>
      </c>
      <c r="X132" s="76">
        <f t="shared" si="50"/>
        <v>0.800634530204586</v>
      </c>
      <c r="Y132" s="76"/>
      <c r="Z132" s="74"/>
      <c r="AA132" s="32">
        <v>0.25748104</v>
      </c>
      <c r="AB132" s="10">
        <v>8452.4</v>
      </c>
      <c r="AC132" s="10">
        <f t="shared" si="51"/>
        <v>16904.8</v>
      </c>
      <c r="AD132" s="10">
        <v>2463.02936</v>
      </c>
      <c r="AE132" s="10">
        <f t="shared" si="52"/>
        <v>4926.05872</v>
      </c>
      <c r="AF132" s="85">
        <v>0.2914</v>
      </c>
      <c r="AG132" s="89">
        <f>VLOOKUP(B132,[2]查询时间段分门店销售汇总!$D:$L,9,0)</f>
        <v>14005.03</v>
      </c>
      <c r="AH132" s="89">
        <f>VLOOKUP(B132,[2]查询时间段分门店销售汇总!$D:$M,10,0)</f>
        <v>4028.67</v>
      </c>
      <c r="AI132" s="85">
        <f t="shared" si="41"/>
        <v>0.828464696417586</v>
      </c>
      <c r="AJ132" s="85">
        <f t="shared" si="53"/>
        <v>0.817828253577944</v>
      </c>
      <c r="AK132" s="90"/>
      <c r="AL132" s="10">
        <v>9605</v>
      </c>
      <c r="AM132" s="10">
        <f t="shared" si="54"/>
        <v>19210</v>
      </c>
      <c r="AN132" s="10">
        <v>2630.96318</v>
      </c>
      <c r="AO132" s="10">
        <f t="shared" si="55"/>
        <v>5261.92636</v>
      </c>
      <c r="AP132" s="85">
        <v>0.273916</v>
      </c>
      <c r="AQ132" s="94">
        <f t="shared" si="56"/>
        <v>0.729048932847475</v>
      </c>
      <c r="AR132" s="98">
        <f t="shared" si="42"/>
        <v>0.765626450158075</v>
      </c>
      <c r="AS132" s="96"/>
    </row>
    <row r="133" s="54" customFormat="1" ht="22.5" customHeight="1" spans="1:45">
      <c r="A133" s="10">
        <v>131</v>
      </c>
      <c r="B133" s="10">
        <v>308</v>
      </c>
      <c r="C133" s="11" t="s">
        <v>169</v>
      </c>
      <c r="D133" s="10" t="str">
        <f>VLOOKUP(B133,[3]Sheet1!$C:$E,3,0)</f>
        <v>城中片</v>
      </c>
      <c r="E133" s="10">
        <f>VLOOKUP(B133,[4]Sheet3!$A:$C,3,0)</f>
        <v>3</v>
      </c>
      <c r="F133" s="10">
        <f>VLOOKUP(B133,[4]Sheet3!$A:$D,4,0)</f>
        <v>0</v>
      </c>
      <c r="G133" s="31">
        <v>6356.25</v>
      </c>
      <c r="H133" s="31">
        <f t="shared" si="44"/>
        <v>19068.75</v>
      </c>
      <c r="I133" s="31">
        <v>2055.03435675</v>
      </c>
      <c r="J133" s="31">
        <f t="shared" si="45"/>
        <v>6165.10307025</v>
      </c>
      <c r="K133" s="32">
        <v>0.32330924</v>
      </c>
      <c r="L133" s="34">
        <f>VLOOKUP(B133,[1]查询时间段分门店销售汇总!$D:$L,9,0)</f>
        <v>16053.51</v>
      </c>
      <c r="M133" s="34">
        <f>VLOOKUP(B133,[1]查询时间段分门店销售汇总!$D:$M,10,0)</f>
        <v>5865.09</v>
      </c>
      <c r="N133" s="32">
        <f t="shared" si="39"/>
        <v>0.365346270068041</v>
      </c>
      <c r="O133" s="32">
        <f t="shared" si="40"/>
        <v>0.841875319567355</v>
      </c>
      <c r="P133" s="32">
        <f t="shared" si="46"/>
        <v>0.951336893020049</v>
      </c>
      <c r="Q133" s="74"/>
      <c r="R133" s="31">
        <f t="shared" si="57"/>
        <v>-30.1524</v>
      </c>
      <c r="S133" s="31">
        <v>7119</v>
      </c>
      <c r="T133" s="31">
        <f t="shared" si="47"/>
        <v>21357</v>
      </c>
      <c r="U133" s="31">
        <v>2163.5401707864</v>
      </c>
      <c r="V133" s="31">
        <f t="shared" si="48"/>
        <v>6490.6205123592</v>
      </c>
      <c r="W133" s="76">
        <f t="shared" si="49"/>
        <v>0.751674392470853</v>
      </c>
      <c r="X133" s="76">
        <f t="shared" si="50"/>
        <v>0.90362546829412</v>
      </c>
      <c r="Y133" s="76"/>
      <c r="Z133" s="74"/>
      <c r="AA133" s="32">
        <v>0.3039106856</v>
      </c>
      <c r="AB133" s="10">
        <v>5720.625</v>
      </c>
      <c r="AC133" s="10">
        <f t="shared" si="51"/>
        <v>11441.25</v>
      </c>
      <c r="AD133" s="10">
        <v>1967.58608625</v>
      </c>
      <c r="AE133" s="10">
        <f t="shared" si="52"/>
        <v>3935.1721725</v>
      </c>
      <c r="AF133" s="85">
        <v>0.343946</v>
      </c>
      <c r="AG133" s="89">
        <f>VLOOKUP(B133,[2]查询时间段分门店销售汇总!$D:$L,9,0)</f>
        <v>6682.18</v>
      </c>
      <c r="AH133" s="89">
        <f>VLOOKUP(B133,[2]查询时间段分门店销售汇总!$D:$M,10,0)</f>
        <v>2287.15</v>
      </c>
      <c r="AI133" s="85">
        <f t="shared" si="41"/>
        <v>0.584042827488255</v>
      </c>
      <c r="AJ133" s="85">
        <f t="shared" si="53"/>
        <v>0.58120709837887</v>
      </c>
      <c r="AK133" s="90"/>
      <c r="AL133" s="10">
        <v>6356.25</v>
      </c>
      <c r="AM133" s="10">
        <f t="shared" si="54"/>
        <v>12712.5</v>
      </c>
      <c r="AN133" s="10">
        <v>2055.03435675</v>
      </c>
      <c r="AO133" s="10">
        <f t="shared" si="55"/>
        <v>4110.0687135</v>
      </c>
      <c r="AP133" s="85">
        <v>0.32330924</v>
      </c>
      <c r="AQ133" s="94">
        <f t="shared" si="56"/>
        <v>0.52563854473943</v>
      </c>
      <c r="AR133" s="98">
        <f t="shared" si="42"/>
        <v>0.556474881426578</v>
      </c>
      <c r="AS133" s="96"/>
    </row>
    <row r="134" s="54" customFormat="1" ht="22.5" customHeight="1" spans="1:45">
      <c r="A134" s="10">
        <v>132</v>
      </c>
      <c r="B134" s="10">
        <v>585</v>
      </c>
      <c r="C134" s="11" t="s">
        <v>170</v>
      </c>
      <c r="D134" s="10" t="str">
        <f>VLOOKUP(B134,[3]Sheet1!$C:$E,3,0)</f>
        <v>城中片</v>
      </c>
      <c r="E134" s="10">
        <f>VLOOKUP(B134,[4]Sheet3!$A:$C,3,0)</f>
        <v>3</v>
      </c>
      <c r="F134" s="10">
        <f>VLOOKUP(B134,[4]Sheet3!$A:$D,4,0)</f>
        <v>1</v>
      </c>
      <c r="G134" s="31">
        <v>12040</v>
      </c>
      <c r="H134" s="31">
        <f t="shared" si="44"/>
        <v>36120</v>
      </c>
      <c r="I134" s="31">
        <v>3404.33408</v>
      </c>
      <c r="J134" s="31">
        <f t="shared" si="45"/>
        <v>10213.00224</v>
      </c>
      <c r="K134" s="32">
        <v>0.282752</v>
      </c>
      <c r="L134" s="34">
        <f>VLOOKUP(B134,[1]查询时间段分门店销售汇总!$D:$L,9,0)</f>
        <v>29072.58</v>
      </c>
      <c r="M134" s="34">
        <f>VLOOKUP(B134,[1]查询时间段分门店销售汇总!$D:$M,10,0)</f>
        <v>8609.59</v>
      </c>
      <c r="N134" s="32">
        <f t="shared" si="39"/>
        <v>0.296141243742385</v>
      </c>
      <c r="O134" s="32">
        <f t="shared" si="40"/>
        <v>0.804888704318937</v>
      </c>
      <c r="P134" s="32">
        <f t="shared" si="46"/>
        <v>0.843002850452719</v>
      </c>
      <c r="Q134" s="74"/>
      <c r="R134" s="31">
        <f t="shared" si="57"/>
        <v>-70.4742</v>
      </c>
      <c r="S134" s="31">
        <v>13484.8</v>
      </c>
      <c r="T134" s="31">
        <f t="shared" si="47"/>
        <v>40454.4</v>
      </c>
      <c r="U134" s="31">
        <v>3584.082919424</v>
      </c>
      <c r="V134" s="31">
        <f t="shared" si="48"/>
        <v>10752.248758272</v>
      </c>
      <c r="W134" s="76">
        <f t="shared" si="49"/>
        <v>0.718650628856194</v>
      </c>
      <c r="X134" s="76">
        <f t="shared" si="50"/>
        <v>0.800724591995363</v>
      </c>
      <c r="Y134" s="76"/>
      <c r="Z134" s="74"/>
      <c r="AA134" s="32">
        <v>0.26578688</v>
      </c>
      <c r="AB134" s="10">
        <v>10595.2</v>
      </c>
      <c r="AC134" s="10">
        <f t="shared" si="51"/>
        <v>21190.4</v>
      </c>
      <c r="AD134" s="10">
        <v>3187.03616</v>
      </c>
      <c r="AE134" s="10">
        <f t="shared" si="52"/>
        <v>6374.07232</v>
      </c>
      <c r="AF134" s="85">
        <v>0.3008</v>
      </c>
      <c r="AG134" s="89">
        <f>VLOOKUP(B134,[2]查询时间段分门店销售汇总!$D:$L,9,0)</f>
        <v>17294.63</v>
      </c>
      <c r="AH134" s="89">
        <f>VLOOKUP(B134,[2]查询时间段分门店销售汇总!$D:$M,10,0)</f>
        <v>4753.73</v>
      </c>
      <c r="AI134" s="85">
        <f t="shared" si="41"/>
        <v>0.816154013138025</v>
      </c>
      <c r="AJ134" s="85">
        <f t="shared" si="53"/>
        <v>0.745791663687932</v>
      </c>
      <c r="AK134" s="93"/>
      <c r="AL134" s="89">
        <v>12040</v>
      </c>
      <c r="AM134" s="10">
        <f t="shared" si="54"/>
        <v>24080</v>
      </c>
      <c r="AN134" s="10">
        <v>3404.33408</v>
      </c>
      <c r="AO134" s="10">
        <f t="shared" si="55"/>
        <v>6808.66816</v>
      </c>
      <c r="AP134" s="85">
        <v>0.282752</v>
      </c>
      <c r="AQ134" s="94">
        <f t="shared" si="56"/>
        <v>0.718215531561462</v>
      </c>
      <c r="AR134" s="98">
        <f t="shared" si="42"/>
        <v>0.698187940473809</v>
      </c>
      <c r="AS134" s="96"/>
    </row>
    <row r="135" s="54" customFormat="1" ht="22.5" customHeight="1" spans="1:45">
      <c r="A135" s="10">
        <v>133</v>
      </c>
      <c r="B135" s="10">
        <v>122906</v>
      </c>
      <c r="C135" s="11" t="s">
        <v>171</v>
      </c>
      <c r="D135" s="10" t="str">
        <f>VLOOKUP(B135,[3]Sheet1!$C:$E,3,0)</f>
        <v>西门二片</v>
      </c>
      <c r="E135" s="10">
        <f>VLOOKUP(B135,[4]Sheet3!$A:$C,3,0)</f>
        <v>2</v>
      </c>
      <c r="F135" s="10">
        <f>VLOOKUP(B135,[4]Sheet3!$A:$D,4,0)</f>
        <v>0</v>
      </c>
      <c r="G135" s="31">
        <v>4425</v>
      </c>
      <c r="H135" s="31">
        <f t="shared" si="44"/>
        <v>13275</v>
      </c>
      <c r="I135" s="31">
        <v>1172.979</v>
      </c>
      <c r="J135" s="31">
        <f t="shared" si="45"/>
        <v>3518.937</v>
      </c>
      <c r="K135" s="32">
        <v>0.26508</v>
      </c>
      <c r="L135" s="34">
        <f>VLOOKUP(B135,[1]查询时间段分门店销售汇总!$D:$L,9,0)</f>
        <v>10336.07</v>
      </c>
      <c r="M135" s="34">
        <f>VLOOKUP(B135,[1]查询时间段分门店销售汇总!$D:$M,10,0)</f>
        <v>2869.24</v>
      </c>
      <c r="N135" s="32">
        <f t="shared" si="39"/>
        <v>0.277594869229794</v>
      </c>
      <c r="O135" s="32">
        <f t="shared" si="40"/>
        <v>0.778611676082863</v>
      </c>
      <c r="P135" s="32">
        <f t="shared" si="46"/>
        <v>0.815371232846738</v>
      </c>
      <c r="Q135" s="74"/>
      <c r="R135" s="31">
        <f t="shared" si="57"/>
        <v>-29.3893</v>
      </c>
      <c r="S135" s="31">
        <v>4956</v>
      </c>
      <c r="T135" s="31">
        <f t="shared" si="47"/>
        <v>14868</v>
      </c>
      <c r="U135" s="31">
        <v>1234.9122912</v>
      </c>
      <c r="V135" s="31">
        <f t="shared" si="48"/>
        <v>3704.7368736</v>
      </c>
      <c r="W135" s="76">
        <f t="shared" si="49"/>
        <v>0.695188996502556</v>
      </c>
      <c r="X135" s="76">
        <f t="shared" si="50"/>
        <v>0.774478754603664</v>
      </c>
      <c r="Y135" s="76"/>
      <c r="Z135" s="74"/>
      <c r="AA135" s="32">
        <v>0.2491752</v>
      </c>
      <c r="AB135" s="10">
        <v>3982.5</v>
      </c>
      <c r="AC135" s="10">
        <f t="shared" si="51"/>
        <v>7965</v>
      </c>
      <c r="AD135" s="10">
        <v>1123.065</v>
      </c>
      <c r="AE135" s="10">
        <f t="shared" si="52"/>
        <v>2246.13</v>
      </c>
      <c r="AF135" s="85">
        <v>0.282</v>
      </c>
      <c r="AG135" s="89">
        <f>VLOOKUP(B135,[2]查询时间段分门店销售汇总!$D:$L,9,0)</f>
        <v>7721.41</v>
      </c>
      <c r="AH135" s="89">
        <f>VLOOKUP(B135,[2]查询时间段分门店销售汇总!$D:$M,10,0)</f>
        <v>2005.58</v>
      </c>
      <c r="AI135" s="85">
        <f t="shared" si="41"/>
        <v>0.969417451349655</v>
      </c>
      <c r="AJ135" s="85">
        <f t="shared" si="53"/>
        <v>0.892904684946998</v>
      </c>
      <c r="AK135" s="90"/>
      <c r="AL135" s="10">
        <v>4425</v>
      </c>
      <c r="AM135" s="10">
        <f t="shared" si="54"/>
        <v>8850</v>
      </c>
      <c r="AN135" s="10">
        <v>1172.979</v>
      </c>
      <c r="AO135" s="10">
        <f t="shared" si="55"/>
        <v>2345.958</v>
      </c>
      <c r="AP135" s="85">
        <v>0.26508</v>
      </c>
      <c r="AQ135" s="94">
        <f t="shared" si="56"/>
        <v>0.872475706214689</v>
      </c>
      <c r="AR135" s="98">
        <f t="shared" si="42"/>
        <v>0.8549087409067</v>
      </c>
      <c r="AS135" s="96"/>
    </row>
    <row r="136" s="54" customFormat="1" ht="22.5" customHeight="1" spans="1:45">
      <c r="A136" s="10">
        <v>134</v>
      </c>
      <c r="B136" s="10">
        <v>107658</v>
      </c>
      <c r="C136" s="11" t="s">
        <v>172</v>
      </c>
      <c r="D136" s="10" t="str">
        <f>VLOOKUP(B136,[3]Sheet1!$C:$E,3,0)</f>
        <v>西门二片</v>
      </c>
      <c r="E136" s="10">
        <f>VLOOKUP(B136,[4]Sheet3!$A:$C,3,0)</f>
        <v>3</v>
      </c>
      <c r="F136" s="10">
        <f>VLOOKUP(B136,[4]Sheet3!$A:$D,4,0)</f>
        <v>2</v>
      </c>
      <c r="G136" s="31">
        <v>12500</v>
      </c>
      <c r="H136" s="31">
        <f t="shared" si="44"/>
        <v>37500</v>
      </c>
      <c r="I136" s="31">
        <v>3006.449</v>
      </c>
      <c r="J136" s="31">
        <f t="shared" si="45"/>
        <v>9019.347</v>
      </c>
      <c r="K136" s="32">
        <v>0.24051592</v>
      </c>
      <c r="L136" s="34">
        <f>VLOOKUP(B136,[1]查询时间段分门店销售汇总!$D:$L,9,0)</f>
        <v>27966.51</v>
      </c>
      <c r="M136" s="34">
        <f>VLOOKUP(B136,[1]查询时间段分门店销售汇总!$D:$M,10,0)</f>
        <v>8266.07</v>
      </c>
      <c r="N136" s="32">
        <f t="shared" si="39"/>
        <v>0.295570308915914</v>
      </c>
      <c r="O136" s="32">
        <f t="shared" si="40"/>
        <v>0.7457736</v>
      </c>
      <c r="P136" s="32">
        <f t="shared" si="46"/>
        <v>0.916482091220129</v>
      </c>
      <c r="Q136" s="74"/>
      <c r="R136" s="31">
        <f t="shared" si="57"/>
        <v>-95.3349</v>
      </c>
      <c r="S136" s="31">
        <v>14000</v>
      </c>
      <c r="T136" s="31">
        <f t="shared" si="47"/>
        <v>42000</v>
      </c>
      <c r="U136" s="31">
        <v>3165.1895072</v>
      </c>
      <c r="V136" s="31">
        <f t="shared" si="48"/>
        <v>9495.5685216</v>
      </c>
      <c r="W136" s="76">
        <f t="shared" si="49"/>
        <v>0.665869285714286</v>
      </c>
      <c r="X136" s="76">
        <f t="shared" si="50"/>
        <v>0.870518703666536</v>
      </c>
      <c r="Y136" s="76"/>
      <c r="Z136" s="74"/>
      <c r="AA136" s="32">
        <v>0.2260849648</v>
      </c>
      <c r="AB136" s="10">
        <v>11000</v>
      </c>
      <c r="AC136" s="10">
        <f t="shared" si="51"/>
        <v>22000</v>
      </c>
      <c r="AD136" s="10">
        <v>2814.548</v>
      </c>
      <c r="AE136" s="10">
        <f t="shared" si="52"/>
        <v>5629.096</v>
      </c>
      <c r="AF136" s="85">
        <v>0.255868</v>
      </c>
      <c r="AG136" s="89">
        <f>VLOOKUP(B136,[2]查询时间段分门店销售汇总!$D:$L,9,0)</f>
        <v>14372.59</v>
      </c>
      <c r="AH136" s="89">
        <f>VLOOKUP(B136,[2]查询时间段分门店销售汇总!$D:$M,10,0)</f>
        <v>3357.58</v>
      </c>
      <c r="AI136" s="85">
        <f t="shared" si="41"/>
        <v>0.653299545454545</v>
      </c>
      <c r="AJ136" s="85">
        <f t="shared" si="53"/>
        <v>0.596468775803433</v>
      </c>
      <c r="AK136" s="90"/>
      <c r="AL136" s="10">
        <v>12500</v>
      </c>
      <c r="AM136" s="10">
        <f t="shared" si="54"/>
        <v>25000</v>
      </c>
      <c r="AN136" s="10">
        <v>3006.449</v>
      </c>
      <c r="AO136" s="10">
        <f t="shared" si="55"/>
        <v>6012.898</v>
      </c>
      <c r="AP136" s="85">
        <v>0.24051592</v>
      </c>
      <c r="AQ136" s="94">
        <f t="shared" si="56"/>
        <v>0.5749036</v>
      </c>
      <c r="AR136" s="98">
        <f t="shared" si="42"/>
        <v>0.55839630075215</v>
      </c>
      <c r="AS136" s="96"/>
    </row>
    <row r="137" s="54" customFormat="1" ht="22.5" customHeight="1" spans="1:45">
      <c r="A137" s="10">
        <v>135</v>
      </c>
      <c r="B137" s="10">
        <v>119262</v>
      </c>
      <c r="C137" s="11" t="s">
        <v>173</v>
      </c>
      <c r="D137" s="10" t="str">
        <f>VLOOKUP(B137,[3]Sheet1!$C:$E,3,0)</f>
        <v>城中片</v>
      </c>
      <c r="E137" s="10">
        <f>VLOOKUP(B137,[4]Sheet3!$A:$C,3,0)</f>
        <v>1</v>
      </c>
      <c r="F137" s="10">
        <f>VLOOKUP(B137,[4]Sheet3!$A:$D,4,0)</f>
        <v>0</v>
      </c>
      <c r="G137" s="31">
        <v>3540</v>
      </c>
      <c r="H137" s="31">
        <f t="shared" si="44"/>
        <v>10620</v>
      </c>
      <c r="I137" s="31">
        <v>813.26544</v>
      </c>
      <c r="J137" s="31">
        <f t="shared" si="45"/>
        <v>2439.79632</v>
      </c>
      <c r="K137" s="32">
        <v>0.229736</v>
      </c>
      <c r="L137" s="34">
        <f>VLOOKUP(B137,[1]查询时间段分门店销售汇总!$D:$L,9,0)</f>
        <v>7784.19</v>
      </c>
      <c r="M137" s="34">
        <f>VLOOKUP(B137,[1]查询时间段分门店销售汇总!$D:$M,10,0)</f>
        <v>2657.32</v>
      </c>
      <c r="N137" s="32">
        <f t="shared" si="39"/>
        <v>0.341373990100447</v>
      </c>
      <c r="O137" s="32">
        <f t="shared" si="40"/>
        <v>0.732974576271186</v>
      </c>
      <c r="P137" s="32">
        <f t="shared" si="46"/>
        <v>1.089156491555</v>
      </c>
      <c r="Q137" s="74"/>
      <c r="R137" s="31">
        <f t="shared" si="57"/>
        <v>-28.3581</v>
      </c>
      <c r="S137" s="31">
        <v>3964.8</v>
      </c>
      <c r="T137" s="31">
        <f t="shared" si="47"/>
        <v>11894.4</v>
      </c>
      <c r="U137" s="31">
        <v>856.205855232</v>
      </c>
      <c r="V137" s="31">
        <f t="shared" si="48"/>
        <v>2568.617565696</v>
      </c>
      <c r="W137" s="76">
        <f t="shared" si="49"/>
        <v>0.654441585956416</v>
      </c>
      <c r="X137" s="76">
        <f t="shared" si="50"/>
        <v>1.03453314167458</v>
      </c>
      <c r="Y137" s="76"/>
      <c r="Z137" s="74"/>
      <c r="AA137" s="32">
        <v>0.21595184</v>
      </c>
      <c r="AB137" s="10">
        <v>3186</v>
      </c>
      <c r="AC137" s="10">
        <f t="shared" si="51"/>
        <v>6372</v>
      </c>
      <c r="AD137" s="10">
        <v>778.6584</v>
      </c>
      <c r="AE137" s="10">
        <f t="shared" si="52"/>
        <v>1557.3168</v>
      </c>
      <c r="AF137" s="85">
        <v>0.2444</v>
      </c>
      <c r="AG137" s="89">
        <f>VLOOKUP(B137,[2]查询时间段分门店销售汇总!$D:$L,9,0)</f>
        <v>4906.18</v>
      </c>
      <c r="AH137" s="89">
        <f>VLOOKUP(B137,[2]查询时间段分门店销售汇总!$D:$M,10,0)</f>
        <v>1472.29</v>
      </c>
      <c r="AI137" s="85">
        <f t="shared" si="41"/>
        <v>0.76995919648462</v>
      </c>
      <c r="AJ137" s="85">
        <f t="shared" si="53"/>
        <v>0.945401732004689</v>
      </c>
      <c r="AK137" s="90"/>
      <c r="AL137" s="10">
        <v>3540</v>
      </c>
      <c r="AM137" s="10">
        <f t="shared" si="54"/>
        <v>7080</v>
      </c>
      <c r="AN137" s="10">
        <v>813.26544</v>
      </c>
      <c r="AO137" s="10">
        <f t="shared" si="55"/>
        <v>1626.53088</v>
      </c>
      <c r="AP137" s="85">
        <v>0.229736</v>
      </c>
      <c r="AQ137" s="94">
        <f t="shared" si="56"/>
        <v>0.692963276836158</v>
      </c>
      <c r="AR137" s="98">
        <f t="shared" si="42"/>
        <v>0.905171871068319</v>
      </c>
      <c r="AS137" s="96"/>
    </row>
    <row r="138" s="54" customFormat="1" ht="22.5" customHeight="1" spans="1:45">
      <c r="A138" s="10">
        <v>136</v>
      </c>
      <c r="B138" s="10">
        <v>311</v>
      </c>
      <c r="C138" s="11" t="s">
        <v>174</v>
      </c>
      <c r="D138" s="10" t="str">
        <f>VLOOKUP(B138,[3]Sheet1!$C:$E,3,0)</f>
        <v>西门一片</v>
      </c>
      <c r="E138" s="10">
        <f>VLOOKUP(B138,[4]Sheet3!$A:$C,3,0)</f>
        <v>2</v>
      </c>
      <c r="F138" s="10">
        <f>VLOOKUP(B138,[4]Sheet3!$A:$D,4,0)</f>
        <v>0</v>
      </c>
      <c r="G138" s="31">
        <v>8410</v>
      </c>
      <c r="H138" s="31">
        <f t="shared" si="44"/>
        <v>25230</v>
      </c>
      <c r="I138" s="31">
        <v>1709.14748</v>
      </c>
      <c r="J138" s="31">
        <f t="shared" si="45"/>
        <v>5127.44244</v>
      </c>
      <c r="K138" s="32">
        <v>0.203228</v>
      </c>
      <c r="L138" s="34">
        <f>VLOOKUP(B138,[1]查询时间段分门店销售汇总!$D:$L,9,0)</f>
        <v>18471.87</v>
      </c>
      <c r="M138" s="34">
        <f>VLOOKUP(B138,[1]查询时间段分门店销售汇总!$D:$M,10,0)</f>
        <v>5079.51</v>
      </c>
      <c r="N138" s="32">
        <f t="shared" si="39"/>
        <v>0.274986235827775</v>
      </c>
      <c r="O138" s="32">
        <f t="shared" si="40"/>
        <v>0.732139120095125</v>
      </c>
      <c r="P138" s="32">
        <f t="shared" si="46"/>
        <v>0.990651783894038</v>
      </c>
      <c r="Q138" s="74"/>
      <c r="R138" s="31">
        <f t="shared" si="57"/>
        <v>-67.5813</v>
      </c>
      <c r="S138" s="31">
        <v>9419.2</v>
      </c>
      <c r="T138" s="31">
        <f t="shared" si="47"/>
        <v>28257.6</v>
      </c>
      <c r="U138" s="31">
        <v>1799.390466944</v>
      </c>
      <c r="V138" s="31">
        <f t="shared" si="48"/>
        <v>5398.171400832</v>
      </c>
      <c r="W138" s="76">
        <f t="shared" si="49"/>
        <v>0.653695642942076</v>
      </c>
      <c r="X138" s="76">
        <f t="shared" si="50"/>
        <v>0.940968639716982</v>
      </c>
      <c r="Y138" s="76"/>
      <c r="Z138" s="74"/>
      <c r="AA138" s="32">
        <v>0.19103432</v>
      </c>
      <c r="AB138" s="10">
        <v>7400.8</v>
      </c>
      <c r="AC138" s="10">
        <f t="shared" si="51"/>
        <v>14801.6</v>
      </c>
      <c r="AD138" s="10">
        <v>1600.05296</v>
      </c>
      <c r="AE138" s="10">
        <f t="shared" si="52"/>
        <v>3200.10592</v>
      </c>
      <c r="AF138" s="85">
        <v>0.2162</v>
      </c>
      <c r="AG138" s="89">
        <f>VLOOKUP(B138,[2]查询时间段分门店销售汇总!$D:$L,9,0)</f>
        <v>12524.09</v>
      </c>
      <c r="AH138" s="89">
        <f>VLOOKUP(B138,[2]查询时间段分门店销售汇总!$D:$M,10,0)</f>
        <v>2748.61</v>
      </c>
      <c r="AI138" s="85">
        <f t="shared" si="41"/>
        <v>0.846130823694736</v>
      </c>
      <c r="AJ138" s="85">
        <f t="shared" si="53"/>
        <v>0.858912195006345</v>
      </c>
      <c r="AK138" s="90"/>
      <c r="AL138" s="10">
        <v>8410</v>
      </c>
      <c r="AM138" s="10">
        <f t="shared" si="54"/>
        <v>16820</v>
      </c>
      <c r="AN138" s="10">
        <v>1709.14748</v>
      </c>
      <c r="AO138" s="10">
        <f t="shared" si="55"/>
        <v>3418.29496</v>
      </c>
      <c r="AP138" s="85">
        <v>0.203228</v>
      </c>
      <c r="AQ138" s="94">
        <f t="shared" si="56"/>
        <v>0.744595124851367</v>
      </c>
      <c r="AR138" s="98">
        <f t="shared" si="42"/>
        <v>0.804088012346366</v>
      </c>
      <c r="AS138" s="96"/>
    </row>
    <row r="139" s="54" customFormat="1" ht="22.5" customHeight="1" spans="1:45">
      <c r="A139" s="10">
        <v>137</v>
      </c>
      <c r="B139" s="10">
        <v>730</v>
      </c>
      <c r="C139" s="11" t="s">
        <v>175</v>
      </c>
      <c r="D139" s="10" t="str">
        <f>VLOOKUP(B139,[3]Sheet1!$C:$E,3,0)</f>
        <v>西门二片</v>
      </c>
      <c r="E139" s="10">
        <f>VLOOKUP(B139,[4]Sheet3!$A:$C,3,0)</f>
        <v>4</v>
      </c>
      <c r="F139" s="10">
        <f>VLOOKUP(B139,[4]Sheet3!$A:$D,4,0)</f>
        <v>0</v>
      </c>
      <c r="G139" s="31">
        <v>13300</v>
      </c>
      <c r="H139" s="31">
        <f t="shared" si="44"/>
        <v>39900</v>
      </c>
      <c r="I139" s="31">
        <v>3408.0452</v>
      </c>
      <c r="J139" s="31">
        <f t="shared" si="45"/>
        <v>10224.1356</v>
      </c>
      <c r="K139" s="32">
        <v>0.256244</v>
      </c>
      <c r="L139" s="34">
        <f>VLOOKUP(B139,[1]查询时间段分门店销售汇总!$D:$L,9,0)</f>
        <v>27782.51</v>
      </c>
      <c r="M139" s="34">
        <f>VLOOKUP(B139,[1]查询时间段分门店销售汇总!$D:$M,10,0)</f>
        <v>7383</v>
      </c>
      <c r="N139" s="32">
        <f t="shared" si="39"/>
        <v>0.265742728068846</v>
      </c>
      <c r="O139" s="32">
        <f t="shared" si="40"/>
        <v>0.69630350877193</v>
      </c>
      <c r="P139" s="32">
        <f t="shared" si="46"/>
        <v>0.722114835800887</v>
      </c>
      <c r="Q139" s="74"/>
      <c r="R139" s="31">
        <f t="shared" si="57"/>
        <v>-121.1749</v>
      </c>
      <c r="S139" s="31">
        <v>14896</v>
      </c>
      <c r="T139" s="31">
        <f t="shared" si="47"/>
        <v>44688</v>
      </c>
      <c r="U139" s="31">
        <v>3587.98998656</v>
      </c>
      <c r="V139" s="31">
        <f t="shared" si="48"/>
        <v>10763.96995968</v>
      </c>
      <c r="W139" s="76">
        <f t="shared" si="49"/>
        <v>0.621699561403509</v>
      </c>
      <c r="X139" s="76">
        <f t="shared" si="50"/>
        <v>0.685899350114824</v>
      </c>
      <c r="Y139" s="76"/>
      <c r="Z139" s="74"/>
      <c r="AA139" s="32">
        <v>0.24086936</v>
      </c>
      <c r="AB139" s="10">
        <v>11704</v>
      </c>
      <c r="AC139" s="10">
        <f t="shared" si="51"/>
        <v>23408</v>
      </c>
      <c r="AD139" s="10">
        <v>3190.5104</v>
      </c>
      <c r="AE139" s="10">
        <f t="shared" si="52"/>
        <v>6381.0208</v>
      </c>
      <c r="AF139" s="85">
        <v>0.2726</v>
      </c>
      <c r="AG139" s="89">
        <f>VLOOKUP(B139,[2]查询时间段分门店销售汇总!$D:$L,9,0)</f>
        <v>17252.01</v>
      </c>
      <c r="AH139" s="89">
        <f>VLOOKUP(B139,[2]查询时间段分门店销售汇总!$D:$M,10,0)</f>
        <v>4489.22</v>
      </c>
      <c r="AI139" s="85">
        <f t="shared" si="41"/>
        <v>0.737013414217362</v>
      </c>
      <c r="AJ139" s="85">
        <f t="shared" si="53"/>
        <v>0.703526934123142</v>
      </c>
      <c r="AK139" s="90"/>
      <c r="AL139" s="10">
        <v>13300</v>
      </c>
      <c r="AM139" s="10">
        <f t="shared" si="54"/>
        <v>26600</v>
      </c>
      <c r="AN139" s="10">
        <v>3408.0452</v>
      </c>
      <c r="AO139" s="10">
        <f t="shared" si="55"/>
        <v>6816.0904</v>
      </c>
      <c r="AP139" s="85">
        <v>0.256244</v>
      </c>
      <c r="AQ139" s="94">
        <f t="shared" si="56"/>
        <v>0.648571804511278</v>
      </c>
      <c r="AR139" s="98">
        <f t="shared" si="42"/>
        <v>0.658620959604644</v>
      </c>
      <c r="AS139" s="96"/>
    </row>
    <row r="140" s="54" customFormat="1" ht="22.5" customHeight="1" spans="1:45">
      <c r="A140" s="10">
        <v>138</v>
      </c>
      <c r="B140" s="10">
        <v>120844</v>
      </c>
      <c r="C140" s="11" t="s">
        <v>176</v>
      </c>
      <c r="D140" s="10" t="str">
        <f>VLOOKUP(B140,[3]Sheet1!$C:$E,3,0)</f>
        <v>西门二片</v>
      </c>
      <c r="E140" s="10">
        <f>VLOOKUP(B140,[4]Sheet3!$A:$C,3,0)</f>
        <v>3</v>
      </c>
      <c r="F140" s="10">
        <f>VLOOKUP(B140,[4]Sheet3!$A:$D,4,0)</f>
        <v>0</v>
      </c>
      <c r="G140" s="31">
        <v>8593.75</v>
      </c>
      <c r="H140" s="31">
        <f t="shared" si="44"/>
        <v>25781.25</v>
      </c>
      <c r="I140" s="31">
        <v>1670.55625</v>
      </c>
      <c r="J140" s="31">
        <f t="shared" si="45"/>
        <v>5011.66875</v>
      </c>
      <c r="K140" s="32">
        <v>0.194392</v>
      </c>
      <c r="L140" s="34">
        <f>VLOOKUP(B140,[1]查询时间段分门店销售汇总!$D:$L,9,0)</f>
        <v>17113.71</v>
      </c>
      <c r="M140" s="34">
        <f>VLOOKUP(B140,[1]查询时间段分门店销售汇总!$D:$M,10,0)</f>
        <v>3972.89</v>
      </c>
      <c r="N140" s="32">
        <f t="shared" si="39"/>
        <v>0.232146623964062</v>
      </c>
      <c r="O140" s="32">
        <f t="shared" si="40"/>
        <v>0.663804509090909</v>
      </c>
      <c r="P140" s="32">
        <f t="shared" si="46"/>
        <v>0.792727971097451</v>
      </c>
      <c r="Q140" s="74"/>
      <c r="R140" s="31">
        <f t="shared" si="57"/>
        <v>-86.6754</v>
      </c>
      <c r="S140" s="31">
        <v>9625</v>
      </c>
      <c r="T140" s="31">
        <f t="shared" si="47"/>
        <v>28875</v>
      </c>
      <c r="U140" s="31">
        <v>1758.76162</v>
      </c>
      <c r="V140" s="31">
        <f t="shared" si="48"/>
        <v>5276.28486</v>
      </c>
      <c r="W140" s="76">
        <f t="shared" si="49"/>
        <v>0.592682597402597</v>
      </c>
      <c r="X140" s="76">
        <f t="shared" si="50"/>
        <v>0.752971097167032</v>
      </c>
      <c r="Y140" s="76"/>
      <c r="Z140" s="74"/>
      <c r="AA140" s="32">
        <v>0.18272848</v>
      </c>
      <c r="AB140" s="10">
        <v>7562.5</v>
      </c>
      <c r="AC140" s="10">
        <f t="shared" si="51"/>
        <v>15125</v>
      </c>
      <c r="AD140" s="10">
        <v>1563.925</v>
      </c>
      <c r="AE140" s="10">
        <f t="shared" si="52"/>
        <v>3127.85</v>
      </c>
      <c r="AF140" s="85">
        <v>0.2068</v>
      </c>
      <c r="AG140" s="89">
        <f>VLOOKUP(B140,[2]查询时间段分门店销售汇总!$D:$L,9,0)</f>
        <v>11486.15</v>
      </c>
      <c r="AH140" s="89">
        <f>VLOOKUP(B140,[2]查询时间段分门店销售汇总!$D:$M,10,0)</f>
        <v>2317.17</v>
      </c>
      <c r="AI140" s="85">
        <f t="shared" si="41"/>
        <v>0.759414876033058</v>
      </c>
      <c r="AJ140" s="85">
        <f t="shared" si="53"/>
        <v>0.74081877327877</v>
      </c>
      <c r="AK140" s="93"/>
      <c r="AL140" s="89">
        <v>8593.75</v>
      </c>
      <c r="AM140" s="10">
        <f t="shared" si="54"/>
        <v>17187.5</v>
      </c>
      <c r="AN140" s="10">
        <v>1670.55625</v>
      </c>
      <c r="AO140" s="10">
        <f t="shared" si="55"/>
        <v>3341.1125</v>
      </c>
      <c r="AP140" s="85">
        <v>0.194392</v>
      </c>
      <c r="AQ140" s="94">
        <f t="shared" si="56"/>
        <v>0.668285090909091</v>
      </c>
      <c r="AR140" s="98">
        <f t="shared" si="42"/>
        <v>0.693532468601401</v>
      </c>
      <c r="AS140" s="96"/>
    </row>
    <row r="141" s="54" customFormat="1" ht="22.5" customHeight="1" spans="1:45">
      <c r="A141" s="10">
        <v>139</v>
      </c>
      <c r="B141" s="10">
        <v>339</v>
      </c>
      <c r="C141" s="11" t="s">
        <v>177</v>
      </c>
      <c r="D141" s="10" t="str">
        <f>VLOOKUP(B141,[3]Sheet1!$C:$E,3,0)</f>
        <v>西门一片</v>
      </c>
      <c r="E141" s="10">
        <f>VLOOKUP(B141,[4]Sheet3!$A:$C,3,0)</f>
        <v>2</v>
      </c>
      <c r="F141" s="10">
        <f>VLOOKUP(B141,[4]Sheet3!$A:$D,4,0)</f>
        <v>0</v>
      </c>
      <c r="G141" s="31">
        <v>5310</v>
      </c>
      <c r="H141" s="31">
        <f t="shared" si="44"/>
        <v>15930</v>
      </c>
      <c r="I141" s="31">
        <v>1353.617766</v>
      </c>
      <c r="J141" s="31">
        <f t="shared" si="45"/>
        <v>4060.853298</v>
      </c>
      <c r="K141" s="32">
        <v>0.2549186</v>
      </c>
      <c r="L141" s="34">
        <f>VLOOKUP(B141,[1]查询时间段分门店销售汇总!$D:$L,9,0)</f>
        <v>9958.22</v>
      </c>
      <c r="M141" s="34">
        <f>VLOOKUP(B141,[1]查询时间段分门店销售汇总!$D:$M,10,0)</f>
        <v>2351.8</v>
      </c>
      <c r="N141" s="32">
        <f t="shared" si="39"/>
        <v>0.236166704491365</v>
      </c>
      <c r="O141" s="32">
        <f t="shared" si="40"/>
        <v>0.62512366603892</v>
      </c>
      <c r="P141" s="32">
        <f t="shared" si="46"/>
        <v>0.579139364910887</v>
      </c>
      <c r="Q141" s="74"/>
      <c r="R141" s="31">
        <f t="shared" si="57"/>
        <v>-59.7178</v>
      </c>
      <c r="S141" s="31">
        <v>5947.2</v>
      </c>
      <c r="T141" s="31">
        <f t="shared" si="47"/>
        <v>17841.6</v>
      </c>
      <c r="U141" s="31">
        <v>1425.0887840448</v>
      </c>
      <c r="V141" s="31">
        <f t="shared" si="48"/>
        <v>4275.2663521344</v>
      </c>
      <c r="W141" s="76">
        <f t="shared" si="49"/>
        <v>0.558146130391893</v>
      </c>
      <c r="X141" s="76">
        <f t="shared" si="50"/>
        <v>0.550094381564292</v>
      </c>
      <c r="Y141" s="76"/>
      <c r="Z141" s="74"/>
      <c r="AA141" s="32">
        <v>0.239623484</v>
      </c>
      <c r="AB141" s="10">
        <v>4779</v>
      </c>
      <c r="AC141" s="10">
        <f t="shared" si="51"/>
        <v>9558</v>
      </c>
      <c r="AD141" s="10">
        <v>1296.01701</v>
      </c>
      <c r="AE141" s="10">
        <f t="shared" si="52"/>
        <v>2592.03402</v>
      </c>
      <c r="AF141" s="85">
        <v>0.27119</v>
      </c>
      <c r="AG141" s="89">
        <f>VLOOKUP(B141,[2]查询时间段分门店销售汇总!$D:$L,9,0)</f>
        <v>7029.03</v>
      </c>
      <c r="AH141" s="89">
        <f>VLOOKUP(B141,[2]查询时间段分门店销售汇总!$D:$M,10,0)</f>
        <v>1054.28</v>
      </c>
      <c r="AI141" s="85">
        <f t="shared" si="41"/>
        <v>0.735408035153798</v>
      </c>
      <c r="AJ141" s="85">
        <f t="shared" si="53"/>
        <v>0.406738488717829</v>
      </c>
      <c r="AK141" s="90"/>
      <c r="AL141" s="10">
        <v>5310</v>
      </c>
      <c r="AM141" s="10">
        <f t="shared" si="54"/>
        <v>10620</v>
      </c>
      <c r="AN141" s="10">
        <v>1353.617766</v>
      </c>
      <c r="AO141" s="10">
        <f t="shared" si="55"/>
        <v>2707.235532</v>
      </c>
      <c r="AP141" s="85">
        <v>0.2549186</v>
      </c>
      <c r="AQ141" s="94">
        <f t="shared" si="56"/>
        <v>0.661867231638418</v>
      </c>
      <c r="AR141" s="98">
        <f t="shared" si="42"/>
        <v>0.389430467921326</v>
      </c>
      <c r="AS141" s="96"/>
    </row>
    <row r="142" s="54" customFormat="1" ht="22.5" customHeight="1" spans="1:45">
      <c r="A142" s="10">
        <v>140</v>
      </c>
      <c r="B142" s="10">
        <v>103199</v>
      </c>
      <c r="C142" s="11" t="s">
        <v>178</v>
      </c>
      <c r="D142" s="10" t="str">
        <f>VLOOKUP(B142,[3]Sheet1!$C:$E,3,0)</f>
        <v>城中片</v>
      </c>
      <c r="E142" s="10">
        <f>VLOOKUP(B142,[4]Sheet3!$A:$C,3,0)</f>
        <v>2</v>
      </c>
      <c r="F142" s="10">
        <f>VLOOKUP(B142,[4]Sheet3!$A:$D,4,0)</f>
        <v>2</v>
      </c>
      <c r="G142" s="31">
        <v>7817.5</v>
      </c>
      <c r="H142" s="31">
        <f t="shared" si="44"/>
        <v>23452.5</v>
      </c>
      <c r="I142" s="31">
        <v>2307.8101163</v>
      </c>
      <c r="J142" s="31">
        <f t="shared" si="45"/>
        <v>6923.4303489</v>
      </c>
      <c r="K142" s="32">
        <v>0.29521076</v>
      </c>
      <c r="L142" s="34">
        <f>VLOOKUP(B142,[1]查询时间段分门店销售汇总!$D:$L,9,0)</f>
        <v>14432.9</v>
      </c>
      <c r="M142" s="34">
        <f>VLOOKUP(B142,[1]查询时间段分门店销售汇总!$D:$M,10,0)</f>
        <v>4309.17</v>
      </c>
      <c r="N142" s="32">
        <f t="shared" si="39"/>
        <v>0.298565776801613</v>
      </c>
      <c r="O142" s="32">
        <f t="shared" si="40"/>
        <v>0.615409871015883</v>
      </c>
      <c r="P142" s="32">
        <f t="shared" si="46"/>
        <v>0.622403892701057</v>
      </c>
      <c r="Q142" s="74"/>
      <c r="R142" s="31">
        <f t="shared" si="57"/>
        <v>-90.196</v>
      </c>
      <c r="S142" s="31">
        <v>8755.6</v>
      </c>
      <c r="T142" s="31">
        <f t="shared" si="47"/>
        <v>26266.8</v>
      </c>
      <c r="U142" s="31">
        <v>2429.66249044064</v>
      </c>
      <c r="V142" s="31">
        <f t="shared" si="48"/>
        <v>7288.98747132192</v>
      </c>
      <c r="W142" s="76">
        <f t="shared" si="49"/>
        <v>0.549473099121324</v>
      </c>
      <c r="X142" s="76">
        <f t="shared" si="50"/>
        <v>0.591189107808755</v>
      </c>
      <c r="Y142" s="76"/>
      <c r="Z142" s="74"/>
      <c r="AA142" s="32">
        <v>0.2774981144</v>
      </c>
      <c r="AB142" s="10">
        <v>6879.4</v>
      </c>
      <c r="AC142" s="10">
        <f t="shared" si="51"/>
        <v>13758.8</v>
      </c>
      <c r="AD142" s="10">
        <v>2160.5030876</v>
      </c>
      <c r="AE142" s="10">
        <f t="shared" si="52"/>
        <v>4321.0061752</v>
      </c>
      <c r="AF142" s="85">
        <v>0.314054</v>
      </c>
      <c r="AG142" s="89">
        <f>VLOOKUP(B142,[2]查询时间段分门店销售汇总!$D:$L,9,0)</f>
        <v>6786.27</v>
      </c>
      <c r="AH142" s="89">
        <f>VLOOKUP(B142,[2]查询时间段分门店销售汇总!$D:$M,10,0)</f>
        <v>2236.82</v>
      </c>
      <c r="AI142" s="85">
        <f t="shared" si="41"/>
        <v>0.493231241096607</v>
      </c>
      <c r="AJ142" s="85">
        <f t="shared" si="53"/>
        <v>0.51766183830933</v>
      </c>
      <c r="AK142" s="90"/>
      <c r="AL142" s="10">
        <v>7817.5</v>
      </c>
      <c r="AM142" s="10">
        <f t="shared" si="54"/>
        <v>15635</v>
      </c>
      <c r="AN142" s="10">
        <v>2307.8101163</v>
      </c>
      <c r="AO142" s="10">
        <f t="shared" si="55"/>
        <v>4615.6202326</v>
      </c>
      <c r="AP142" s="85">
        <v>0.29521076</v>
      </c>
      <c r="AQ142" s="94">
        <f t="shared" si="56"/>
        <v>0.434043492165014</v>
      </c>
      <c r="AR142" s="98">
        <f t="shared" si="42"/>
        <v>0.484619593310862</v>
      </c>
      <c r="AS142" s="96"/>
    </row>
    <row r="143" s="54" customFormat="1" ht="22.5" customHeight="1" spans="1:45">
      <c r="A143" s="10">
        <v>141</v>
      </c>
      <c r="B143" s="10">
        <v>114622</v>
      </c>
      <c r="C143" s="11" t="s">
        <v>179</v>
      </c>
      <c r="D143" s="10" t="str">
        <f>VLOOKUP(B143,[3]Sheet1!$C:$E,3,0)</f>
        <v>城中片</v>
      </c>
      <c r="E143" s="10">
        <f>VLOOKUP(B143,[4]Sheet3!$A:$C,3,0)</f>
        <v>3</v>
      </c>
      <c r="F143" s="10">
        <f>VLOOKUP(B143,[4]Sheet3!$A:$D,4,0)</f>
        <v>1</v>
      </c>
      <c r="G143" s="31">
        <v>10156.25</v>
      </c>
      <c r="H143" s="31">
        <f t="shared" si="44"/>
        <v>30468.75</v>
      </c>
      <c r="I143" s="31">
        <v>3139.1270625</v>
      </c>
      <c r="J143" s="31">
        <f t="shared" si="45"/>
        <v>9417.3811875</v>
      </c>
      <c r="K143" s="32">
        <v>0.30908328</v>
      </c>
      <c r="L143" s="34">
        <f>VLOOKUP(B143,[1]查询时间段分门店销售汇总!$D:$L,9,0)</f>
        <v>17356.11</v>
      </c>
      <c r="M143" s="34">
        <f>VLOOKUP(B143,[1]查询时间段分门店销售汇总!$D:$M,10,0)</f>
        <v>5307.23</v>
      </c>
      <c r="N143" s="32">
        <f t="shared" si="39"/>
        <v>0.305784533515863</v>
      </c>
      <c r="O143" s="32">
        <f t="shared" si="40"/>
        <v>0.569636430769231</v>
      </c>
      <c r="P143" s="32">
        <f t="shared" si="46"/>
        <v>0.563556884268894</v>
      </c>
      <c r="Q143" s="74"/>
      <c r="R143" s="31">
        <f t="shared" si="57"/>
        <v>-131.1264</v>
      </c>
      <c r="S143" s="31">
        <v>11375</v>
      </c>
      <c r="T143" s="31">
        <f t="shared" si="47"/>
        <v>34125</v>
      </c>
      <c r="U143" s="31">
        <v>3304.8729714</v>
      </c>
      <c r="V143" s="31">
        <f t="shared" si="48"/>
        <v>9914.6189142</v>
      </c>
      <c r="W143" s="76">
        <f t="shared" si="49"/>
        <v>0.508603956043956</v>
      </c>
      <c r="X143" s="76">
        <f t="shared" si="50"/>
        <v>0.535293393112552</v>
      </c>
      <c r="Y143" s="76"/>
      <c r="Z143" s="74"/>
      <c r="AA143" s="32">
        <v>0.2905382832</v>
      </c>
      <c r="AB143" s="10">
        <v>8937.5</v>
      </c>
      <c r="AC143" s="10">
        <f t="shared" si="51"/>
        <v>17875</v>
      </c>
      <c r="AD143" s="10">
        <v>2938.75725</v>
      </c>
      <c r="AE143" s="10">
        <f t="shared" si="52"/>
        <v>5877.5145</v>
      </c>
      <c r="AF143" s="85">
        <v>0.328812</v>
      </c>
      <c r="AG143" s="89">
        <f>VLOOKUP(B143,[2]查询时间段分门店销售汇总!$D:$L,9,0)</f>
        <v>10057.14</v>
      </c>
      <c r="AH143" s="89">
        <f>VLOOKUP(B143,[2]查询时间段分门店销售汇总!$D:$M,10,0)</f>
        <v>2897.85</v>
      </c>
      <c r="AI143" s="85">
        <f t="shared" si="41"/>
        <v>0.562637202797203</v>
      </c>
      <c r="AJ143" s="85">
        <f t="shared" si="53"/>
        <v>0.493040042691515</v>
      </c>
      <c r="AK143" s="90"/>
      <c r="AL143" s="10">
        <v>10156.25</v>
      </c>
      <c r="AM143" s="10">
        <f t="shared" si="54"/>
        <v>20312.5</v>
      </c>
      <c r="AN143" s="10">
        <v>3139.1270625</v>
      </c>
      <c r="AO143" s="10">
        <f t="shared" si="55"/>
        <v>6278.254125</v>
      </c>
      <c r="AP143" s="85">
        <v>0.30908328</v>
      </c>
      <c r="AQ143" s="94">
        <f t="shared" si="56"/>
        <v>0.495120738461538</v>
      </c>
      <c r="AR143" s="98">
        <f t="shared" si="42"/>
        <v>0.461569401668653</v>
      </c>
      <c r="AS143" s="96"/>
    </row>
    <row r="144" s="54" customFormat="1" ht="22.5" customHeight="1" spans="1:45">
      <c r="A144" s="10">
        <v>142</v>
      </c>
      <c r="B144" s="10">
        <v>112415</v>
      </c>
      <c r="C144" s="11" t="s">
        <v>180</v>
      </c>
      <c r="D144" s="10" t="str">
        <f>VLOOKUP(B144,[3]Sheet1!$C:$E,3,0)</f>
        <v>西门一片</v>
      </c>
      <c r="E144" s="10">
        <f>VLOOKUP(B144,[4]Sheet3!$A:$C,3,0)</f>
        <v>2</v>
      </c>
      <c r="F144" s="10">
        <f>VLOOKUP(B144,[4]Sheet3!$A:$D,4,0)</f>
        <v>0</v>
      </c>
      <c r="G144" s="31">
        <v>5937.5</v>
      </c>
      <c r="H144" s="31">
        <f t="shared" si="44"/>
        <v>17812.5</v>
      </c>
      <c r="I144" s="31">
        <v>1299.5270875</v>
      </c>
      <c r="J144" s="31">
        <f t="shared" si="45"/>
        <v>3898.5812625</v>
      </c>
      <c r="K144" s="32">
        <v>0.21886772</v>
      </c>
      <c r="L144" s="34">
        <f>VLOOKUP(B144,[1]查询时间段分门店销售汇总!$D:$L,9,0)</f>
        <v>8776.25</v>
      </c>
      <c r="M144" s="34">
        <f>VLOOKUP(B144,[1]查询时间段分门店销售汇总!$D:$M,10,0)</f>
        <v>2406.34</v>
      </c>
      <c r="N144" s="32">
        <f t="shared" si="39"/>
        <v>0.274187722546646</v>
      </c>
      <c r="O144" s="32">
        <f t="shared" si="40"/>
        <v>0.492701754385965</v>
      </c>
      <c r="P144" s="32">
        <f t="shared" si="46"/>
        <v>0.617234793371195</v>
      </c>
      <c r="Q144" s="74"/>
      <c r="R144" s="31">
        <f t="shared" si="57"/>
        <v>-90.3625</v>
      </c>
      <c r="S144" s="31">
        <v>6650</v>
      </c>
      <c r="T144" s="31">
        <f t="shared" si="47"/>
        <v>19950</v>
      </c>
      <c r="U144" s="31">
        <v>1368.14211772</v>
      </c>
      <c r="V144" s="31">
        <f t="shared" si="48"/>
        <v>4104.42635316</v>
      </c>
      <c r="W144" s="76">
        <f t="shared" si="49"/>
        <v>0.439912280701754</v>
      </c>
      <c r="X144" s="76">
        <f t="shared" si="50"/>
        <v>0.586279249022792</v>
      </c>
      <c r="Y144" s="76"/>
      <c r="Z144" s="74"/>
      <c r="AA144" s="32">
        <v>0.2057356568</v>
      </c>
      <c r="AB144" s="10">
        <v>5343.75</v>
      </c>
      <c r="AC144" s="10">
        <f t="shared" si="51"/>
        <v>10687.5</v>
      </c>
      <c r="AD144" s="10">
        <v>1244.2280625</v>
      </c>
      <c r="AE144" s="10">
        <f t="shared" si="52"/>
        <v>2488.456125</v>
      </c>
      <c r="AF144" s="85">
        <v>0.232838</v>
      </c>
      <c r="AG144" s="89">
        <f>VLOOKUP(B144,[2]查询时间段分门店销售汇总!$D:$L,9,0)</f>
        <v>6497.05</v>
      </c>
      <c r="AH144" s="89">
        <f>VLOOKUP(B144,[2]查询时间段分门店销售汇总!$D:$M,10,0)</f>
        <v>1882.95</v>
      </c>
      <c r="AI144" s="85">
        <f t="shared" si="41"/>
        <v>0.607911111111111</v>
      </c>
      <c r="AJ144" s="85">
        <f t="shared" si="53"/>
        <v>0.756673979936054</v>
      </c>
      <c r="AK144" s="90"/>
      <c r="AL144" s="10">
        <v>5937.5</v>
      </c>
      <c r="AM144" s="10">
        <f t="shared" si="54"/>
        <v>11875</v>
      </c>
      <c r="AN144" s="10">
        <v>1299.5270875</v>
      </c>
      <c r="AO144" s="10">
        <f t="shared" si="55"/>
        <v>2599.054175</v>
      </c>
      <c r="AP144" s="85">
        <v>0.21886772</v>
      </c>
      <c r="AQ144" s="94">
        <f t="shared" si="56"/>
        <v>0.54712</v>
      </c>
      <c r="AR144" s="98">
        <f t="shared" si="42"/>
        <v>0.724475087172817</v>
      </c>
      <c r="AS144" s="96"/>
    </row>
    <row r="145" s="54" customFormat="1" customHeight="1" spans="1:45">
      <c r="A145" s="95"/>
      <c r="B145" s="95"/>
      <c r="C145" s="98"/>
      <c r="D145" s="103"/>
      <c r="E145" s="10"/>
      <c r="F145" s="10"/>
      <c r="G145" s="104"/>
      <c r="H145" s="104">
        <f>SUM(H3:H144)</f>
        <v>4065821.25</v>
      </c>
      <c r="I145" s="104"/>
      <c r="J145" s="104">
        <f>SUM(J3:J144)</f>
        <v>1018342.12921476</v>
      </c>
      <c r="K145" s="105"/>
      <c r="L145" s="106">
        <f>SUM(L3:L144)</f>
        <v>3341041.9</v>
      </c>
      <c r="M145" s="107">
        <f>SUM(M3:M144)</f>
        <v>818062.32</v>
      </c>
      <c r="N145" s="105"/>
      <c r="O145" s="108">
        <f t="shared" si="40"/>
        <v>0.821738511008077</v>
      </c>
      <c r="P145" s="108">
        <f t="shared" si="46"/>
        <v>0.803327581694774</v>
      </c>
      <c r="Q145" s="74">
        <v>4750</v>
      </c>
      <c r="R145" s="31">
        <v>-6648</v>
      </c>
      <c r="S145" s="104"/>
      <c r="T145" s="104">
        <f>SUM(T3:T144)</f>
        <v>4553719.8</v>
      </c>
      <c r="U145" s="104"/>
      <c r="V145" s="104">
        <f>SUM(V3:V144)</f>
        <v>1072110.5936373</v>
      </c>
      <c r="W145" s="109">
        <f t="shared" si="49"/>
        <v>0.733695099114355</v>
      </c>
      <c r="X145" s="109">
        <f t="shared" si="50"/>
        <v>0.763039116351419</v>
      </c>
      <c r="Y145" s="107">
        <v>40.5</v>
      </c>
      <c r="Z145" s="110">
        <v>409.6</v>
      </c>
      <c r="AA145" s="105"/>
      <c r="AB145" s="103"/>
      <c r="AC145" s="103">
        <f>SUM(AC3:AC144)</f>
        <v>2401582.02</v>
      </c>
      <c r="AD145" s="103"/>
      <c r="AE145" s="103">
        <f>SUM(AE3:AE144)</f>
        <v>640215.510070281</v>
      </c>
      <c r="AF145" s="94"/>
      <c r="AG145" s="111">
        <f>SUM(AG3:AG144)</f>
        <v>2167340</v>
      </c>
      <c r="AH145" s="111">
        <f>SUM(AH3:AH144)</f>
        <v>497067.51</v>
      </c>
      <c r="AI145" s="94">
        <f t="shared" si="41"/>
        <v>0.90246345198737</v>
      </c>
      <c r="AJ145" s="94">
        <f t="shared" si="53"/>
        <v>0.776406541518236</v>
      </c>
      <c r="AK145" s="112"/>
      <c r="AL145" s="103"/>
      <c r="AM145" s="103">
        <f>SUM(AM3:AM144)</f>
        <v>2710547.5</v>
      </c>
      <c r="AN145" s="103"/>
      <c r="AO145" s="103">
        <f>SUM(AO3:AO144)</f>
        <v>678894.75280984</v>
      </c>
      <c r="AP145" s="113"/>
      <c r="AQ145" s="94">
        <f t="shared" si="56"/>
        <v>0.799594915787308</v>
      </c>
      <c r="AR145" s="98">
        <f t="shared" si="42"/>
        <v>0.732171677484197</v>
      </c>
      <c r="AS145" s="96"/>
    </row>
    <row r="146" s="54" customFormat="1" customHeight="1" spans="1:45">
      <c r="A146" s="56"/>
      <c r="B146" s="56"/>
      <c r="C146" s="57"/>
      <c r="K146" s="58"/>
      <c r="L146" s="63"/>
      <c r="M146" s="58"/>
      <c r="N146" s="58"/>
      <c r="O146" s="59"/>
      <c r="P146" s="59"/>
      <c r="Q146" s="60"/>
      <c r="W146" s="61"/>
      <c r="X146" s="61"/>
      <c r="Y146" s="61"/>
      <c r="Z146" s="62"/>
      <c r="AA146" s="58"/>
      <c r="AF146" s="58"/>
      <c r="AG146" s="58"/>
      <c r="AH146" s="63"/>
      <c r="AI146" s="63"/>
      <c r="AJ146" s="63"/>
      <c r="AK146" s="61"/>
      <c r="AP146" s="64"/>
      <c r="AQ146" s="58"/>
      <c r="AR146" s="56"/>
      <c r="AS146" s="65"/>
    </row>
    <row r="147" s="54" customFormat="1" customHeight="1" spans="1:45">
      <c r="A147" s="56"/>
      <c r="B147" s="56"/>
      <c r="C147" s="57"/>
      <c r="K147" s="58"/>
      <c r="L147" s="58"/>
      <c r="M147" s="58"/>
      <c r="N147" s="58"/>
      <c r="O147" s="59"/>
      <c r="P147" s="59"/>
      <c r="Q147" s="60"/>
      <c r="W147" s="61"/>
      <c r="X147" s="61"/>
      <c r="Y147" s="61"/>
      <c r="Z147" s="62"/>
      <c r="AA147" s="58"/>
      <c r="AF147" s="58"/>
      <c r="AG147" s="58"/>
      <c r="AH147" s="63"/>
      <c r="AI147" s="63"/>
      <c r="AJ147" s="63"/>
      <c r="AK147" s="61"/>
      <c r="AP147" s="64"/>
      <c r="AQ147" s="58"/>
      <c r="AR147" s="56"/>
      <c r="AS147" s="65"/>
    </row>
    <row r="148" s="54" customFormat="1" customHeight="1" spans="1:45">
      <c r="A148" s="56"/>
      <c r="B148" s="63"/>
      <c r="C148" s="57"/>
      <c r="K148" s="58"/>
      <c r="L148" s="58"/>
      <c r="M148" s="58"/>
      <c r="N148" s="58"/>
      <c r="O148" s="59"/>
      <c r="P148" s="59"/>
      <c r="Q148" s="60"/>
      <c r="W148" s="61"/>
      <c r="X148" s="61"/>
      <c r="Y148" s="61"/>
      <c r="Z148" s="62"/>
      <c r="AA148" s="58"/>
      <c r="AF148" s="58"/>
      <c r="AG148" s="58"/>
      <c r="AH148" s="63"/>
      <c r="AI148" s="63"/>
      <c r="AJ148" s="63"/>
      <c r="AK148" s="61"/>
      <c r="AP148" s="64"/>
      <c r="AQ148" s="58"/>
      <c r="AR148" s="56"/>
      <c r="AS148" s="65"/>
    </row>
    <row r="149" s="54" customFormat="1" customHeight="1" spans="1:45">
      <c r="A149" s="56"/>
      <c r="B149" s="63"/>
      <c r="C149" s="57"/>
      <c r="K149" s="58"/>
      <c r="L149" s="58"/>
      <c r="M149" s="58"/>
      <c r="N149" s="58"/>
      <c r="O149" s="59"/>
      <c r="P149" s="59"/>
      <c r="Q149" s="60"/>
      <c r="W149" s="61"/>
      <c r="X149" s="61"/>
      <c r="Y149" s="61"/>
      <c r="Z149" s="62"/>
      <c r="AA149" s="58"/>
      <c r="AF149" s="58"/>
      <c r="AG149" s="58"/>
      <c r="AH149" s="63"/>
      <c r="AI149" s="63"/>
      <c r="AJ149" s="63"/>
      <c r="AK149" s="61"/>
      <c r="AP149" s="64"/>
      <c r="AQ149" s="58"/>
      <c r="AR149" s="56"/>
      <c r="AS149" s="65"/>
    </row>
  </sheetData>
  <sortState ref="A3:AS149">
    <sortCondition ref="D3" descending="1"/>
  </sortState>
  <mergeCells count="3">
    <mergeCell ref="A1:F1"/>
    <mergeCell ref="G1:AA1"/>
    <mergeCell ref="AB1:AP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9" sqref="F19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6"/>
  <sheetViews>
    <sheetView tabSelected="1" workbookViewId="0">
      <selection activeCell="J13" sqref="J13"/>
    </sheetView>
  </sheetViews>
  <sheetFormatPr defaultColWidth="9" defaultRowHeight="13.5" outlineLevelRow="5" outlineLevelCol="7"/>
  <cols>
    <col min="3" max="3" width="10.5" customWidth="1"/>
    <col min="4" max="4" width="10.875" customWidth="1"/>
  </cols>
  <sheetData>
    <row r="1" spans="1:8">
      <c r="A1" s="51" t="s">
        <v>3</v>
      </c>
      <c r="B1" s="51" t="s">
        <v>181</v>
      </c>
      <c r="C1" s="51" t="s">
        <v>182</v>
      </c>
      <c r="D1" s="51" t="s">
        <v>183</v>
      </c>
      <c r="E1" s="51" t="s">
        <v>184</v>
      </c>
      <c r="F1" s="51" t="s">
        <v>185</v>
      </c>
      <c r="G1" s="50" t="s">
        <v>186</v>
      </c>
      <c r="H1" s="51" t="s">
        <v>187</v>
      </c>
    </row>
    <row r="2" spans="1:7">
      <c r="A2">
        <v>1</v>
      </c>
      <c r="B2">
        <v>385</v>
      </c>
      <c r="C2" t="s">
        <v>188</v>
      </c>
      <c r="D2" t="s">
        <v>189</v>
      </c>
      <c r="E2">
        <v>7317</v>
      </c>
      <c r="F2" t="s">
        <v>190</v>
      </c>
      <c r="G2">
        <v>150</v>
      </c>
    </row>
    <row r="3" spans="1:7">
      <c r="A3">
        <v>2</v>
      </c>
      <c r="B3">
        <v>385</v>
      </c>
      <c r="C3" t="s">
        <v>188</v>
      </c>
      <c r="D3" t="s">
        <v>189</v>
      </c>
      <c r="E3">
        <v>7749</v>
      </c>
      <c r="F3" t="s">
        <v>191</v>
      </c>
      <c r="G3">
        <v>150</v>
      </c>
    </row>
    <row r="4" spans="1:7">
      <c r="A4">
        <v>3</v>
      </c>
      <c r="B4">
        <v>385</v>
      </c>
      <c r="C4" t="s">
        <v>188</v>
      </c>
      <c r="D4" t="s">
        <v>189</v>
      </c>
      <c r="E4">
        <v>12566</v>
      </c>
      <c r="F4" t="s">
        <v>192</v>
      </c>
      <c r="G4">
        <v>150</v>
      </c>
    </row>
    <row r="5" spans="1:7">
      <c r="A5">
        <v>4</v>
      </c>
      <c r="B5">
        <v>371</v>
      </c>
      <c r="C5" t="s">
        <v>193</v>
      </c>
      <c r="D5" t="s">
        <v>189</v>
      </c>
      <c r="E5">
        <v>9112</v>
      </c>
      <c r="F5" t="s">
        <v>194</v>
      </c>
      <c r="G5">
        <v>50</v>
      </c>
    </row>
    <row r="6" spans="1:7">
      <c r="A6">
        <v>5</v>
      </c>
      <c r="B6">
        <v>371</v>
      </c>
      <c r="C6" t="s">
        <v>193</v>
      </c>
      <c r="D6" t="s">
        <v>189</v>
      </c>
      <c r="E6">
        <v>11388</v>
      </c>
      <c r="F6" t="s">
        <v>195</v>
      </c>
      <c r="G6">
        <v>50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2"/>
  <sheetViews>
    <sheetView workbookViewId="0">
      <selection activeCell="G2" sqref="G$1:G$1048576"/>
    </sheetView>
  </sheetViews>
  <sheetFormatPr defaultColWidth="9" defaultRowHeight="13.5" outlineLevelRow="1" outlineLevelCol="7"/>
  <sheetData>
    <row r="1" spans="1:8">
      <c r="A1" s="49" t="s">
        <v>196</v>
      </c>
      <c r="B1" s="49"/>
      <c r="C1" s="49"/>
      <c r="D1" s="49"/>
      <c r="E1" s="49"/>
      <c r="F1" s="49"/>
      <c r="G1" s="50"/>
      <c r="H1" s="49"/>
    </row>
    <row r="2" spans="1:8">
      <c r="A2" s="51" t="s">
        <v>3</v>
      </c>
      <c r="B2" s="51" t="s">
        <v>181</v>
      </c>
      <c r="C2" s="51" t="s">
        <v>182</v>
      </c>
      <c r="D2" s="51" t="s">
        <v>183</v>
      </c>
      <c r="E2" s="51" t="s">
        <v>184</v>
      </c>
      <c r="F2" s="51" t="s">
        <v>185</v>
      </c>
      <c r="G2" s="50" t="s">
        <v>197</v>
      </c>
      <c r="H2" s="51" t="s">
        <v>187</v>
      </c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7" sqref="G7"/>
    </sheetView>
  </sheetViews>
  <sheetFormatPr defaultColWidth="12.375" defaultRowHeight="13.5" outlineLevelCol="6"/>
  <cols>
    <col min="1" max="1" width="12.375" style="1" customWidth="1"/>
    <col min="2" max="2" width="15.875" style="1" customWidth="1"/>
    <col min="3" max="3" width="22.25" style="1" customWidth="1"/>
    <col min="4" max="4" width="12.375" style="1" customWidth="1"/>
    <col min="5" max="5" width="17.5" style="1" customWidth="1"/>
    <col min="6" max="16384" width="12.375" style="1" customWidth="1"/>
  </cols>
  <sheetData>
    <row r="1" ht="41" customHeight="1" spans="1:6">
      <c r="A1" s="42" t="s">
        <v>6</v>
      </c>
      <c r="B1" s="42" t="s">
        <v>198</v>
      </c>
      <c r="C1" s="43" t="s">
        <v>199</v>
      </c>
      <c r="D1" s="44" t="s">
        <v>200</v>
      </c>
      <c r="E1" s="45" t="s">
        <v>201</v>
      </c>
      <c r="F1" s="1" t="s">
        <v>202</v>
      </c>
    </row>
    <row r="2" ht="18.75" spans="1:6">
      <c r="A2" s="42" t="s">
        <v>203</v>
      </c>
      <c r="B2" s="46">
        <v>21</v>
      </c>
      <c r="C2" s="47">
        <v>3</v>
      </c>
      <c r="D2" s="44">
        <f>B2-C2</f>
        <v>18</v>
      </c>
      <c r="E2" s="48">
        <f>C2/B2</f>
        <v>0.142857142857143</v>
      </c>
      <c r="F2" s="1">
        <v>-18</v>
      </c>
    </row>
    <row r="3" ht="18.75" spans="1:7">
      <c r="A3" s="42" t="s">
        <v>204</v>
      </c>
      <c r="B3" s="46">
        <v>26</v>
      </c>
      <c r="C3" s="47">
        <v>6</v>
      </c>
      <c r="D3" s="44">
        <f t="shared" ref="D3:D10" si="0">B3-C3</f>
        <v>20</v>
      </c>
      <c r="E3" s="48">
        <f t="shared" ref="E3:E10" si="1">C3/B3</f>
        <v>0.230769230769231</v>
      </c>
      <c r="F3" s="1">
        <v>-19</v>
      </c>
      <c r="G3" s="1" t="s">
        <v>205</v>
      </c>
    </row>
    <row r="4" ht="18.75" spans="1:6">
      <c r="A4" s="42" t="s">
        <v>206</v>
      </c>
      <c r="B4" s="46">
        <v>8</v>
      </c>
      <c r="C4" s="47">
        <v>3</v>
      </c>
      <c r="D4" s="44">
        <f t="shared" si="0"/>
        <v>5</v>
      </c>
      <c r="E4" s="48">
        <f t="shared" si="1"/>
        <v>0.375</v>
      </c>
      <c r="F4" s="1">
        <v>-5</v>
      </c>
    </row>
    <row r="5" ht="18.75" spans="1:6">
      <c r="A5" s="42" t="s">
        <v>207</v>
      </c>
      <c r="B5" s="46">
        <v>22</v>
      </c>
      <c r="C5" s="47">
        <v>5</v>
      </c>
      <c r="D5" s="44">
        <f t="shared" si="0"/>
        <v>17</v>
      </c>
      <c r="E5" s="48">
        <f t="shared" si="1"/>
        <v>0.227272727272727</v>
      </c>
      <c r="F5" s="1">
        <v>-16</v>
      </c>
    </row>
    <row r="6" ht="18.75" spans="1:6">
      <c r="A6" s="42" t="s">
        <v>208</v>
      </c>
      <c r="B6" s="46">
        <v>8</v>
      </c>
      <c r="C6" s="47">
        <v>8</v>
      </c>
      <c r="D6" s="44">
        <f t="shared" si="0"/>
        <v>0</v>
      </c>
      <c r="E6" s="48">
        <f t="shared" si="1"/>
        <v>1</v>
      </c>
      <c r="F6" s="1">
        <v>4</v>
      </c>
    </row>
    <row r="7" ht="18.75" spans="1:6">
      <c r="A7" s="42" t="s">
        <v>209</v>
      </c>
      <c r="B7" s="46">
        <v>8</v>
      </c>
      <c r="C7" s="47">
        <v>3</v>
      </c>
      <c r="D7" s="44">
        <f t="shared" si="0"/>
        <v>5</v>
      </c>
      <c r="E7" s="48">
        <f t="shared" si="1"/>
        <v>0.375</v>
      </c>
      <c r="F7" s="1">
        <v>-5</v>
      </c>
    </row>
    <row r="8" ht="18.75" spans="1:6">
      <c r="A8" s="42" t="s">
        <v>210</v>
      </c>
      <c r="B8" s="46">
        <v>19</v>
      </c>
      <c r="C8" s="47">
        <v>3</v>
      </c>
      <c r="D8" s="44">
        <f t="shared" si="0"/>
        <v>16</v>
      </c>
      <c r="E8" s="48">
        <f t="shared" si="1"/>
        <v>0.157894736842105</v>
      </c>
      <c r="F8" s="1">
        <v>-16</v>
      </c>
    </row>
    <row r="9" ht="18.75" spans="1:6">
      <c r="A9" s="42" t="s">
        <v>211</v>
      </c>
      <c r="B9" s="46">
        <v>26</v>
      </c>
      <c r="C9" s="47">
        <v>5</v>
      </c>
      <c r="D9" s="44">
        <f t="shared" si="0"/>
        <v>21</v>
      </c>
      <c r="E9" s="48">
        <f t="shared" si="1"/>
        <v>0.192307692307692</v>
      </c>
      <c r="F9" s="1">
        <v>-21</v>
      </c>
    </row>
    <row r="10" ht="18.75" spans="1:6">
      <c r="A10" s="42" t="s">
        <v>212</v>
      </c>
      <c r="B10" s="46">
        <v>5</v>
      </c>
      <c r="C10" s="47">
        <v>2</v>
      </c>
      <c r="D10" s="44">
        <f t="shared" si="0"/>
        <v>3</v>
      </c>
      <c r="E10" s="48">
        <f t="shared" si="1"/>
        <v>0.4</v>
      </c>
      <c r="F10" s="1">
        <v>-3</v>
      </c>
    </row>
    <row r="11" ht="18.75" spans="1:5">
      <c r="A11" s="42"/>
      <c r="B11" s="46"/>
      <c r="C11" s="44"/>
      <c r="D11" s="44"/>
      <c r="E11" s="44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0" sqref="S10"/>
    </sheetView>
  </sheetViews>
  <sheetFormatPr defaultColWidth="9" defaultRowHeight="36" customHeight="1"/>
  <cols>
    <col min="1" max="1" width="8" style="1" customWidth="1"/>
    <col min="2" max="3" width="9" style="1"/>
    <col min="4" max="9" width="9" style="1" hidden="1" customWidth="1"/>
    <col min="10" max="10" width="11" style="1" hidden="1" customWidth="1"/>
    <col min="11" max="11" width="9" style="1" hidden="1" customWidth="1"/>
    <col min="12" max="12" width="14.25" style="1" hidden="1" customWidth="1"/>
    <col min="13" max="13" width="9" style="1" hidden="1" customWidth="1"/>
    <col min="14" max="14" width="9" style="1"/>
    <col min="15" max="15" width="9" style="1" hidden="1" customWidth="1"/>
    <col min="16" max="16" width="9" style="1"/>
    <col min="17" max="17" width="9" style="1" hidden="1" customWidth="1"/>
    <col min="18" max="18" width="18.25" style="1" customWidth="1"/>
    <col min="19" max="19" width="22.875" style="1" customWidth="1"/>
    <col min="20" max="20" width="23.375" style="25" customWidth="1"/>
    <col min="21" max="16384" width="9" style="1"/>
  </cols>
  <sheetData>
    <row r="1" customHeight="1" spans="4:4">
      <c r="D1" s="1" t="s">
        <v>213</v>
      </c>
    </row>
    <row r="2" ht="52" customHeight="1" spans="1:20">
      <c r="A2" s="3" t="s">
        <v>4</v>
      </c>
      <c r="B2" s="4" t="s">
        <v>5</v>
      </c>
      <c r="C2" s="3" t="s">
        <v>6</v>
      </c>
      <c r="D2" s="26" t="s">
        <v>9</v>
      </c>
      <c r="E2" s="27" t="s">
        <v>10</v>
      </c>
      <c r="F2" s="28" t="s">
        <v>11</v>
      </c>
      <c r="G2" s="29" t="s">
        <v>214</v>
      </c>
      <c r="H2" s="30" t="s">
        <v>13</v>
      </c>
      <c r="I2" s="16" t="s">
        <v>215</v>
      </c>
      <c r="J2" s="16" t="s">
        <v>216</v>
      </c>
      <c r="K2" s="16" t="s">
        <v>13</v>
      </c>
      <c r="L2" s="33" t="s">
        <v>217</v>
      </c>
      <c r="M2" s="33" t="s">
        <v>218</v>
      </c>
      <c r="N2" s="26" t="s">
        <v>20</v>
      </c>
      <c r="O2" s="27" t="s">
        <v>10</v>
      </c>
      <c r="P2" s="26" t="s">
        <v>21</v>
      </c>
      <c r="Q2" s="27" t="s">
        <v>22</v>
      </c>
      <c r="R2" s="37" t="s">
        <v>23</v>
      </c>
      <c r="S2" s="37" t="s">
        <v>24</v>
      </c>
      <c r="T2" s="38" t="s">
        <v>219</v>
      </c>
    </row>
    <row r="3" customHeight="1" spans="1:20">
      <c r="A3" s="14">
        <v>119263</v>
      </c>
      <c r="B3" s="15" t="s">
        <v>66</v>
      </c>
      <c r="C3" s="14" t="s">
        <v>210</v>
      </c>
      <c r="D3" s="31">
        <v>4687.5</v>
      </c>
      <c r="E3" s="31">
        <v>14062.5</v>
      </c>
      <c r="F3" s="31">
        <v>1076.8875</v>
      </c>
      <c r="G3" s="31">
        <v>3230.6625</v>
      </c>
      <c r="H3" s="32">
        <v>0.229736</v>
      </c>
      <c r="I3" s="34">
        <v>16422.01</v>
      </c>
      <c r="J3" s="34">
        <v>3504.35</v>
      </c>
      <c r="K3" s="32">
        <v>0.213393488373226</v>
      </c>
      <c r="L3" s="35">
        <v>1.16778737777778</v>
      </c>
      <c r="M3" s="36">
        <v>1.08471559625928</v>
      </c>
      <c r="N3" s="31">
        <v>5250</v>
      </c>
      <c r="O3" s="31">
        <v>15750</v>
      </c>
      <c r="P3" s="31">
        <v>1133.74716</v>
      </c>
      <c r="Q3" s="31">
        <v>3401.24148</v>
      </c>
      <c r="R3" s="39">
        <v>1.0426673015873</v>
      </c>
      <c r="S3" s="39">
        <v>1.03031496605175</v>
      </c>
      <c r="T3" s="40">
        <v>27.36875</v>
      </c>
    </row>
    <row r="4" customHeight="1" spans="1:20">
      <c r="A4" s="14">
        <v>118951</v>
      </c>
      <c r="B4" s="15" t="s">
        <v>67</v>
      </c>
      <c r="C4" s="14" t="s">
        <v>210</v>
      </c>
      <c r="D4" s="31">
        <v>5468.75</v>
      </c>
      <c r="E4" s="31">
        <v>16406.25</v>
      </c>
      <c r="F4" s="31">
        <v>1494.59559375</v>
      </c>
      <c r="G4" s="31">
        <v>4483.78678125</v>
      </c>
      <c r="H4" s="32">
        <v>0.27329748</v>
      </c>
      <c r="I4" s="34">
        <v>19133.4</v>
      </c>
      <c r="J4" s="34">
        <v>5364.6</v>
      </c>
      <c r="K4" s="32">
        <v>0.280378814011101</v>
      </c>
      <c r="L4" s="35">
        <v>1.16622628571429</v>
      </c>
      <c r="M4" s="36">
        <v>1.19644404645496</v>
      </c>
      <c r="N4" s="31">
        <v>6125</v>
      </c>
      <c r="O4" s="31">
        <v>18375</v>
      </c>
      <c r="P4" s="31">
        <v>1573.5102411</v>
      </c>
      <c r="Q4" s="31">
        <v>4720.5307233</v>
      </c>
      <c r="R4" s="39">
        <v>1.04127346938776</v>
      </c>
      <c r="S4" s="39">
        <v>1.13644001373001</v>
      </c>
      <c r="T4" s="40">
        <v>88.0813218750001</v>
      </c>
    </row>
    <row r="5" customHeight="1" spans="1:20">
      <c r="A5" s="10">
        <v>357</v>
      </c>
      <c r="B5" s="11" t="s">
        <v>42</v>
      </c>
      <c r="C5" s="10" t="s">
        <v>211</v>
      </c>
      <c r="D5" s="31">
        <v>10593.75</v>
      </c>
      <c r="E5" s="31">
        <v>31781.25</v>
      </c>
      <c r="F5" s="31">
        <v>2728.62583125</v>
      </c>
      <c r="G5" s="31">
        <v>8185.87749375</v>
      </c>
      <c r="H5" s="32">
        <v>0.2575694</v>
      </c>
      <c r="I5" s="34">
        <v>36770.64</v>
      </c>
      <c r="J5" s="34">
        <v>9895.26</v>
      </c>
      <c r="K5" s="32">
        <v>0.269107635874709</v>
      </c>
      <c r="L5" s="35">
        <v>1.15699162241888</v>
      </c>
      <c r="M5" s="36">
        <v>1.20882092451971</v>
      </c>
      <c r="N5" s="31">
        <v>11865</v>
      </c>
      <c r="O5" s="31">
        <v>35595</v>
      </c>
      <c r="P5" s="31">
        <v>2872.69727514</v>
      </c>
      <c r="Q5" s="31">
        <v>8618.09182542</v>
      </c>
      <c r="R5" s="39">
        <v>1.03302823430257</v>
      </c>
      <c r="S5" s="39">
        <v>1.14819616690702</v>
      </c>
      <c r="T5" s="40">
        <v>170.938250625</v>
      </c>
    </row>
    <row r="6" customHeight="1" spans="1:20">
      <c r="A6" s="10">
        <v>56</v>
      </c>
      <c r="B6" s="11" t="s">
        <v>113</v>
      </c>
      <c r="C6" s="10" t="s">
        <v>220</v>
      </c>
      <c r="D6" s="31">
        <v>4425</v>
      </c>
      <c r="E6" s="31">
        <v>13275</v>
      </c>
      <c r="F6" s="31">
        <v>977.4825</v>
      </c>
      <c r="G6" s="31">
        <v>2932.4475</v>
      </c>
      <c r="H6" s="32">
        <v>0.2209</v>
      </c>
      <c r="I6" s="34">
        <v>15121.11</v>
      </c>
      <c r="J6" s="34">
        <v>3243.49</v>
      </c>
      <c r="K6" s="32">
        <v>0.214500787309926</v>
      </c>
      <c r="L6" s="35">
        <v>1.13906666666667</v>
      </c>
      <c r="M6" s="36">
        <v>1.10606924761654</v>
      </c>
      <c r="N6" s="31">
        <v>4956</v>
      </c>
      <c r="O6" s="31">
        <v>14868</v>
      </c>
      <c r="P6" s="31">
        <v>1029.093576</v>
      </c>
      <c r="Q6" s="31">
        <v>3087.280728</v>
      </c>
      <c r="R6" s="39">
        <v>1.01702380952381</v>
      </c>
      <c r="S6" s="39">
        <v>1.05059768960538</v>
      </c>
      <c r="T6" s="40">
        <v>31.10425</v>
      </c>
    </row>
    <row r="7" customHeight="1" spans="1:20">
      <c r="A7" s="10">
        <v>706</v>
      </c>
      <c r="B7" s="11" t="s">
        <v>90</v>
      </c>
      <c r="C7" s="10" t="s">
        <v>221</v>
      </c>
      <c r="D7" s="31">
        <v>5781.25</v>
      </c>
      <c r="E7" s="31">
        <v>17343.75</v>
      </c>
      <c r="F7" s="31">
        <v>1680.12398125</v>
      </c>
      <c r="G7" s="31">
        <v>5040.37194375</v>
      </c>
      <c r="H7" s="32">
        <v>0.29061604</v>
      </c>
      <c r="I7" s="34">
        <v>19429.37</v>
      </c>
      <c r="J7" s="34">
        <v>5379.31</v>
      </c>
      <c r="K7" s="32">
        <v>0.276864870039533</v>
      </c>
      <c r="L7" s="35">
        <v>1.12025196396396</v>
      </c>
      <c r="M7" s="36">
        <v>1.06724465179009</v>
      </c>
      <c r="N7" s="31">
        <v>6475</v>
      </c>
      <c r="O7" s="31">
        <v>19425</v>
      </c>
      <c r="P7" s="31">
        <v>1768.83452746</v>
      </c>
      <c r="Q7" s="31">
        <v>5306.50358238</v>
      </c>
      <c r="R7" s="39">
        <v>1.00022496782497</v>
      </c>
      <c r="S7" s="39">
        <v>1.01372022396475</v>
      </c>
      <c r="T7" s="40">
        <v>33.893805625</v>
      </c>
    </row>
    <row r="8" customHeight="1" spans="1:20">
      <c r="A8" s="14">
        <v>122198</v>
      </c>
      <c r="B8" s="15" t="s">
        <v>96</v>
      </c>
      <c r="C8" s="14" t="s">
        <v>207</v>
      </c>
      <c r="D8" s="31">
        <v>5162.5</v>
      </c>
      <c r="E8" s="31">
        <v>15487.5</v>
      </c>
      <c r="F8" s="31">
        <v>1049.16455</v>
      </c>
      <c r="G8" s="31">
        <v>3147.49365</v>
      </c>
      <c r="H8" s="32">
        <v>0.203228</v>
      </c>
      <c r="I8" s="34">
        <v>17311.77</v>
      </c>
      <c r="J8" s="34">
        <v>3729.73</v>
      </c>
      <c r="K8" s="32">
        <v>0.215444752327463</v>
      </c>
      <c r="L8" s="35">
        <v>1.11778983050847</v>
      </c>
      <c r="M8" s="36">
        <v>1.18498412220784</v>
      </c>
      <c r="N8" s="31">
        <v>5782</v>
      </c>
      <c r="O8" s="31">
        <v>17346</v>
      </c>
      <c r="P8" s="31">
        <v>1104.56043824</v>
      </c>
      <c r="Q8" s="31">
        <v>3313.68131472</v>
      </c>
      <c r="R8" s="39">
        <v>0.998026634382567</v>
      </c>
      <c r="S8" s="39">
        <v>1.12555482732508</v>
      </c>
      <c r="T8" s="40">
        <v>58.223635</v>
      </c>
    </row>
    <row r="9" customHeight="1" spans="20:20">
      <c r="T9" s="41">
        <f>SUM(T3:T8)</f>
        <v>409.610013125</v>
      </c>
    </row>
  </sheetData>
  <mergeCells count="1">
    <mergeCell ref="D1:T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T12" sqref="T12"/>
    </sheetView>
  </sheetViews>
  <sheetFormatPr defaultColWidth="9.875" defaultRowHeight="41" customHeight="1"/>
  <cols>
    <col min="1" max="3" width="9.875" style="1" customWidth="1"/>
    <col min="4" max="13" width="9.875" style="1" hidden="1" customWidth="1"/>
    <col min="14" max="14" width="9.875" style="1" customWidth="1"/>
    <col min="15" max="15" width="9.875" style="1" hidden="1" customWidth="1"/>
    <col min="16" max="16" width="9.875" style="1" customWidth="1"/>
    <col min="17" max="17" width="9.875" style="1" hidden="1" customWidth="1"/>
    <col min="18" max="18" width="15" style="1" customWidth="1"/>
    <col min="19" max="19" width="18.25" style="1" customWidth="1"/>
    <col min="20" max="20" width="22.125" style="2" customWidth="1"/>
    <col min="21" max="16384" width="9.875" style="1" customWidth="1"/>
  </cols>
  <sheetData>
    <row r="1" customHeight="1" spans="4:4">
      <c r="D1" s="1" t="s">
        <v>222</v>
      </c>
    </row>
    <row r="2" customHeight="1" spans="1:20">
      <c r="A2" s="3" t="s">
        <v>4</v>
      </c>
      <c r="B2" s="4" t="s">
        <v>5</v>
      </c>
      <c r="C2" s="3" t="s">
        <v>6</v>
      </c>
      <c r="D2" s="5" t="s">
        <v>9</v>
      </c>
      <c r="E2" s="6" t="s">
        <v>223</v>
      </c>
      <c r="F2" s="7" t="s">
        <v>11</v>
      </c>
      <c r="G2" s="8" t="s">
        <v>224</v>
      </c>
      <c r="H2" s="9" t="s">
        <v>13</v>
      </c>
      <c r="I2" s="16" t="s">
        <v>29</v>
      </c>
      <c r="J2" s="17" t="s">
        <v>30</v>
      </c>
      <c r="K2" s="17" t="s">
        <v>217</v>
      </c>
      <c r="L2" s="17" t="s">
        <v>218</v>
      </c>
      <c r="M2" s="5" t="s">
        <v>20</v>
      </c>
      <c r="N2" s="6" t="s">
        <v>34</v>
      </c>
      <c r="O2" s="5" t="s">
        <v>21</v>
      </c>
      <c r="P2" s="6" t="s">
        <v>35</v>
      </c>
      <c r="Q2" s="9" t="s">
        <v>13</v>
      </c>
      <c r="R2" s="16" t="s">
        <v>23</v>
      </c>
      <c r="S2" s="17" t="s">
        <v>24</v>
      </c>
      <c r="T2" s="20" t="s">
        <v>36</v>
      </c>
    </row>
    <row r="3" customHeight="1" spans="1:20">
      <c r="A3" s="10">
        <v>357</v>
      </c>
      <c r="B3" s="11" t="s">
        <v>42</v>
      </c>
      <c r="C3" s="10" t="s">
        <v>211</v>
      </c>
      <c r="D3" s="12">
        <v>9322.5</v>
      </c>
      <c r="E3" s="12">
        <v>18645</v>
      </c>
      <c r="F3" s="12">
        <v>2554.458225</v>
      </c>
      <c r="G3" s="12">
        <v>5108.91645</v>
      </c>
      <c r="H3" s="13">
        <v>0.27401</v>
      </c>
      <c r="I3" s="18">
        <v>28295.88</v>
      </c>
      <c r="J3" s="18">
        <v>6709</v>
      </c>
      <c r="K3" s="19">
        <v>1.51761222847949</v>
      </c>
      <c r="L3" s="19">
        <v>1.31319430757181</v>
      </c>
      <c r="M3" s="12">
        <v>10593.75</v>
      </c>
      <c r="N3" s="12">
        <v>21187.5</v>
      </c>
      <c r="O3" s="12">
        <v>2728.62583125</v>
      </c>
      <c r="P3" s="12">
        <v>5457.2516625</v>
      </c>
      <c r="Q3" s="13">
        <v>0.2575694</v>
      </c>
      <c r="R3" s="21">
        <v>1.33549876106195</v>
      </c>
      <c r="S3" s="22">
        <v>1.22937339432255</v>
      </c>
      <c r="T3" s="23">
        <v>160.008355</v>
      </c>
    </row>
    <row r="4" customHeight="1" spans="1:20">
      <c r="A4" s="10">
        <v>738</v>
      </c>
      <c r="B4" s="11" t="s">
        <v>89</v>
      </c>
      <c r="C4" s="10" t="s">
        <v>221</v>
      </c>
      <c r="D4" s="12">
        <v>5343.75</v>
      </c>
      <c r="E4" s="12">
        <v>10687.5</v>
      </c>
      <c r="F4" s="12">
        <v>1541.5970625</v>
      </c>
      <c r="G4" s="12">
        <v>3083.194125</v>
      </c>
      <c r="H4" s="13">
        <v>0.288486</v>
      </c>
      <c r="I4" s="18">
        <v>16091.21</v>
      </c>
      <c r="J4" s="18">
        <v>3825.13</v>
      </c>
      <c r="K4" s="19">
        <v>1.50561029239766</v>
      </c>
      <c r="L4" s="19">
        <v>1.24063871586419</v>
      </c>
      <c r="M4" s="12">
        <v>5937.5</v>
      </c>
      <c r="N4" s="12">
        <v>11875</v>
      </c>
      <c r="O4" s="12">
        <v>1610.1124875</v>
      </c>
      <c r="P4" s="12">
        <v>3220.224975</v>
      </c>
      <c r="Q4" s="13">
        <v>0.27117684</v>
      </c>
      <c r="R4" s="21">
        <v>1.35504926315789</v>
      </c>
      <c r="S4" s="22">
        <v>1.1878455790189</v>
      </c>
      <c r="T4" s="23">
        <v>74.1935875</v>
      </c>
    </row>
    <row r="5" customHeight="1" spans="1:20">
      <c r="A5" s="10">
        <v>704</v>
      </c>
      <c r="B5" s="11" t="s">
        <v>93</v>
      </c>
      <c r="C5" s="10" t="s">
        <v>221</v>
      </c>
      <c r="D5" s="12">
        <v>5175</v>
      </c>
      <c r="E5" s="12">
        <v>10350</v>
      </c>
      <c r="F5" s="12">
        <v>1453.99905</v>
      </c>
      <c r="G5" s="12">
        <v>2907.9981</v>
      </c>
      <c r="H5" s="13">
        <v>0.280966</v>
      </c>
      <c r="I5" s="18">
        <v>11698.72</v>
      </c>
      <c r="J5" s="18">
        <v>3295.28</v>
      </c>
      <c r="K5" s="19">
        <v>1.13031111111111</v>
      </c>
      <c r="L5" s="19">
        <v>1.13317818192522</v>
      </c>
      <c r="M5" s="12">
        <v>5750</v>
      </c>
      <c r="N5" s="12">
        <v>11500</v>
      </c>
      <c r="O5" s="12">
        <v>1518.62123</v>
      </c>
      <c r="P5" s="12">
        <v>3037.24246</v>
      </c>
      <c r="Q5" s="13">
        <v>0.26410804</v>
      </c>
      <c r="R5" s="21">
        <v>1.01728</v>
      </c>
      <c r="S5" s="22">
        <v>1.08495783375819</v>
      </c>
      <c r="T5" s="23">
        <v>38.72819</v>
      </c>
    </row>
    <row r="6" customHeight="1" spans="1:20">
      <c r="A6" s="10">
        <v>110378</v>
      </c>
      <c r="B6" s="11" t="s">
        <v>95</v>
      </c>
      <c r="C6" s="10" t="s">
        <v>221</v>
      </c>
      <c r="D6" s="12">
        <v>4359.375</v>
      </c>
      <c r="E6" s="12">
        <v>8718.75</v>
      </c>
      <c r="F6" s="12">
        <v>1120.3419375</v>
      </c>
      <c r="G6" s="12">
        <v>2240.683875</v>
      </c>
      <c r="H6" s="13">
        <v>0.256996</v>
      </c>
      <c r="I6" s="18">
        <v>11021.66</v>
      </c>
      <c r="J6" s="18">
        <v>2371.75</v>
      </c>
      <c r="K6" s="19">
        <v>1.26413304659498</v>
      </c>
      <c r="L6" s="19">
        <v>1.05849380470951</v>
      </c>
      <c r="M6" s="12">
        <v>4843.75</v>
      </c>
      <c r="N6" s="12">
        <v>9687.5</v>
      </c>
      <c r="O6" s="12">
        <v>1170.1349125</v>
      </c>
      <c r="P6" s="12">
        <v>2340.269825</v>
      </c>
      <c r="Q6" s="13">
        <v>0.24157624</v>
      </c>
      <c r="R6" s="21">
        <v>1.13771974193548</v>
      </c>
      <c r="S6" s="22">
        <v>1.0134515151474</v>
      </c>
      <c r="T6" s="23">
        <v>13.1066125</v>
      </c>
    </row>
    <row r="7" customHeight="1" spans="1:20">
      <c r="A7" s="14">
        <v>118074</v>
      </c>
      <c r="B7" s="15" t="s">
        <v>99</v>
      </c>
      <c r="C7" s="14" t="s">
        <v>207</v>
      </c>
      <c r="D7" s="12">
        <v>7920</v>
      </c>
      <c r="E7" s="12">
        <v>15840</v>
      </c>
      <c r="F7" s="12">
        <v>2206.63872</v>
      </c>
      <c r="G7" s="12">
        <v>4413.27744</v>
      </c>
      <c r="H7" s="13">
        <v>0.278616</v>
      </c>
      <c r="I7" s="18">
        <v>18297.78</v>
      </c>
      <c r="J7" s="18">
        <v>5243.85</v>
      </c>
      <c r="K7" s="19">
        <v>1.15516287878788</v>
      </c>
      <c r="L7" s="19">
        <v>1.18819858286544</v>
      </c>
      <c r="M7" s="12">
        <v>9000</v>
      </c>
      <c r="N7" s="12">
        <v>18000</v>
      </c>
      <c r="O7" s="12">
        <v>2357.09136</v>
      </c>
      <c r="P7" s="12">
        <v>4714.18272</v>
      </c>
      <c r="Q7" s="13">
        <v>0.26189904</v>
      </c>
      <c r="R7" s="21">
        <v>1.01654333333333</v>
      </c>
      <c r="S7" s="22">
        <v>1.11235612012934</v>
      </c>
      <c r="T7" s="23">
        <v>83.0572560000001</v>
      </c>
    </row>
    <row r="8" customHeight="1" spans="1:20">
      <c r="A8" s="14">
        <v>511</v>
      </c>
      <c r="B8" s="15" t="s">
        <v>130</v>
      </c>
      <c r="C8" s="14" t="s">
        <v>144</v>
      </c>
      <c r="D8" s="12">
        <v>9952.8</v>
      </c>
      <c r="E8" s="12">
        <v>19905.6</v>
      </c>
      <c r="F8" s="12">
        <v>2956.379712</v>
      </c>
      <c r="G8" s="12">
        <v>5912.759424</v>
      </c>
      <c r="H8" s="13">
        <v>0.29704</v>
      </c>
      <c r="I8" s="18">
        <v>22855.16</v>
      </c>
      <c r="J8" s="18">
        <v>6608.84</v>
      </c>
      <c r="K8" s="19">
        <v>1.14817739731533</v>
      </c>
      <c r="L8" s="19">
        <v>1.11772516452717</v>
      </c>
      <c r="M8" s="12">
        <v>11310</v>
      </c>
      <c r="N8" s="12">
        <v>22620</v>
      </c>
      <c r="O8" s="12">
        <v>3157.951056</v>
      </c>
      <c r="P8" s="12">
        <v>6315.902112</v>
      </c>
      <c r="Q8" s="13">
        <v>0.2792176</v>
      </c>
      <c r="R8" s="21">
        <v>1.01039610963749</v>
      </c>
      <c r="S8" s="22">
        <v>1.04638100508927</v>
      </c>
      <c r="T8" s="23">
        <v>69.6080576</v>
      </c>
    </row>
    <row r="9" customHeight="1" spans="1:20">
      <c r="A9" s="10">
        <v>582</v>
      </c>
      <c r="B9" s="11" t="s">
        <v>60</v>
      </c>
      <c r="C9" s="10" t="s">
        <v>211</v>
      </c>
      <c r="D9" s="12">
        <v>34594.56</v>
      </c>
      <c r="E9" s="12">
        <v>69189.12</v>
      </c>
      <c r="F9" s="12">
        <v>4637.19320064</v>
      </c>
      <c r="G9" s="12">
        <v>9274.38640128</v>
      </c>
      <c r="H9" s="13">
        <v>0.134044</v>
      </c>
      <c r="I9" s="18">
        <v>110959.72</v>
      </c>
      <c r="J9" s="18">
        <v>13591.1</v>
      </c>
      <c r="K9" s="19">
        <v>1.60371630684131</v>
      </c>
      <c r="L9" s="19">
        <v>1.46544465713918</v>
      </c>
      <c r="M9" s="12">
        <v>39312</v>
      </c>
      <c r="N9" s="12">
        <v>78624</v>
      </c>
      <c r="O9" s="12">
        <v>4953.36546432</v>
      </c>
      <c r="P9" s="12">
        <v>9906.73092864</v>
      </c>
      <c r="Q9" s="13">
        <v>0.12600136</v>
      </c>
      <c r="R9" s="21">
        <v>1.41127035002035</v>
      </c>
      <c r="S9" s="22">
        <v>1.37190563647072</v>
      </c>
      <c r="T9" s="23">
        <v>431.671359872</v>
      </c>
    </row>
    <row r="10" customHeight="1" spans="1:20">
      <c r="A10" s="14">
        <v>106568</v>
      </c>
      <c r="B10" s="15" t="s">
        <v>112</v>
      </c>
      <c r="C10" s="14" t="s">
        <v>207</v>
      </c>
      <c r="D10" s="12">
        <v>3937.5</v>
      </c>
      <c r="E10" s="12">
        <v>7875</v>
      </c>
      <c r="F10" s="12">
        <v>1193.283</v>
      </c>
      <c r="G10" s="12">
        <v>2386.566</v>
      </c>
      <c r="H10" s="13">
        <v>0.303056</v>
      </c>
      <c r="I10" s="18">
        <v>10509.53</v>
      </c>
      <c r="J10" s="18">
        <v>2798.56</v>
      </c>
      <c r="K10" s="19">
        <v>1.33454349206349</v>
      </c>
      <c r="L10" s="19">
        <v>1.17263046569841</v>
      </c>
      <c r="M10" s="12">
        <v>4375</v>
      </c>
      <c r="N10" s="12">
        <v>8750</v>
      </c>
      <c r="O10" s="12">
        <v>1246.3178</v>
      </c>
      <c r="P10" s="12">
        <v>2492.6356</v>
      </c>
      <c r="Q10" s="13">
        <v>0.28487264</v>
      </c>
      <c r="R10" s="21">
        <v>1.20108914285714</v>
      </c>
      <c r="S10" s="22">
        <v>1.12273129694529</v>
      </c>
      <c r="T10" s="23">
        <v>41.1994</v>
      </c>
    </row>
    <row r="11" customHeight="1" spans="20:20">
      <c r="T11" s="24">
        <f>SUM(T3:T10)</f>
        <v>911.572818472</v>
      </c>
    </row>
  </sheetData>
  <mergeCells count="1">
    <mergeCell ref="D1:T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考核目标</vt:lpstr>
      <vt:lpstr>片区完成率</vt:lpstr>
      <vt:lpstr>员工奖励分配清单</vt:lpstr>
      <vt:lpstr>员工个人加分清单</vt:lpstr>
      <vt:lpstr>片区完成情况</vt:lpstr>
      <vt:lpstr>9月26-28日2档超毛奖励</vt:lpstr>
      <vt:lpstr>9月29-30日2档超毛奖励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tjdyf</dc:creator>
  <cp:lastModifiedBy>Administrator</cp:lastModifiedBy>
  <dcterms:created xsi:type="dcterms:W3CDTF">2022-09-06T16:32:00Z</dcterms:created>
  <dcterms:modified xsi:type="dcterms:W3CDTF">2022-11-11T12:49:17Z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BC9E865ED54046098E3BBDD3BD005684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false</vt:bool>
  </property>
</Properties>
</file>