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15" windowHeight="786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后勤帮扶" sheetId="10" r:id="rId8"/>
    <sheet name="PK数据" sheetId="4" r:id="rId9"/>
  </sheets>
  <definedNames>
    <definedName name="_xlnm._FilterDatabase" localSheetId="0" hidden="1">分组PK及任务!$A$2:$BW$143</definedName>
    <definedName name="_xlnm._FilterDatabase" localSheetId="8" hidden="1">PK数据!$A$2:$AZ$143</definedName>
    <definedName name="_xlnm._FilterDatabase" localSheetId="5" hidden="1">PK奖励汇总!$A$2:$BF$144</definedName>
  </definedNames>
  <calcPr calcId="144525"/>
</workbook>
</file>

<file path=xl/sharedStrings.xml><?xml version="1.0" encoding="utf-8"?>
<sst xmlns="http://schemas.openxmlformats.org/spreadsheetml/2006/main" count="4383" uniqueCount="1087">
  <si>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</si>
  <si>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</si>
  <si>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</si>
  <si>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</si>
  <si>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</si>
  <si>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</si>
  <si>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</si>
  <si>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</si>
  <si>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</si>
  <si>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</si>
  <si>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</si>
  <si>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</si>
  <si>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</si>
  <si>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</si>
  <si>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</si>
  <si>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</si>
  <si>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</si>
  <si>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</si>
  <si>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</si>
  <si>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</si>
  <si>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</si>
  <si>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</si>
  <si>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</si>
  <si>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</si>
  <si>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</si>
  <si>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</si>
  <si>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</si>
  <si>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</si>
  <si>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</si>
  <si>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</si>
  <si>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</si>
  <si>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</si>
  <si>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</si>
  <si>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</si>
  <si>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</si>
  <si>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</si>
  <si>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</si>
  <si>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</si>
  <si>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</si>
  <si>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</si>
  <si>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</si>
  <si>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</si>
  <si>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</si>
  <si>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</si>
  <si>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</si>
  <si>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</si>
  <si>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</si>
  <si>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</si>
  <si>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</si>
  <si>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</si>
  <si>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</si>
  <si>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</si>
  <si>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</si>
  <si>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</si>
  <si>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</si>
  <si>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</si>
  <si>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</si>
  <si>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</si>
  <si>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</si>
  <si>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</si>
  <si>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</si>
  <si>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</si>
  <si>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</si>
  <si>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</si>
  <si>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</si>
  <si>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</si>
  <si>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</si>
  <si>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</si>
  <si>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</si>
  <si>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</si>
  <si>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</si>
  <si>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</si>
  <si>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</si>
  <si>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</si>
  <si>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</si>
  <si>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</si>
  <si>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</si>
  <si>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</si>
  <si>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</si>
  <si>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</si>
  <si>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</si>
  <si>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</si>
  <si>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</si>
  <si>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</si>
  <si>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</si>
  <si>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</si>
  <si>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</si>
  <si>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</si>
  <si>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</si>
  <si>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</si>
  <si>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</si>
  <si>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</si>
  <si>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</si>
  <si>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</si>
  <si>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</si>
  <si>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</si>
  <si>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</si>
  <si>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</si>
  <si>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</si>
  <si>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</si>
  <si>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</si>
  <si>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</si>
  <si>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</si>
  <si>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</si>
  <si>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</si>
  <si>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</si>
  <si>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</si>
  <si>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</si>
  <si>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</si>
  <si>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</si>
  <si>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</si>
  <si>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</si>
  <si>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</si>
  <si>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</si>
  <si>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</si>
  <si>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</si>
  <si>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</si>
  <si>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</si>
  <si>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</si>
  <si>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</si>
  <si>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</si>
  <si>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</si>
  <si>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</si>
  <si>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</si>
  <si>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</si>
  <si>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</si>
  <si>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</si>
  <si>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</si>
  <si>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</si>
  <si>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</si>
  <si>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</si>
  <si>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</si>
  <si>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</si>
  <si>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</si>
  <si>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</si>
  <si>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</si>
  <si>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</si>
  <si>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</si>
  <si>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</si>
  <si>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</si>
  <si>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</si>
  <si>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</si>
  <si>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</si>
  <si>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</si>
  <si>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</si>
  <si>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</si>
  <si>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</si>
  <si>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</si>
  <si>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</si>
  <si>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</si>
  <si>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</si>
  <si>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</si>
  <si>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</si>
  <si>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</si>
  <si>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</si>
  <si>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</si>
  <si>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</si>
  <si>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</si>
  <si>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</si>
  <si>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</si>
  <si>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</si>
  <si>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</si>
  <si>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</si>
  <si>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</si>
  <si>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</si>
  <si>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</si>
  <si>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</si>
  <si>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</si>
  <si>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</si>
  <si>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</si>
  <si>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</si>
  <si>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</si>
  <si>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</si>
  <si>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</si>
  <si>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</si>
  <si>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</si>
  <si>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</si>
  <si>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</si>
  <si>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</si>
  <si>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</si>
  <si>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</si>
  <si>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</si>
  <si>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</si>
  <si>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</si>
  <si>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</si>
  <si>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</si>
  <si>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</si>
  <si>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</si>
  <si>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</si>
  <si>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</si>
  <si>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</si>
  <si>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</si>
  <si>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</si>
  <si>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</si>
  <si>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</si>
  <si>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</si>
  <si>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</si>
  <si>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</si>
  <si>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</si>
  <si>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</si>
  <si>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</si>
  <si>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</si>
  <si>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</si>
  <si>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</si>
  <si>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</si>
  <si>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</si>
  <si>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</si>
  <si>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</si>
  <si>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</si>
  <si>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</si>
  <si>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</si>
  <si>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</si>
  <si>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</si>
  <si>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</si>
  <si>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</si>
  <si>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</si>
  <si>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</si>
  <si>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</si>
  <si>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</si>
  <si>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</si>
  <si>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</si>
  <si>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</si>
  <si>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</si>
  <si>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</si>
  <si>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</si>
  <si>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</si>
  <si>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</si>
  <si>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</si>
  <si>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</si>
  <si>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</si>
  <si>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</si>
  <si>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</si>
  <si>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</si>
  <si>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</si>
  <si>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</si>
  <si>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</si>
  <si>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</si>
  <si>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</si>
  <si>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</si>
  <si>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</si>
  <si>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</si>
  <si>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</si>
  <si>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</si>
  <si>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</si>
  <si>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</si>
  <si>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</si>
  <si>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</si>
  <si>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</si>
  <si>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</si>
  <si>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</si>
  <si>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</si>
  <si>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</si>
  <si>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</si>
  <si>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</si>
  <si>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</si>
  <si>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</si>
  <si>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</si>
  <si>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</si>
  <si>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</si>
  <si>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</si>
  <si>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</si>
  <si>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</si>
  <si>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</si>
  <si>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</si>
  <si>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</si>
  <si>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</si>
  <si>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</si>
  <si>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</si>
  <si>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</si>
  <si>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</si>
  <si>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</si>
  <si>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</si>
  <si>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</si>
  <si>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</si>
  <si>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</si>
  <si>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</si>
  <si>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</si>
  <si>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</si>
  <si>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</si>
  <si>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</si>
  <si>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</si>
  <si>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</si>
  <si>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</si>
  <si>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</si>
  <si>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</si>
  <si>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</si>
  <si>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</si>
  <si>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</si>
  <si>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</si>
  <si>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</si>
  <si>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</si>
  <si>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</si>
  <si>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</si>
  <si>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</si>
  <si>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</si>
  <si>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</si>
  <si>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</si>
  <si>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</si>
  <si>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</si>
  <si>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</si>
  <si>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</si>
  <si>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</si>
  <si>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</si>
  <si>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</si>
  <si>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</si>
  <si>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</si>
  <si>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</si>
  <si>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</si>
  <si>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</si>
  <si>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</si>
  <si>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</si>
  <si>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</si>
  <si>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</si>
  <si>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</si>
  <si>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</si>
  <si>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</si>
  <si>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</si>
  <si>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</si>
  <si>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</si>
  <si>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</si>
  <si>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</si>
  <si>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</si>
  <si>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</si>
  <si>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</si>
  <si>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</si>
  <si>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</si>
  <si>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</si>
  <si>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</si>
  <si>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</si>
  <si>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</si>
  <si>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</si>
  <si>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</si>
  <si>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</si>
  <si>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</si>
  <si>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</si>
  <si>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</si>
  <si>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</si>
  <si>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</si>
  <si>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</si>
  <si>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</si>
  <si>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</si>
  <si>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</si>
  <si>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</si>
  <si>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</si>
  <si>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</si>
  <si>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</si>
  <si>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</si>
  <si>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</si>
  <si>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</si>
  <si>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</si>
  <si>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</si>
  <si>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</si>
  <si>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</si>
  <si>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</si>
  <si>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</si>
  <si>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</si>
  <si>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</si>
  <si>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</si>
  <si>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</si>
  <si>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</si>
  <si>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</si>
  <si>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</si>
  <si>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</si>
  <si>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</si>
  <si>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</si>
  <si>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</si>
  <si>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</si>
  <si>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</si>
  <si>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</si>
  <si>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</si>
  <si>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</si>
  <si>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</si>
  <si>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</si>
  <si>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</si>
  <si>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</si>
  <si>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</si>
  <si>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</si>
  <si>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</si>
  <si>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</si>
  <si>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</si>
  <si>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</si>
  <si>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</si>
  <si>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</si>
  <si>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</si>
  <si>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</si>
  <si>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</si>
  <si>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</si>
  <si>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</si>
  <si>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</si>
  <si>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</si>
  <si>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</si>
  <si>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</si>
  <si>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</si>
  <si>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</si>
  <si>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</si>
  <si>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</si>
  <si>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</si>
  <si>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</si>
  <si>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</si>
  <si>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</si>
  <si>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</si>
  <si>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</si>
  <si>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</si>
  <si>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</si>
  <si>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</si>
  <si>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</si>
  <si>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</si>
  <si>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</si>
  <si>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</si>
  <si>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</si>
  <si>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</si>
  <si>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</si>
  <si>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</si>
  <si>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</si>
  <si>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</si>
  <si>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</si>
  <si>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</si>
  <si>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</si>
  <si>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</si>
  <si>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</si>
  <si>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</si>
  <si>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</si>
  <si>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</si>
  <si>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</si>
  <si>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</si>
  <si>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</si>
  <si>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</si>
  <si>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</si>
  <si>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</si>
  <si>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</si>
  <si>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</si>
  <si>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</si>
  <si>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</si>
  <si>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</si>
  <si>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</si>
  <si>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</si>
  <si>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</si>
  <si>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</si>
  <si>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</si>
  <si>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</si>
  <si>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</si>
  <si>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</si>
  <si>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</si>
  <si>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</si>
  <si>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</si>
  <si>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</si>
  <si>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</si>
  <si>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</si>
  <si>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</si>
  <si>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</si>
  <si>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</si>
  <si>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</si>
  <si>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</si>
  <si>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</si>
  <si>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</si>
  <si>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</si>
  <si>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</si>
  <si>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</si>
  <si>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</si>
  <si>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</si>
  <si>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</si>
  <si>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</si>
  <si>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</si>
  <si>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</si>
  <si>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</si>
  <si>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</si>
  <si>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</si>
  <si>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</si>
  <si>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</si>
  <si>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</si>
  <si>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</si>
  <si>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</si>
  <si>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</si>
  <si>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</si>
  <si>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</si>
  <si>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</si>
  <si>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</si>
  <si>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</si>
  <si>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</si>
  <si>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</si>
  <si>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</si>
  <si>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</si>
  <si>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</si>
  <si>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</si>
  <si>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</si>
  <si>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</si>
  <si>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</si>
  <si>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</si>
  <si>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</si>
  <si>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</si>
  <si>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</si>
  <si>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</si>
  <si>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</si>
  <si>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</si>
  <si>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</si>
  <si>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</si>
  <si>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</si>
  <si>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</si>
  <si>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</si>
  <si>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</si>
  <si>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</si>
  <si>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</si>
  <si>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</si>
  <si>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</si>
  <si>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</si>
  <si>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</si>
  <si>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</si>
  <si>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</si>
  <si>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</si>
  <si>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</si>
  <si>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</si>
  <si>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</si>
  <si>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</si>
  <si>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</si>
  <si>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</si>
  <si>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</si>
  <si>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</si>
  <si>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</si>
  <si>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</si>
  <si>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</si>
  <si>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</si>
  <si>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</si>
  <si>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</si>
  <si>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</si>
  <si>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</si>
  <si>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</si>
  <si>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</si>
  <si>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</si>
  <si>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</si>
  <si>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</si>
  <si>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</si>
  <si>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</si>
  <si>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</si>
  <si>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</si>
  <si>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</si>
  <si>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</si>
  <si>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</si>
  <si>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</si>
  <si>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</si>
  <si>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</si>
  <si>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</si>
  <si>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</si>
  <si>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</si>
  <si>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</si>
  <si>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</si>
  <si>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</si>
  <si>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</si>
  <si>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</si>
  <si>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</si>
  <si>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</si>
  <si>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</si>
  <si>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</si>
  <si>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</si>
  <si>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</si>
  <si>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</si>
  <si>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</si>
  <si>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</si>
  <si>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</si>
  <si>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</si>
  <si>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</si>
  <si>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</si>
  <si>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</si>
  <si>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</si>
  <si>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</si>
  <si>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</si>
  <si>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</si>
  <si>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</si>
  <si>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</si>
  <si>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</si>
  <si>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</si>
  <si>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</si>
  <si>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</si>
  <si>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</si>
  <si>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</si>
  <si>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</si>
  <si>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</si>
  <si>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</si>
  <si>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</si>
  <si>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</si>
  <si>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</si>
  <si>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</si>
  <si>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</si>
  <si>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</si>
  <si>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</si>
  <si>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</si>
  <si>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</si>
  <si>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</si>
  <si>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</si>
  <si>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</si>
  <si>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</si>
  <si>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</si>
  <si>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</si>
  <si>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</si>
  <si>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</si>
  <si>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</si>
  <si>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</si>
  <si>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</si>
  <si>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</si>
  <si>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</si>
  <si>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</si>
  <si>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</si>
  <si>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</si>
  <si>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</si>
  <si>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</si>
  <si>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</si>
  <si>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</si>
  <si>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</si>
  <si>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</si>
  <si>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</si>
  <si>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</si>
  <si>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</si>
  <si>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</si>
  <si>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</si>
  <si>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</si>
  <si>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</si>
  <si>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</si>
  <si>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</si>
  <si>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</si>
  <si>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</si>
  <si>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</si>
  <si>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</si>
  <si>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</si>
  <si>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</si>
  <si>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</si>
  <si>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</si>
  <si>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</si>
  <si>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</si>
  <si>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</si>
  <si>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</si>
  <si>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</si>
  <si>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</si>
  <si>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</si>
  <si>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</si>
  <si>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</si>
  <si>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</si>
  <si>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</si>
  <si>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</si>
  <si>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</si>
  <si>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</si>
  <si>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</si>
  <si>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</si>
  <si>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</si>
  <si>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</si>
  <si>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</si>
  <si>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</si>
  <si>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</si>
  <si>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</si>
  <si>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</si>
  <si>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</si>
  <si>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</si>
  <si>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</si>
  <si>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</si>
  <si>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</si>
  <si>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</si>
  <si>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</si>
  <si>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</si>
  <si>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</si>
  <si>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</si>
  <si>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</si>
  <si>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</si>
  <si>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</si>
  <si>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</si>
  <si>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</si>
  <si>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</si>
  <si>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</si>
  <si>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</si>
  <si>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</si>
  <si>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</si>
  <si>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</si>
  <si>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</si>
  <si>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</si>
  <si>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</si>
  <si>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</si>
  <si>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</si>
  <si>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</si>
  <si>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</si>
  <si>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</si>
  <si>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</si>
  <si>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</si>
  <si>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</si>
  <si>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</si>
  <si>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</si>
  <si>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</si>
  <si>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</si>
  <si>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</si>
  <si>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</si>
  <si>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</si>
  <si>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</si>
  <si>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</si>
  <si>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</si>
  <si>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</si>
  <si>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</si>
  <si>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</si>
  <si>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</si>
  <si>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</si>
  <si>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</si>
  <si>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</si>
  <si>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</si>
  <si>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</si>
  <si>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</si>
  <si>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</si>
  <si>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</si>
  <si>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</si>
  <si>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</si>
  <si>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</si>
  <si>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</si>
  <si>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</si>
  <si>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</si>
  <si>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</si>
  <si>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</si>
  <si>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</si>
  <si>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</si>
  <si>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</si>
  <si>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</si>
  <si>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</si>
  <si>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</si>
  <si>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</si>
  <si>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</si>
  <si>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</si>
  <si>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</si>
  <si>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</si>
  <si>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</si>
  <si>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</si>
  <si>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</si>
  <si>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</si>
  <si>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</si>
  <si>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</si>
  <si>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</si>
  <si>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</si>
  <si>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</si>
  <si>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</si>
  <si>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</si>
  <si>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</si>
  <si>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</si>
  <si>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</si>
  <si>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</si>
  <si>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</si>
  <si>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</si>
  <si>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</si>
  <si>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</si>
  <si>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</si>
  <si>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</si>
  <si>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</si>
  <si>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</si>
  <si>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</si>
  <si>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</si>
  <si>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</si>
  <si>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</si>
  <si>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</si>
  <si>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</si>
  <si>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</si>
  <si>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</si>
  <si>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</si>
  <si>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</si>
  <si>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</si>
  <si>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</si>
  <si>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</si>
  <si>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</si>
  <si>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</si>
  <si>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</si>
  <si>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</si>
  <si>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</si>
  <si>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</si>
  <si>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</si>
  <si>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</si>
  <si>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</si>
  <si>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</si>
  <si>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</si>
  <si>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</si>
  <si>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</si>
  <si>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</si>
  <si>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</si>
  <si>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</si>
  <si>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</si>
  <si>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</si>
  <si>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</si>
  <si>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</si>
  <si>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</si>
  <si>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</si>
  <si>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</si>
  <si>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</si>
  <si>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</si>
  <si>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</si>
  <si>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</si>
  <si>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</si>
  <si>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</si>
  <si>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</si>
  <si>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</si>
  <si>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</si>
  <si>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</si>
  <si>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</si>
  <si>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</si>
  <si>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</si>
  <si>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</si>
  <si>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</si>
  <si>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</si>
  <si>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</si>
  <si>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</si>
  <si>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</si>
  <si>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</si>
  <si>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</si>
  <si>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</si>
  <si>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</si>
  <si>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</si>
  <si>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</si>
  <si>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</si>
  <si>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</si>
  <si>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</si>
  <si>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</si>
  <si>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</si>
  <si>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</si>
  <si>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</si>
  <si>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</si>
  <si>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</si>
  <si>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</si>
  <si>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</si>
  <si>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</si>
  <si>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</si>
  <si>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</si>
  <si>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</si>
  <si>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</si>
  <si>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</si>
  <si>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</si>
  <si>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</si>
  <si>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</si>
  <si>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</si>
  <si>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</si>
  <si>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</si>
  <si>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</si>
  <si>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</si>
  <si>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</si>
  <si>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</si>
  <si>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</si>
  <si>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</si>
  <si>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</si>
  <si>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</si>
  <si>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</si>
  <si>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</si>
  <si>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</si>
  <si>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</si>
  <si>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</si>
  <si>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</si>
  <si>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</si>
  <si>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</si>
  <si>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</si>
  <si>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</si>
  <si>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</si>
  <si>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</si>
  <si>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</si>
  <si>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</si>
  <si>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</si>
  <si>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</si>
  <si>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</si>
  <si>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</si>
  <si>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</si>
  <si>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</si>
  <si>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</si>
  <si>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</si>
  <si>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</si>
  <si>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</si>
  <si>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</si>
  <si>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</si>
  <si>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</si>
  <si>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</si>
  <si>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</si>
  <si>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</si>
  <si>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</si>
  <si>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</si>
  <si>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</si>
  <si>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情况说明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</si>
  <si>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</si>
  <si>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</si>
  <si>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</si>
  <si>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</si>
  <si>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</si>
  <si>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</si>
  <si>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</si>
  <si>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</si>
  <si>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</si>
  <si>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</si>
  <si>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</si>
  <si>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</si>
  <si>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</si>
  <si>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</si>
  <si>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</si>
  <si>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</si>
  <si>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</si>
  <si>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</si>
  <si>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门店基数高，任务完成率困难，活动前一天销售新高，17号完成任务</t>
  </si>
  <si>
    <t>四川太极锦江区庆云南街药店</t>
  </si>
  <si>
    <t>四川太极成华区羊子山西路药店（兴元华盛）</t>
  </si>
  <si>
    <t>酌情退pk金：店长1人+刚转正1名+4实习生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</si>
  <si>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</si>
  <si>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</si>
  <si>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</si>
  <si>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</si>
  <si>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</si>
  <si>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</si>
  <si>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</si>
  <si>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</si>
  <si>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</si>
  <si>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</si>
  <si>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</si>
  <si>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</si>
  <si>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</si>
  <si>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</si>
  <si>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</si>
  <si>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</si>
  <si>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</si>
  <si>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</si>
  <si>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</si>
  <si>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</si>
  <si>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</si>
  <si>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</si>
  <si>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</si>
  <si>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</si>
  <si>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</si>
  <si>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</si>
  <si>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</si>
  <si>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</si>
  <si>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</si>
  <si>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</si>
  <si>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</si>
  <si>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</si>
  <si>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</si>
  <si>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</si>
  <si>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</si>
  <si>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</si>
  <si>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</si>
  <si>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</si>
  <si>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</si>
  <si>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</si>
  <si>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</si>
  <si>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</si>
  <si>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</si>
  <si>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</si>
  <si>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</si>
  <si>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</si>
  <si>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</si>
  <si>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</si>
  <si>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</si>
  <si>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</si>
  <si>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</si>
  <si>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</si>
  <si>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</si>
  <si>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</si>
  <si>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酌情退pk金：店长1人+3名实习生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</si>
  <si>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</si>
  <si>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</si>
  <si>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</si>
  <si>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</si>
  <si>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</si>
  <si>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</si>
  <si>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</si>
  <si>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</si>
  <si>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</si>
  <si>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</si>
  <si>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</si>
  <si>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</si>
  <si>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</si>
  <si>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</si>
  <si>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</si>
  <si>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</si>
  <si>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</si>
  <si>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</si>
  <si>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</si>
  <si>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</si>
  <si>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</si>
  <si>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</si>
  <si>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</si>
  <si>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</si>
  <si>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</si>
  <si>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</si>
  <si>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</si>
  <si>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</si>
  <si>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</si>
  <si>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>活动期间店长生病请假，是经一路员工利用休息时间到门店帮扶，退一半</t>
  </si>
  <si>
    <t xml:space="preserve">四川太极崇州市崇阳镇永康东路药店 </t>
  </si>
  <si>
    <t>四川太极锦江区劼人路药店</t>
  </si>
  <si>
    <t>一人门店，静莎和劼人店双重考核。处罚pk金退一半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</si>
  <si>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</si>
  <si>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</si>
  <si>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</si>
  <si>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</si>
  <si>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</si>
  <si>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</si>
  <si>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</si>
  <si>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</si>
  <si>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</si>
  <si>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</si>
  <si>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</si>
  <si>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</si>
  <si>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</si>
  <si>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</si>
  <si>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</si>
  <si>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</si>
  <si>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</si>
  <si>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</si>
  <si>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</si>
  <si>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</si>
  <si>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</si>
  <si>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</si>
  <si>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建议全退：7月无定编人员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</si>
  <si>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</si>
  <si>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</si>
  <si>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</si>
  <si>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</si>
  <si>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</si>
  <si>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</si>
  <si>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</si>
  <si>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</si>
  <si>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</si>
  <si>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</si>
  <si>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</si>
  <si>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</si>
  <si>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一人门店，PK金退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</si>
  <si>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</si>
  <si>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</si>
  <si>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</si>
  <si>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</si>
  <si>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</si>
  <si>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</si>
  <si>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</si>
  <si>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科华店、科华北路店双重考核，处罚金退一半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</si>
  <si>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</si>
  <si>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</si>
  <si>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</si>
  <si>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</si>
  <si>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</si>
  <si>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门店周边修地铁申请差异金额减半处罚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</si>
  <si>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</si>
  <si>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</si>
  <si>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</si>
  <si>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</si>
  <si>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</si>
  <si>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</si>
  <si>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</si>
  <si>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</si>
  <si>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</si>
  <si>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</si>
  <si>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</si>
  <si>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</si>
  <si>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</si>
  <si>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</si>
  <si>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</si>
  <si>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</si>
  <si>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</si>
  <si>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</si>
  <si>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</si>
  <si>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</si>
  <si>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</si>
  <si>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</si>
  <si>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</si>
  <si>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</si>
  <si>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</si>
  <si>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酌情退pk金：店长1人+1名刚调到门店实习生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</si>
  <si>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</si>
  <si>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</si>
  <si>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</si>
  <si>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</si>
  <si>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</si>
  <si>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门店周边修路打围申请差异金额 减半处罚</t>
  </si>
  <si>
    <t>四川太极高新区泰和二街药店</t>
  </si>
  <si>
    <t>公济桥</t>
  </si>
  <si>
    <t>四川太极青羊区金祥路药店</t>
  </si>
  <si>
    <t>公济桥、泰和二街</t>
  </si>
  <si>
    <t>建议全退：1人门店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</si>
  <si>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</si>
  <si>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</si>
  <si>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</si>
  <si>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</si>
  <si>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</si>
  <si>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</si>
  <si>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</si>
  <si>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</si>
  <si>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建议全退：新店，客流限制。</t>
  </si>
  <si>
    <t>四川太极青羊区蜀源路药店</t>
  </si>
  <si>
    <t>建议全退：新店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</si>
  <si>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</si>
  <si>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</si>
  <si>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</si>
  <si>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</si>
  <si>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</si>
  <si>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</si>
  <si>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</si>
  <si>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观音桥</t>
  </si>
  <si>
    <t>袁咏梅</t>
  </si>
</sst>
</file>

<file path=xl/styles.xml><?xml version="1.0" encoding="utf-8"?>
<styleSheet xmlns="http://schemas.openxmlformats.org/spreadsheetml/2006/main">
  <numFmts count="5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4" fillId="21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9" borderId="12" applyNumberFormat="0" applyFont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38" fillId="0" borderId="13" applyNumberFormat="0" applyFill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43" fillId="32" borderId="14" applyNumberFormat="0" applyAlignment="0" applyProtection="0">
      <alignment vertical="center"/>
    </xf>
    <xf numFmtId="0" fontId="45" fillId="32" borderId="9" applyNumberFormat="0" applyAlignment="0" applyProtection="0">
      <alignment vertical="center"/>
    </xf>
    <xf numFmtId="0" fontId="46" fillId="35" borderId="15" applyNumberFormat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37" fillId="0" borderId="11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48" fillId="39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  <xf numFmtId="0" fontId="31" fillId="38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0" fillId="41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40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1" fillId="42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1" fillId="43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</cellStyleXfs>
  <cellXfs count="33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0" fontId="4" fillId="0" borderId="0" xfId="0" applyFont="1" applyFill="1" applyAlignment="1">
      <alignment horizontal="left" vertical="center" wrapText="1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/>
    </xf>
    <xf numFmtId="0" fontId="12" fillId="0" borderId="3" xfId="0" applyFont="1" applyFill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2" Type="http://schemas.openxmlformats.org/officeDocument/2006/relationships/sharedStrings" Target="sharedStrings.xml"/><Relationship Id="rId11" Type="http://schemas.openxmlformats.org/officeDocument/2006/relationships/styles" Target="styles.xml"/><Relationship Id="rId10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topLeftCell="A25" workbookViewId="0">
      <pane xSplit="11" topLeftCell="BI1" activePane="topRight" state="frozen"/>
      <selection/>
      <selection pane="topRight" activeCell="A45" sqref="$A45:$XFD45"/>
    </sheetView>
  </sheetViews>
  <sheetFormatPr defaultColWidth="9" defaultRowHeight="13.5"/>
  <cols>
    <col min="1" max="1" width="4.375" style="199" customWidth="1"/>
    <col min="2" max="2" width="4.625" style="199" hidden="1" customWidth="1"/>
    <col min="3" max="3" width="6.625" style="199" customWidth="1"/>
    <col min="4" max="4" width="13.875" style="2" customWidth="1"/>
    <col min="5" max="5" width="7.75" style="2" customWidth="1"/>
    <col min="6" max="6" width="4.125" style="200" hidden="1" customWidth="1"/>
    <col min="7" max="7" width="4.125" style="201" hidden="1" customWidth="1"/>
    <col min="8" max="8" width="6.375" style="200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99" hidden="1" customWidth="1"/>
    <col min="13" max="13" width="8.25" style="186" hidden="1" customWidth="1"/>
    <col min="14" max="14" width="8.25" style="202" customWidth="1"/>
    <col min="15" max="15" width="7.5" style="7" hidden="1" customWidth="1"/>
    <col min="16" max="16" width="9.125" style="203" hidden="1" customWidth="1"/>
    <col min="17" max="17" width="10.25" style="204" customWidth="1"/>
    <col min="18" max="18" width="8.25" style="186" hidden="1" customWidth="1"/>
    <col min="19" max="19" width="8.25" style="202" customWidth="1"/>
    <col min="20" max="20" width="8.5" style="7" hidden="1" customWidth="1"/>
    <col min="21" max="21" width="9" style="203" hidden="1" customWidth="1"/>
    <col min="22" max="22" width="10.75" style="204" customWidth="1"/>
    <col min="23" max="23" width="10.375" style="205" customWidth="1"/>
    <col min="24" max="24" width="10.125" style="205" customWidth="1"/>
    <col min="25" max="26" width="9" style="206" customWidth="1"/>
    <col min="27" max="28" width="9" style="205" hidden="1" customWidth="1"/>
    <col min="29" max="29" width="7.875" style="205" hidden="1" customWidth="1"/>
    <col min="30" max="30" width="7.5" style="205" hidden="1" customWidth="1"/>
    <col min="31" max="31" width="7.625" style="207" customWidth="1"/>
    <col min="32" max="32" width="7.875" style="207" customWidth="1"/>
    <col min="33" max="33" width="8.125" style="207" customWidth="1"/>
    <col min="34" max="34" width="7.375" style="207" customWidth="1"/>
    <col min="35" max="35" width="6.75" style="208" customWidth="1"/>
    <col min="36" max="36" width="8.75" style="209" customWidth="1"/>
    <col min="37" max="37" width="7.875" style="186" hidden="1" customWidth="1"/>
    <col min="38" max="38" width="10.25" style="203" customWidth="1"/>
    <col min="39" max="39" width="8.125" style="7" hidden="1" customWidth="1"/>
    <col min="40" max="40" width="9.25" style="203" hidden="1" customWidth="1"/>
    <col min="41" max="41" width="9.25" style="203" customWidth="1"/>
    <col min="42" max="42" width="9.875" style="203" hidden="1" customWidth="1"/>
    <col min="43" max="43" width="10.125" style="203" customWidth="1"/>
    <col min="44" max="44" width="7.75" style="7" hidden="1" customWidth="1"/>
    <col min="45" max="45" width="9.375" style="203" hidden="1" customWidth="1"/>
    <col min="46" max="46" width="10.125" style="203" customWidth="1"/>
    <col min="47" max="47" width="10.125" style="205" customWidth="1"/>
    <col min="48" max="48" width="9.375" style="205" customWidth="1"/>
    <col min="49" max="49" width="8.625" style="205" hidden="1" customWidth="1"/>
    <col min="50" max="50" width="7.25" style="205" hidden="1" customWidth="1"/>
    <col min="51" max="51" width="6.875" style="205" hidden="1" customWidth="1"/>
    <col min="52" max="52" width="6.625" style="205" hidden="1" customWidth="1"/>
    <col min="53" max="53" width="8.875" style="207" customWidth="1"/>
    <col min="54" max="54" width="8.125" style="207" customWidth="1"/>
    <col min="55" max="56" width="9" style="207" customWidth="1"/>
    <col min="57" max="57" width="7.375" style="210" customWidth="1"/>
    <col min="58" max="58" width="7.625" style="211" customWidth="1"/>
    <col min="59" max="59" width="11.125" style="209" customWidth="1"/>
    <col min="60" max="61" width="6.75" style="6" customWidth="1"/>
    <col min="62" max="62" width="6.75" style="212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12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7" customWidth="1"/>
    <col min="75" max="75" width="6.75" style="213" customWidth="1"/>
    <col min="76" max="16384" width="9" style="214"/>
  </cols>
  <sheetData>
    <row r="1" ht="21" customHeight="1" spans="1:75">
      <c r="A1" s="215" t="s">
        <v>0</v>
      </c>
      <c r="B1" s="216"/>
      <c r="C1" s="216"/>
      <c r="D1" s="216"/>
      <c r="E1" s="216"/>
      <c r="F1" s="216"/>
      <c r="G1" s="216"/>
      <c r="H1" s="216"/>
      <c r="I1" s="216"/>
      <c r="J1" s="233"/>
      <c r="K1" s="14"/>
      <c r="N1" s="234" t="s">
        <v>1</v>
      </c>
      <c r="O1" s="235"/>
      <c r="P1" s="235"/>
      <c r="Q1" s="235"/>
      <c r="R1" s="235"/>
      <c r="S1" s="235"/>
      <c r="T1" s="235"/>
      <c r="U1" s="235"/>
      <c r="V1" s="252"/>
      <c r="W1" s="144" t="s">
        <v>2</v>
      </c>
      <c r="X1" s="146"/>
      <c r="Y1" s="268" t="s">
        <v>3</v>
      </c>
      <c r="Z1" s="269"/>
      <c r="AA1" s="144" t="s">
        <v>4</v>
      </c>
      <c r="AB1" s="146"/>
      <c r="AC1" s="144" t="s">
        <v>5</v>
      </c>
      <c r="AD1" s="146"/>
      <c r="AE1" s="270" t="s">
        <v>6</v>
      </c>
      <c r="AF1" s="271"/>
      <c r="AG1" s="271"/>
      <c r="AH1" s="277"/>
      <c r="AI1" s="278" t="s">
        <v>7</v>
      </c>
      <c r="AJ1" s="278"/>
      <c r="AL1" s="234" t="s">
        <v>8</v>
      </c>
      <c r="AM1" s="235"/>
      <c r="AN1" s="235"/>
      <c r="AO1" s="235"/>
      <c r="AP1" s="235"/>
      <c r="AQ1" s="235"/>
      <c r="AR1" s="235"/>
      <c r="AS1" s="235"/>
      <c r="AT1" s="252"/>
      <c r="AU1" s="290" t="s">
        <v>9</v>
      </c>
      <c r="AV1" s="291"/>
      <c r="AW1" s="290" t="s">
        <v>4</v>
      </c>
      <c r="AX1" s="291"/>
      <c r="AY1" s="290" t="s">
        <v>10</v>
      </c>
      <c r="AZ1" s="291"/>
      <c r="BA1" s="300" t="s">
        <v>11</v>
      </c>
      <c r="BB1" s="301"/>
      <c r="BC1" s="302" t="s">
        <v>12</v>
      </c>
      <c r="BD1" s="302"/>
      <c r="BE1" s="308" t="s">
        <v>13</v>
      </c>
      <c r="BF1" s="308"/>
      <c r="BG1" s="281" t="s">
        <v>14</v>
      </c>
      <c r="BH1" s="309" t="s">
        <v>15</v>
      </c>
      <c r="BI1" s="309"/>
      <c r="BJ1" s="310"/>
      <c r="BK1" s="311" t="s">
        <v>16</v>
      </c>
      <c r="BL1" s="309"/>
      <c r="BM1" s="309"/>
      <c r="BN1" s="309"/>
      <c r="BO1" s="309"/>
      <c r="BP1" s="310"/>
      <c r="BQ1" s="43" t="s">
        <v>17</v>
      </c>
      <c r="BR1" s="43"/>
      <c r="BS1" s="43"/>
      <c r="BT1" s="43"/>
      <c r="BU1" s="43"/>
      <c r="BV1" s="43"/>
      <c r="BW1" s="324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7" t="s">
        <v>22</v>
      </c>
      <c r="E2" s="217" t="s">
        <v>23</v>
      </c>
      <c r="F2" s="218" t="s">
        <v>24</v>
      </c>
      <c r="G2" s="219" t="s">
        <v>25</v>
      </c>
      <c r="H2" s="218" t="s">
        <v>26</v>
      </c>
      <c r="I2" s="20" t="s">
        <v>27</v>
      </c>
      <c r="J2" s="20" t="s">
        <v>28</v>
      </c>
      <c r="K2" s="17" t="s">
        <v>29</v>
      </c>
      <c r="L2" s="236" t="s">
        <v>30</v>
      </c>
      <c r="M2" s="237" t="s">
        <v>31</v>
      </c>
      <c r="N2" s="238" t="s">
        <v>32</v>
      </c>
      <c r="O2" s="239" t="s">
        <v>33</v>
      </c>
      <c r="P2" s="240" t="s">
        <v>34</v>
      </c>
      <c r="Q2" s="253" t="s">
        <v>35</v>
      </c>
      <c r="R2" s="254" t="s">
        <v>36</v>
      </c>
      <c r="S2" s="255" t="s">
        <v>37</v>
      </c>
      <c r="T2" s="256" t="s">
        <v>33</v>
      </c>
      <c r="U2" s="257" t="s">
        <v>34</v>
      </c>
      <c r="V2" s="258" t="s">
        <v>38</v>
      </c>
      <c r="W2" s="259" t="s">
        <v>39</v>
      </c>
      <c r="X2" s="259" t="s">
        <v>40</v>
      </c>
      <c r="Y2" s="272" t="s">
        <v>41</v>
      </c>
      <c r="Z2" s="272" t="s">
        <v>42</v>
      </c>
      <c r="AA2" s="259" t="s">
        <v>39</v>
      </c>
      <c r="AB2" s="259" t="s">
        <v>40</v>
      </c>
      <c r="AC2" s="259" t="s">
        <v>39</v>
      </c>
      <c r="AD2" s="259" t="s">
        <v>40</v>
      </c>
      <c r="AE2" s="273" t="s">
        <v>41</v>
      </c>
      <c r="AF2" s="273" t="s">
        <v>43</v>
      </c>
      <c r="AG2" s="279" t="s">
        <v>42</v>
      </c>
      <c r="AH2" s="279" t="s">
        <v>44</v>
      </c>
      <c r="AI2" s="280" t="s">
        <v>45</v>
      </c>
      <c r="AJ2" s="281" t="s">
        <v>46</v>
      </c>
      <c r="AK2" s="282" t="s">
        <v>31</v>
      </c>
      <c r="AL2" s="283" t="s">
        <v>47</v>
      </c>
      <c r="AM2" s="284" t="s">
        <v>33</v>
      </c>
      <c r="AN2" s="283" t="s">
        <v>34</v>
      </c>
      <c r="AO2" s="283" t="s">
        <v>48</v>
      </c>
      <c r="AP2" s="292" t="s">
        <v>36</v>
      </c>
      <c r="AQ2" s="293" t="s">
        <v>49</v>
      </c>
      <c r="AR2" s="294" t="s">
        <v>33</v>
      </c>
      <c r="AS2" s="292" t="s">
        <v>34</v>
      </c>
      <c r="AT2" s="293" t="s">
        <v>50</v>
      </c>
      <c r="AU2" s="259" t="s">
        <v>39</v>
      </c>
      <c r="AV2" s="259" t="s">
        <v>40</v>
      </c>
      <c r="AW2" s="259" t="s">
        <v>39</v>
      </c>
      <c r="AX2" s="259" t="s">
        <v>40</v>
      </c>
      <c r="AY2" s="259" t="s">
        <v>39</v>
      </c>
      <c r="AZ2" s="259" t="s">
        <v>40</v>
      </c>
      <c r="BA2" s="303" t="s">
        <v>51</v>
      </c>
      <c r="BB2" s="303" t="s">
        <v>40</v>
      </c>
      <c r="BC2" s="302" t="s">
        <v>51</v>
      </c>
      <c r="BD2" s="302" t="s">
        <v>40</v>
      </c>
      <c r="BE2" s="312" t="s">
        <v>39</v>
      </c>
      <c r="BF2" s="313" t="s">
        <v>52</v>
      </c>
      <c r="BG2" s="281"/>
      <c r="BH2" s="314" t="s">
        <v>53</v>
      </c>
      <c r="BI2" s="47" t="s">
        <v>39</v>
      </c>
      <c r="BJ2" s="315" t="s">
        <v>54</v>
      </c>
      <c r="BK2" s="316" t="s">
        <v>55</v>
      </c>
      <c r="BL2" s="316" t="s">
        <v>39</v>
      </c>
      <c r="BM2" s="47" t="s">
        <v>56</v>
      </c>
      <c r="BN2" s="47" t="s">
        <v>39</v>
      </c>
      <c r="BO2" s="47" t="s">
        <v>57</v>
      </c>
      <c r="BP2" s="315" t="s">
        <v>58</v>
      </c>
      <c r="BQ2" s="322" t="s">
        <v>59</v>
      </c>
      <c r="BR2" s="322" t="s">
        <v>39</v>
      </c>
      <c r="BS2" s="323" t="s">
        <v>60</v>
      </c>
      <c r="BT2" s="323" t="s">
        <v>39</v>
      </c>
      <c r="BU2" s="323" t="s">
        <v>61</v>
      </c>
      <c r="BV2" s="325" t="s">
        <v>62</v>
      </c>
      <c r="BW2" s="324"/>
    </row>
    <row r="3" spans="1:75">
      <c r="A3" s="220">
        <v>1</v>
      </c>
      <c r="B3" s="220">
        <v>30</v>
      </c>
      <c r="C3" s="220">
        <v>349</v>
      </c>
      <c r="D3" s="221" t="s">
        <v>63</v>
      </c>
      <c r="E3" s="221" t="s">
        <v>64</v>
      </c>
      <c r="F3" s="222">
        <v>7</v>
      </c>
      <c r="G3" s="223">
        <v>30</v>
      </c>
      <c r="H3" s="222">
        <v>100</v>
      </c>
      <c r="I3" s="102">
        <v>2</v>
      </c>
      <c r="J3" s="102"/>
      <c r="K3" s="220" t="s">
        <v>65</v>
      </c>
      <c r="L3" s="241" t="s">
        <v>66</v>
      </c>
      <c r="M3" s="242">
        <v>8360</v>
      </c>
      <c r="N3" s="243">
        <f t="shared" ref="N3:N66" si="0">M3*4</f>
        <v>33440</v>
      </c>
      <c r="O3" s="172">
        <v>0.245775</v>
      </c>
      <c r="P3" s="244">
        <v>2054.679</v>
      </c>
      <c r="Q3" s="260">
        <f t="shared" ref="Q3:Q66" si="1">P3*4</f>
        <v>8218.716</v>
      </c>
      <c r="R3" s="58">
        <v>9697.6</v>
      </c>
      <c r="S3" s="261">
        <f t="shared" ref="S3:S66" si="2">R3*4</f>
        <v>38790.4</v>
      </c>
      <c r="T3" s="59">
        <v>0.2211975</v>
      </c>
      <c r="U3" s="262">
        <v>2145.084876</v>
      </c>
      <c r="V3" s="263">
        <f t="shared" ref="V3:V66" si="3">U3*4</f>
        <v>8580.339504</v>
      </c>
      <c r="W3" s="264">
        <v>67155.71</v>
      </c>
      <c r="X3" s="264">
        <v>11983.74</v>
      </c>
      <c r="Y3" s="274">
        <f t="shared" ref="Y3:Y66" si="4">W3/N3</f>
        <v>2.00824491626794</v>
      </c>
      <c r="Z3" s="275">
        <f t="shared" ref="Z3:Z66" si="5">W3/S3</f>
        <v>1.73124561747236</v>
      </c>
      <c r="AA3" s="154">
        <v>43082</v>
      </c>
      <c r="AB3" s="154">
        <v>5042</v>
      </c>
      <c r="AC3" s="154"/>
      <c r="AD3" s="154"/>
      <c r="AE3" s="276">
        <f>(W3-AA3-AC3)/N3</f>
        <v>0.71990759569378</v>
      </c>
      <c r="AF3" s="171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85"/>
      <c r="AJ3" s="286"/>
      <c r="AK3" s="55">
        <v>6270</v>
      </c>
      <c r="AL3" s="287">
        <f t="shared" ref="AL3:AL66" si="6">AK3*3</f>
        <v>18810</v>
      </c>
      <c r="AM3" s="61">
        <v>0.317869</v>
      </c>
      <c r="AN3" s="288">
        <v>1993.03863</v>
      </c>
      <c r="AO3" s="287">
        <f t="shared" ref="AO3:AO66" si="7">AN3*3</f>
        <v>5979.11589</v>
      </c>
      <c r="AP3" s="295">
        <v>7335.9</v>
      </c>
      <c r="AQ3" s="296">
        <f t="shared" ref="AQ3:AQ66" si="8">AP3*3</f>
        <v>22007.7</v>
      </c>
      <c r="AR3" s="297">
        <v>0.293075218</v>
      </c>
      <c r="AS3" s="295">
        <v>2149.9704917262</v>
      </c>
      <c r="AT3" s="296">
        <f t="shared" ref="AT3:AT66" si="9">AS3*3</f>
        <v>6449.9114751786</v>
      </c>
      <c r="AU3" s="264">
        <v>18650.27</v>
      </c>
      <c r="AV3" s="264">
        <v>6113.5</v>
      </c>
      <c r="AW3" s="154"/>
      <c r="AX3" s="154"/>
      <c r="AY3" s="154"/>
      <c r="AZ3" s="154"/>
      <c r="BA3" s="54">
        <f>(AU3-AW3-AY3)/AL3</f>
        <v>0.991508240297714</v>
      </c>
      <c r="BB3" s="54">
        <f>(AV3-AX3-AZ3)/AO3</f>
        <v>1.02247558208811</v>
      </c>
      <c r="BC3" s="304">
        <f>(AU3-AW3-AY3)/AQ3</f>
        <v>0.847442940425397</v>
      </c>
      <c r="BD3" s="304">
        <f>(AV3-AX3-AZ3)/AT3</f>
        <v>0.947842466292255</v>
      </c>
      <c r="BE3" s="162"/>
      <c r="BF3" s="162"/>
      <c r="BG3" s="286">
        <f>AI3+AJ3+BE3+BF3</f>
        <v>0</v>
      </c>
      <c r="BH3" s="243">
        <v>40</v>
      </c>
      <c r="BI3" s="243">
        <v>22</v>
      </c>
      <c r="BJ3" s="317">
        <f>BI3-BH3</f>
        <v>-18</v>
      </c>
      <c r="BK3" s="318">
        <v>10</v>
      </c>
      <c r="BL3" s="318">
        <v>4</v>
      </c>
      <c r="BM3" s="243">
        <v>10</v>
      </c>
      <c r="BN3" s="243">
        <v>0</v>
      </c>
      <c r="BO3" s="243">
        <f>(BL3+BN3)-(BK3+BM3)</f>
        <v>-16</v>
      </c>
      <c r="BP3" s="317">
        <f>BO3*3</f>
        <v>-48</v>
      </c>
      <c r="BQ3" s="318">
        <v>10</v>
      </c>
      <c r="BR3" s="318">
        <v>15</v>
      </c>
      <c r="BS3" s="243">
        <v>5</v>
      </c>
      <c r="BT3" s="243">
        <v>0</v>
      </c>
      <c r="BU3" s="243">
        <f>(BR3+BT3)-(BQ3+BS3)</f>
        <v>0</v>
      </c>
      <c r="BV3" s="242">
        <f>BU3*2</f>
        <v>0</v>
      </c>
      <c r="BW3" s="326">
        <f>BJ3+BP3+BV3</f>
        <v>-66</v>
      </c>
    </row>
    <row r="4" s="197" customFormat="1" spans="1:75">
      <c r="A4" s="220">
        <v>2</v>
      </c>
      <c r="B4" s="220">
        <v>30</v>
      </c>
      <c r="C4" s="220">
        <v>517</v>
      </c>
      <c r="D4" s="221" t="s">
        <v>67</v>
      </c>
      <c r="E4" s="221" t="s">
        <v>64</v>
      </c>
      <c r="F4" s="224">
        <v>2</v>
      </c>
      <c r="G4" s="225">
        <v>2</v>
      </c>
      <c r="H4" s="224">
        <v>200</v>
      </c>
      <c r="I4" s="102">
        <v>4</v>
      </c>
      <c r="J4" s="102"/>
      <c r="K4" s="220" t="s">
        <v>68</v>
      </c>
      <c r="L4" s="245" t="s">
        <v>69</v>
      </c>
      <c r="M4" s="242">
        <v>42050</v>
      </c>
      <c r="N4" s="243">
        <f t="shared" si="0"/>
        <v>168200</v>
      </c>
      <c r="O4" s="172">
        <v>0.1653</v>
      </c>
      <c r="P4" s="244">
        <v>6950.865</v>
      </c>
      <c r="Q4" s="260">
        <f t="shared" si="1"/>
        <v>27803.46</v>
      </c>
      <c r="R4" s="58">
        <v>48778</v>
      </c>
      <c r="S4" s="261">
        <f t="shared" si="2"/>
        <v>195112</v>
      </c>
      <c r="T4" s="59">
        <v>0.14877</v>
      </c>
      <c r="U4" s="262">
        <v>7256.70306</v>
      </c>
      <c r="V4" s="263">
        <f t="shared" si="3"/>
        <v>29026.81224</v>
      </c>
      <c r="W4" s="264">
        <v>257947.87</v>
      </c>
      <c r="X4" s="264">
        <v>45350.41</v>
      </c>
      <c r="Y4" s="274">
        <f t="shared" si="4"/>
        <v>1.53357829964328</v>
      </c>
      <c r="Z4" s="275">
        <f t="shared" si="5"/>
        <v>1.32205025831317</v>
      </c>
      <c r="AA4" s="154"/>
      <c r="AB4" s="154"/>
      <c r="AC4" s="154"/>
      <c r="AD4" s="154"/>
      <c r="AE4" s="172">
        <f t="shared" ref="AE4:AE35" si="10">(W4-AA4-AC4)/N4</f>
        <v>1.53357829964328</v>
      </c>
      <c r="AF4" s="172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85">
        <f>(I4*400)+(J4*50)</f>
        <v>1600</v>
      </c>
      <c r="AJ4" s="286">
        <f>(X4-Q4)*0.3</f>
        <v>5264.085</v>
      </c>
      <c r="AK4" s="55">
        <v>31537.5</v>
      </c>
      <c r="AL4" s="287">
        <f t="shared" si="6"/>
        <v>94612.5</v>
      </c>
      <c r="AM4" s="61">
        <v>0.213788</v>
      </c>
      <c r="AN4" s="288">
        <v>6742.33905</v>
      </c>
      <c r="AO4" s="287">
        <f t="shared" si="7"/>
        <v>20227.01715</v>
      </c>
      <c r="AP4" s="295">
        <v>36898.875</v>
      </c>
      <c r="AQ4" s="296">
        <f t="shared" si="8"/>
        <v>110696.625</v>
      </c>
      <c r="AR4" s="297">
        <v>0.197112536</v>
      </c>
      <c r="AS4" s="295">
        <v>7273.230826797</v>
      </c>
      <c r="AT4" s="296">
        <f t="shared" si="9"/>
        <v>21819.692480391</v>
      </c>
      <c r="AU4" s="264">
        <v>144114.65</v>
      </c>
      <c r="AV4" s="264">
        <v>28482.43</v>
      </c>
      <c r="AW4" s="154"/>
      <c r="AX4" s="154"/>
      <c r="AY4" s="154"/>
      <c r="AZ4" s="154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05">
        <f t="shared" ref="BC4:BC35" si="16">(AU4-AW4-AY4)/AQ4</f>
        <v>1.30188838187253</v>
      </c>
      <c r="BD4" s="305">
        <f t="shared" ref="BD4:BD35" si="17">(AV4-AX4-AZ4)/AT4</f>
        <v>1.30535432731679</v>
      </c>
      <c r="BE4" s="319">
        <v>500</v>
      </c>
      <c r="BF4" s="264">
        <f>(AV4-AO4)*0.2</f>
        <v>1651.08257</v>
      </c>
      <c r="BG4" s="286">
        <f t="shared" ref="BG4:BG35" si="18">AI4+AJ4+BE4+BF4</f>
        <v>9015.16757</v>
      </c>
      <c r="BH4" s="243">
        <v>80</v>
      </c>
      <c r="BI4" s="243">
        <v>42</v>
      </c>
      <c r="BJ4" s="317">
        <f>BI4-BH4</f>
        <v>-38</v>
      </c>
      <c r="BK4" s="318">
        <v>12</v>
      </c>
      <c r="BL4" s="318">
        <v>21</v>
      </c>
      <c r="BM4" s="243">
        <v>12</v>
      </c>
      <c r="BN4" s="243">
        <v>4</v>
      </c>
      <c r="BO4" s="243">
        <f t="shared" ref="BO4:BO35" si="19">(BL4+BN4)-(BK4+BM4)</f>
        <v>1</v>
      </c>
      <c r="BP4" s="317">
        <v>0</v>
      </c>
      <c r="BQ4" s="318">
        <v>10</v>
      </c>
      <c r="BR4" s="318">
        <v>10</v>
      </c>
      <c r="BS4" s="243">
        <v>8</v>
      </c>
      <c r="BT4" s="243">
        <v>0</v>
      </c>
      <c r="BU4" s="243">
        <f t="shared" ref="BU4:BU35" si="20">(BR4+BT4)-(BQ4+BS4)</f>
        <v>-8</v>
      </c>
      <c r="BV4" s="242">
        <f>BU4*2</f>
        <v>-16</v>
      </c>
      <c r="BW4" s="326">
        <f t="shared" ref="BW4:BW35" si="21">BJ4+BP4+BV4</f>
        <v>-54</v>
      </c>
    </row>
    <row r="5" s="197" customFormat="1" spans="1:75">
      <c r="A5" s="99">
        <v>3</v>
      </c>
      <c r="B5" s="99">
        <v>30</v>
      </c>
      <c r="C5" s="99">
        <v>102934</v>
      </c>
      <c r="D5" s="226" t="s">
        <v>70</v>
      </c>
      <c r="E5" s="226" t="s">
        <v>71</v>
      </c>
      <c r="F5" s="227">
        <v>4</v>
      </c>
      <c r="G5" s="228">
        <v>12</v>
      </c>
      <c r="H5" s="227">
        <v>150</v>
      </c>
      <c r="I5" s="102">
        <v>4</v>
      </c>
      <c r="J5" s="102">
        <v>2</v>
      </c>
      <c r="K5" s="99" t="s">
        <v>72</v>
      </c>
      <c r="L5" s="246" t="s">
        <v>73</v>
      </c>
      <c r="M5" s="247">
        <v>10440</v>
      </c>
      <c r="N5" s="105">
        <f t="shared" si="0"/>
        <v>41760</v>
      </c>
      <c r="O5" s="171">
        <v>0.243825</v>
      </c>
      <c r="P5" s="248">
        <v>2545.533</v>
      </c>
      <c r="Q5" s="265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66">
        <v>2657.536452</v>
      </c>
      <c r="V5" s="267">
        <f t="shared" si="3"/>
        <v>10630.145808</v>
      </c>
      <c r="W5" s="154">
        <v>62937.25</v>
      </c>
      <c r="X5" s="154">
        <v>12590.31</v>
      </c>
      <c r="Y5" s="275">
        <f t="shared" si="4"/>
        <v>1.50711805555556</v>
      </c>
      <c r="Z5" s="275">
        <f t="shared" si="5"/>
        <v>1.29923970306513</v>
      </c>
      <c r="AA5" s="154"/>
      <c r="AB5" s="154"/>
      <c r="AC5" s="154"/>
      <c r="AD5" s="154"/>
      <c r="AE5" s="172">
        <f t="shared" si="10"/>
        <v>1.50711805555556</v>
      </c>
      <c r="AF5" s="172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85">
        <f t="shared" ref="AI5:AI39" si="22">(I5*400)+(J5*50)</f>
        <v>1700</v>
      </c>
      <c r="AJ5" s="286">
        <f t="shared" ref="AJ5:AJ39" si="23">(X5-Q5)*0.3</f>
        <v>722.4534</v>
      </c>
      <c r="AK5" s="53">
        <v>7830</v>
      </c>
      <c r="AL5" s="289">
        <f t="shared" si="6"/>
        <v>23490</v>
      </c>
      <c r="AM5" s="54">
        <v>0.315347</v>
      </c>
      <c r="AN5" s="289">
        <v>2469.16701</v>
      </c>
      <c r="AO5" s="289">
        <f t="shared" si="7"/>
        <v>7407.50103</v>
      </c>
      <c r="AP5" s="298">
        <v>9161.1</v>
      </c>
      <c r="AQ5" s="298">
        <f t="shared" si="8"/>
        <v>27483.3</v>
      </c>
      <c r="AR5" s="299">
        <v>0.290749934</v>
      </c>
      <c r="AS5" s="298">
        <v>2663.5892203674</v>
      </c>
      <c r="AT5" s="298">
        <f t="shared" si="9"/>
        <v>7990.7676611022</v>
      </c>
      <c r="AU5" s="154">
        <v>23871.57</v>
      </c>
      <c r="AV5" s="154">
        <v>6212.86</v>
      </c>
      <c r="AW5" s="154"/>
      <c r="AX5" s="154"/>
      <c r="AY5" s="154"/>
      <c r="AZ5" s="154"/>
      <c r="BA5" s="61">
        <f t="shared" si="14"/>
        <v>1.01624393358876</v>
      </c>
      <c r="BB5" s="54">
        <f t="shared" si="15"/>
        <v>0.838725499306478</v>
      </c>
      <c r="BC5" s="304">
        <f t="shared" si="16"/>
        <v>0.868584558622873</v>
      </c>
      <c r="BD5" s="304">
        <f t="shared" si="17"/>
        <v>0.777504773445388</v>
      </c>
      <c r="BE5" s="319"/>
      <c r="BF5" s="320"/>
      <c r="BG5" s="286">
        <f t="shared" si="18"/>
        <v>2422.4534</v>
      </c>
      <c r="BH5" s="105">
        <v>80</v>
      </c>
      <c r="BI5" s="105">
        <v>67</v>
      </c>
      <c r="BJ5" s="317">
        <f>BI5-BH5</f>
        <v>-13</v>
      </c>
      <c r="BK5" s="321">
        <v>12</v>
      </c>
      <c r="BL5" s="321">
        <v>10</v>
      </c>
      <c r="BM5" s="105">
        <v>12</v>
      </c>
      <c r="BN5" s="105">
        <v>2</v>
      </c>
      <c r="BO5" s="243">
        <f t="shared" si="19"/>
        <v>-12</v>
      </c>
      <c r="BP5" s="317">
        <f t="shared" ref="BP4:BP35" si="24">BO5*3</f>
        <v>-36</v>
      </c>
      <c r="BQ5" s="321">
        <v>10</v>
      </c>
      <c r="BR5" s="321">
        <v>16</v>
      </c>
      <c r="BS5" s="105">
        <v>5</v>
      </c>
      <c r="BT5" s="105">
        <v>5</v>
      </c>
      <c r="BU5" s="243">
        <f t="shared" si="20"/>
        <v>6</v>
      </c>
      <c r="BV5" s="242">
        <v>0</v>
      </c>
      <c r="BW5" s="326">
        <f t="shared" si="21"/>
        <v>-49</v>
      </c>
    </row>
    <row r="6" s="197" customFormat="1" spans="1:75">
      <c r="A6" s="99">
        <v>4</v>
      </c>
      <c r="B6" s="99">
        <v>30</v>
      </c>
      <c r="C6" s="99">
        <v>54</v>
      </c>
      <c r="D6" s="226" t="s">
        <v>74</v>
      </c>
      <c r="E6" s="226" t="s">
        <v>75</v>
      </c>
      <c r="F6" s="227">
        <v>4</v>
      </c>
      <c r="G6" s="228">
        <v>12</v>
      </c>
      <c r="H6" s="227">
        <v>150</v>
      </c>
      <c r="I6" s="102">
        <v>4</v>
      </c>
      <c r="J6" s="102"/>
      <c r="K6" s="99" t="s">
        <v>72</v>
      </c>
      <c r="L6" s="246" t="s">
        <v>76</v>
      </c>
      <c r="M6" s="247">
        <v>12960</v>
      </c>
      <c r="N6" s="105">
        <f t="shared" si="0"/>
        <v>51840</v>
      </c>
      <c r="O6" s="171">
        <v>0.23445</v>
      </c>
      <c r="P6" s="248">
        <v>3038.472</v>
      </c>
      <c r="Q6" s="265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66">
        <v>3172.164768</v>
      </c>
      <c r="V6" s="267">
        <f t="shared" si="3"/>
        <v>12688.659072</v>
      </c>
      <c r="W6" s="154">
        <v>73356.94</v>
      </c>
      <c r="X6" s="154">
        <v>15842.16</v>
      </c>
      <c r="Y6" s="275">
        <f t="shared" si="4"/>
        <v>1.41506442901235</v>
      </c>
      <c r="Z6" s="275">
        <f t="shared" si="5"/>
        <v>1.21988312845892</v>
      </c>
      <c r="AA6" s="154"/>
      <c r="AB6" s="154"/>
      <c r="AC6" s="154"/>
      <c r="AD6" s="154"/>
      <c r="AE6" s="172">
        <f t="shared" si="10"/>
        <v>1.41506442901235</v>
      </c>
      <c r="AF6" s="172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85">
        <f t="shared" si="22"/>
        <v>1600</v>
      </c>
      <c r="AJ6" s="286">
        <f t="shared" si="23"/>
        <v>1106.4816</v>
      </c>
      <c r="AK6" s="53">
        <v>9720</v>
      </c>
      <c r="AL6" s="289">
        <f t="shared" si="6"/>
        <v>29160</v>
      </c>
      <c r="AM6" s="54">
        <v>0.303222</v>
      </c>
      <c r="AN6" s="289">
        <v>2947.31784</v>
      </c>
      <c r="AO6" s="289">
        <f t="shared" si="7"/>
        <v>8841.95352</v>
      </c>
      <c r="AP6" s="298">
        <v>11372.4</v>
      </c>
      <c r="AQ6" s="298">
        <f t="shared" si="8"/>
        <v>34117.2</v>
      </c>
      <c r="AR6" s="299">
        <v>0.279570684</v>
      </c>
      <c r="AS6" s="298">
        <v>3179.3896467216</v>
      </c>
      <c r="AT6" s="298">
        <f t="shared" si="9"/>
        <v>9538.1689401648</v>
      </c>
      <c r="AU6" s="154">
        <v>37103.11</v>
      </c>
      <c r="AV6" s="154">
        <v>6718.54</v>
      </c>
      <c r="AW6" s="154"/>
      <c r="AX6" s="154"/>
      <c r="AY6" s="154"/>
      <c r="AZ6" s="154"/>
      <c r="BA6" s="61">
        <f t="shared" si="14"/>
        <v>1.27239746227709</v>
      </c>
      <c r="BB6" s="54">
        <f t="shared" si="15"/>
        <v>0.759847921028203</v>
      </c>
      <c r="BC6" s="305">
        <f t="shared" si="16"/>
        <v>1.08751919852743</v>
      </c>
      <c r="BD6" s="304">
        <f t="shared" si="17"/>
        <v>0.704384671958213</v>
      </c>
      <c r="BE6" s="319"/>
      <c r="BF6" s="264"/>
      <c r="BG6" s="286">
        <f t="shared" si="18"/>
        <v>2706.4816</v>
      </c>
      <c r="BH6" s="105">
        <v>80</v>
      </c>
      <c r="BI6" s="105">
        <v>74</v>
      </c>
      <c r="BJ6" s="317">
        <f>BI6-BH6</f>
        <v>-6</v>
      </c>
      <c r="BK6" s="321">
        <v>12</v>
      </c>
      <c r="BL6" s="321">
        <v>8</v>
      </c>
      <c r="BM6" s="105">
        <v>12</v>
      </c>
      <c r="BN6" s="105">
        <v>4</v>
      </c>
      <c r="BO6" s="243">
        <f t="shared" si="19"/>
        <v>-12</v>
      </c>
      <c r="BP6" s="317">
        <f t="shared" si="24"/>
        <v>-36</v>
      </c>
      <c r="BQ6" s="321">
        <v>20</v>
      </c>
      <c r="BR6" s="321">
        <v>68</v>
      </c>
      <c r="BS6" s="105">
        <v>10</v>
      </c>
      <c r="BT6" s="105">
        <v>0</v>
      </c>
      <c r="BU6" s="243">
        <f t="shared" si="20"/>
        <v>38</v>
      </c>
      <c r="BV6" s="242">
        <v>0</v>
      </c>
      <c r="BW6" s="326">
        <f t="shared" si="21"/>
        <v>-42</v>
      </c>
    </row>
    <row r="7" s="197" customFormat="1" spans="1:75">
      <c r="A7" s="99">
        <v>5</v>
      </c>
      <c r="B7" s="99">
        <v>30</v>
      </c>
      <c r="C7" s="99">
        <v>514</v>
      </c>
      <c r="D7" s="226" t="s">
        <v>77</v>
      </c>
      <c r="E7" s="226" t="s">
        <v>78</v>
      </c>
      <c r="F7" s="229">
        <v>3</v>
      </c>
      <c r="G7" s="230">
        <v>5</v>
      </c>
      <c r="H7" s="229">
        <v>200</v>
      </c>
      <c r="I7" s="102">
        <v>4</v>
      </c>
      <c r="J7" s="102"/>
      <c r="K7" s="99" t="s">
        <v>79</v>
      </c>
      <c r="L7" s="249" t="s">
        <v>80</v>
      </c>
      <c r="M7" s="247">
        <v>14400</v>
      </c>
      <c r="N7" s="105">
        <f t="shared" si="0"/>
        <v>57600</v>
      </c>
      <c r="O7" s="171">
        <v>0.228225</v>
      </c>
      <c r="P7" s="248">
        <v>3286.44</v>
      </c>
      <c r="Q7" s="265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66">
        <v>3431.04336</v>
      </c>
      <c r="V7" s="267">
        <f t="shared" si="3"/>
        <v>13724.17344</v>
      </c>
      <c r="W7" s="154">
        <v>87116.25</v>
      </c>
      <c r="X7" s="154">
        <v>19792.15</v>
      </c>
      <c r="Y7" s="275">
        <f t="shared" si="4"/>
        <v>1.51243489583333</v>
      </c>
      <c r="Z7" s="275">
        <f t="shared" si="5"/>
        <v>1.30382318606322</v>
      </c>
      <c r="AA7" s="154">
        <v>9480</v>
      </c>
      <c r="AB7" s="154">
        <v>948.75</v>
      </c>
      <c r="AC7" s="154"/>
      <c r="AD7" s="154"/>
      <c r="AE7" s="172">
        <f t="shared" si="10"/>
        <v>1.3478515625</v>
      </c>
      <c r="AF7" s="172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85">
        <f t="shared" si="22"/>
        <v>1600</v>
      </c>
      <c r="AJ7" s="286">
        <f t="shared" si="23"/>
        <v>1993.917</v>
      </c>
      <c r="AK7" s="53">
        <v>10800</v>
      </c>
      <c r="AL7" s="289">
        <f t="shared" si="6"/>
        <v>32400</v>
      </c>
      <c r="AM7" s="54">
        <v>0.295171</v>
      </c>
      <c r="AN7" s="289">
        <v>3187.8468</v>
      </c>
      <c r="AO7" s="289">
        <f t="shared" si="7"/>
        <v>9563.5404</v>
      </c>
      <c r="AP7" s="298">
        <v>12636</v>
      </c>
      <c r="AQ7" s="298">
        <f t="shared" si="8"/>
        <v>37908</v>
      </c>
      <c r="AR7" s="299">
        <v>0.272147662</v>
      </c>
      <c r="AS7" s="298">
        <v>3438.857857032</v>
      </c>
      <c r="AT7" s="298">
        <f t="shared" si="9"/>
        <v>10316.573571096</v>
      </c>
      <c r="AU7" s="154">
        <v>37839.57</v>
      </c>
      <c r="AV7" s="154">
        <v>8425.18</v>
      </c>
      <c r="AW7" s="154">
        <v>4200</v>
      </c>
      <c r="AX7" s="154">
        <v>378</v>
      </c>
      <c r="AY7" s="154"/>
      <c r="AZ7" s="154"/>
      <c r="BA7" s="61">
        <f t="shared" si="14"/>
        <v>1.03825833333333</v>
      </c>
      <c r="BB7" s="54">
        <f t="shared" si="15"/>
        <v>0.841443614333453</v>
      </c>
      <c r="BC7" s="304">
        <f t="shared" si="16"/>
        <v>0.887400284900285</v>
      </c>
      <c r="BD7" s="304">
        <f t="shared" si="17"/>
        <v>0.780024486283491</v>
      </c>
      <c r="BE7" s="319"/>
      <c r="BF7" s="320"/>
      <c r="BG7" s="286">
        <f t="shared" si="18"/>
        <v>3593.917</v>
      </c>
      <c r="BH7" s="105">
        <v>960</v>
      </c>
      <c r="BI7" s="105">
        <v>1352</v>
      </c>
      <c r="BJ7" s="317">
        <v>0</v>
      </c>
      <c r="BK7" s="321">
        <v>14</v>
      </c>
      <c r="BL7" s="321">
        <v>12</v>
      </c>
      <c r="BM7" s="105">
        <v>14</v>
      </c>
      <c r="BN7" s="105">
        <v>2</v>
      </c>
      <c r="BO7" s="243">
        <f t="shared" si="19"/>
        <v>-14</v>
      </c>
      <c r="BP7" s="317">
        <f t="shared" si="24"/>
        <v>-42</v>
      </c>
      <c r="BQ7" s="321">
        <v>25</v>
      </c>
      <c r="BR7" s="321">
        <v>22</v>
      </c>
      <c r="BS7" s="105">
        <v>15</v>
      </c>
      <c r="BT7" s="105">
        <v>20</v>
      </c>
      <c r="BU7" s="243">
        <f t="shared" si="20"/>
        <v>2</v>
      </c>
      <c r="BV7" s="242">
        <v>0</v>
      </c>
      <c r="BW7" s="326">
        <f t="shared" si="21"/>
        <v>-42</v>
      </c>
    </row>
    <row r="8" s="197" customFormat="1" spans="1:75">
      <c r="A8" s="99">
        <v>6</v>
      </c>
      <c r="B8" s="99">
        <v>30</v>
      </c>
      <c r="C8" s="99">
        <v>572</v>
      </c>
      <c r="D8" s="226" t="s">
        <v>81</v>
      </c>
      <c r="E8" s="226" t="s">
        <v>64</v>
      </c>
      <c r="F8" s="227">
        <v>6</v>
      </c>
      <c r="G8" s="228">
        <v>24</v>
      </c>
      <c r="H8" s="227">
        <v>150</v>
      </c>
      <c r="I8" s="102">
        <v>2</v>
      </c>
      <c r="J8" s="102"/>
      <c r="K8" s="99" t="s">
        <v>65</v>
      </c>
      <c r="L8" s="246" t="s">
        <v>66</v>
      </c>
      <c r="M8" s="247">
        <v>9620</v>
      </c>
      <c r="N8" s="105">
        <f t="shared" si="0"/>
        <v>38480</v>
      </c>
      <c r="O8" s="171">
        <v>0.207525</v>
      </c>
      <c r="P8" s="248">
        <v>1996.3905</v>
      </c>
      <c r="Q8" s="265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66">
        <v>2084.231682</v>
      </c>
      <c r="V8" s="267">
        <f t="shared" si="3"/>
        <v>8336.926728</v>
      </c>
      <c r="W8" s="154">
        <v>57673.45</v>
      </c>
      <c r="X8" s="154">
        <v>10656.05</v>
      </c>
      <c r="Y8" s="275">
        <f t="shared" si="4"/>
        <v>1.49879028066528</v>
      </c>
      <c r="Z8" s="275">
        <f t="shared" si="5"/>
        <v>1.29206058678041</v>
      </c>
      <c r="AA8" s="154">
        <v>5849.92</v>
      </c>
      <c r="AB8" s="154">
        <v>415.1200000167</v>
      </c>
      <c r="AC8" s="154">
        <v>1160</v>
      </c>
      <c r="AD8" s="154">
        <v>80</v>
      </c>
      <c r="AE8" s="172">
        <f t="shared" si="10"/>
        <v>1.3166198024948</v>
      </c>
      <c r="AF8" s="172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85">
        <f t="shared" si="22"/>
        <v>800</v>
      </c>
      <c r="AJ8" s="286">
        <f t="shared" si="23"/>
        <v>801.1464</v>
      </c>
      <c r="AK8" s="53">
        <v>7215</v>
      </c>
      <c r="AL8" s="289">
        <f t="shared" si="6"/>
        <v>21645</v>
      </c>
      <c r="AM8" s="54">
        <v>0.268399</v>
      </c>
      <c r="AN8" s="289">
        <v>1936.498785</v>
      </c>
      <c r="AO8" s="289">
        <f t="shared" si="7"/>
        <v>5809.496355</v>
      </c>
      <c r="AP8" s="298">
        <v>8441.55</v>
      </c>
      <c r="AQ8" s="298">
        <f t="shared" si="8"/>
        <v>25324.65</v>
      </c>
      <c r="AR8" s="299">
        <v>0.247463878</v>
      </c>
      <c r="AS8" s="298">
        <v>2088.9786993309</v>
      </c>
      <c r="AT8" s="298">
        <f t="shared" si="9"/>
        <v>6266.9360979927</v>
      </c>
      <c r="AU8" s="154">
        <v>18713.57</v>
      </c>
      <c r="AV8" s="154">
        <v>3871.57</v>
      </c>
      <c r="AW8" s="154">
        <v>2170</v>
      </c>
      <c r="AX8" s="154">
        <v>259</v>
      </c>
      <c r="AY8" s="154"/>
      <c r="AZ8" s="154"/>
      <c r="BA8" s="54">
        <f t="shared" si="14"/>
        <v>0.764313698313698</v>
      </c>
      <c r="BB8" s="54">
        <f t="shared" si="15"/>
        <v>0.621838758344483</v>
      </c>
      <c r="BC8" s="304">
        <f t="shared" si="16"/>
        <v>0.653259571208289</v>
      </c>
      <c r="BD8" s="304">
        <f t="shared" si="17"/>
        <v>0.576449152107536</v>
      </c>
      <c r="BE8" s="162"/>
      <c r="BF8" s="162"/>
      <c r="BG8" s="286">
        <f t="shared" si="18"/>
        <v>1601.1464</v>
      </c>
      <c r="BH8" s="105">
        <v>80</v>
      </c>
      <c r="BI8" s="105">
        <v>0</v>
      </c>
      <c r="BJ8" s="317">
        <f>BI8-BH8</f>
        <v>-80</v>
      </c>
      <c r="BK8" s="321">
        <v>12</v>
      </c>
      <c r="BL8" s="321">
        <v>2</v>
      </c>
      <c r="BM8" s="105">
        <v>12</v>
      </c>
      <c r="BN8" s="105">
        <v>0</v>
      </c>
      <c r="BO8" s="243">
        <f t="shared" si="19"/>
        <v>-22</v>
      </c>
      <c r="BP8" s="317">
        <f t="shared" si="24"/>
        <v>-66</v>
      </c>
      <c r="BQ8" s="321">
        <v>10</v>
      </c>
      <c r="BR8" s="321">
        <v>12</v>
      </c>
      <c r="BS8" s="105">
        <v>8</v>
      </c>
      <c r="BT8" s="105">
        <v>12</v>
      </c>
      <c r="BU8" s="243">
        <f t="shared" si="20"/>
        <v>6</v>
      </c>
      <c r="BV8" s="242">
        <v>0</v>
      </c>
      <c r="BW8" s="326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26" t="s">
        <v>82</v>
      </c>
      <c r="E9" s="226" t="s">
        <v>64</v>
      </c>
      <c r="F9" s="229">
        <v>3</v>
      </c>
      <c r="G9" s="230">
        <v>5</v>
      </c>
      <c r="H9" s="229">
        <v>200</v>
      </c>
      <c r="I9" s="102">
        <v>3</v>
      </c>
      <c r="J9" s="102"/>
      <c r="K9" s="99" t="s">
        <v>79</v>
      </c>
      <c r="L9" s="249" t="s">
        <v>69</v>
      </c>
      <c r="M9" s="247">
        <v>14190</v>
      </c>
      <c r="N9" s="105">
        <f t="shared" si="0"/>
        <v>56760</v>
      </c>
      <c r="O9" s="171">
        <v>0.238125</v>
      </c>
      <c r="P9" s="248">
        <v>3378.99375</v>
      </c>
      <c r="Q9" s="265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66">
        <v>3527.669475</v>
      </c>
      <c r="V9" s="267">
        <f t="shared" si="3"/>
        <v>14110.6779</v>
      </c>
      <c r="W9" s="154">
        <v>75396.39</v>
      </c>
      <c r="X9" s="154">
        <v>18412.1</v>
      </c>
      <c r="Y9" s="275">
        <f t="shared" si="4"/>
        <v>1.3283366807611</v>
      </c>
      <c r="Z9" s="275">
        <f t="shared" si="5"/>
        <v>1.14511782824233</v>
      </c>
      <c r="AA9" s="154"/>
      <c r="AB9" s="154"/>
      <c r="AC9" s="154">
        <v>290</v>
      </c>
      <c r="AD9" s="154">
        <v>20</v>
      </c>
      <c r="AE9" s="172">
        <f t="shared" si="10"/>
        <v>1.32322744890768</v>
      </c>
      <c r="AF9" s="172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85">
        <f t="shared" si="22"/>
        <v>1200</v>
      </c>
      <c r="AJ9" s="286">
        <f t="shared" si="23"/>
        <v>1468.8375</v>
      </c>
      <c r="AK9" s="53">
        <v>10642.5</v>
      </c>
      <c r="AL9" s="289">
        <f t="shared" si="6"/>
        <v>31927.5</v>
      </c>
      <c r="AM9" s="54">
        <v>0.307975</v>
      </c>
      <c r="AN9" s="289">
        <v>3277.6239375</v>
      </c>
      <c r="AO9" s="289">
        <f t="shared" si="7"/>
        <v>9832.8718125</v>
      </c>
      <c r="AP9" s="298">
        <v>12451.725</v>
      </c>
      <c r="AQ9" s="298">
        <f t="shared" si="8"/>
        <v>37355.175</v>
      </c>
      <c r="AR9" s="299">
        <v>0.28395295</v>
      </c>
      <c r="AS9" s="298">
        <v>3535.70404633875</v>
      </c>
      <c r="AT9" s="298">
        <f t="shared" si="9"/>
        <v>10607.1121390162</v>
      </c>
      <c r="AU9" s="154">
        <v>32547.51</v>
      </c>
      <c r="AV9" s="154">
        <v>8367.02</v>
      </c>
      <c r="AW9" s="154"/>
      <c r="AX9" s="154"/>
      <c r="AY9" s="154"/>
      <c r="AZ9" s="154"/>
      <c r="BA9" s="61">
        <f t="shared" si="14"/>
        <v>1.0194193093728</v>
      </c>
      <c r="BB9" s="54">
        <f t="shared" si="15"/>
        <v>0.85092332733998</v>
      </c>
      <c r="BC9" s="304">
        <f t="shared" si="16"/>
        <v>0.871298555019485</v>
      </c>
      <c r="BD9" s="304">
        <f t="shared" si="17"/>
        <v>0.788812250718412</v>
      </c>
      <c r="BE9" s="319"/>
      <c r="BF9" s="320"/>
      <c r="BG9" s="286">
        <f t="shared" si="18"/>
        <v>2668.8375</v>
      </c>
      <c r="BH9" s="105">
        <v>80</v>
      </c>
      <c r="BI9" s="105">
        <v>225</v>
      </c>
      <c r="BJ9" s="317">
        <v>0</v>
      </c>
      <c r="BK9" s="321">
        <v>14</v>
      </c>
      <c r="BL9" s="321">
        <v>20</v>
      </c>
      <c r="BM9" s="105">
        <v>14</v>
      </c>
      <c r="BN9" s="105">
        <v>6</v>
      </c>
      <c r="BO9" s="243">
        <f t="shared" si="19"/>
        <v>-2</v>
      </c>
      <c r="BP9" s="317">
        <f t="shared" si="24"/>
        <v>-6</v>
      </c>
      <c r="BQ9" s="321">
        <v>20</v>
      </c>
      <c r="BR9" s="321">
        <v>18</v>
      </c>
      <c r="BS9" s="105">
        <v>15</v>
      </c>
      <c r="BT9" s="105">
        <v>0</v>
      </c>
      <c r="BU9" s="243">
        <f t="shared" si="20"/>
        <v>-17</v>
      </c>
      <c r="BV9" s="242">
        <f>BU9*2</f>
        <v>-34</v>
      </c>
      <c r="BW9" s="326">
        <f t="shared" si="21"/>
        <v>-40</v>
      </c>
    </row>
    <row r="10" spans="1:75">
      <c r="A10" s="220">
        <v>8</v>
      </c>
      <c r="B10" s="220">
        <v>30</v>
      </c>
      <c r="C10" s="220">
        <v>114685</v>
      </c>
      <c r="D10" s="221" t="s">
        <v>83</v>
      </c>
      <c r="E10" s="221" t="s">
        <v>64</v>
      </c>
      <c r="F10" s="224">
        <v>2</v>
      </c>
      <c r="G10" s="225">
        <v>2</v>
      </c>
      <c r="H10" s="224">
        <v>200</v>
      </c>
      <c r="I10" s="102">
        <v>5</v>
      </c>
      <c r="J10" s="102">
        <v>4</v>
      </c>
      <c r="K10" s="220" t="s">
        <v>84</v>
      </c>
      <c r="L10" s="245" t="s">
        <v>69</v>
      </c>
      <c r="M10" s="242">
        <v>27200</v>
      </c>
      <c r="N10" s="243">
        <f t="shared" si="0"/>
        <v>108800</v>
      </c>
      <c r="O10" s="172">
        <v>0.12</v>
      </c>
      <c r="P10" s="244">
        <v>3264</v>
      </c>
      <c r="Q10" s="260">
        <f t="shared" si="1"/>
        <v>13056</v>
      </c>
      <c r="R10" s="58">
        <v>31552</v>
      </c>
      <c r="S10" s="261">
        <f t="shared" si="2"/>
        <v>126208</v>
      </c>
      <c r="T10" s="59">
        <v>0.108</v>
      </c>
      <c r="U10" s="262">
        <v>3407.616</v>
      </c>
      <c r="V10" s="263">
        <f t="shared" si="3"/>
        <v>13630.464</v>
      </c>
      <c r="W10" s="264">
        <v>142128.39</v>
      </c>
      <c r="X10" s="264">
        <v>17469.3</v>
      </c>
      <c r="Y10" s="274">
        <f t="shared" si="4"/>
        <v>1.30632711397059</v>
      </c>
      <c r="Z10" s="275">
        <f t="shared" si="5"/>
        <v>1.12614406376775</v>
      </c>
      <c r="AA10" s="154"/>
      <c r="AB10" s="154"/>
      <c r="AC10" s="154"/>
      <c r="AD10" s="154"/>
      <c r="AE10" s="172">
        <f t="shared" si="10"/>
        <v>1.30632711397059</v>
      </c>
      <c r="AF10" s="172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85">
        <f t="shared" si="22"/>
        <v>2200</v>
      </c>
      <c r="AJ10" s="286">
        <f t="shared" si="23"/>
        <v>1323.99</v>
      </c>
      <c r="AK10" s="55">
        <v>20400</v>
      </c>
      <c r="AL10" s="287">
        <f t="shared" si="6"/>
        <v>61200</v>
      </c>
      <c r="AM10" s="61">
        <v>0.150641</v>
      </c>
      <c r="AN10" s="288">
        <v>3073.0764</v>
      </c>
      <c r="AO10" s="287">
        <f t="shared" si="7"/>
        <v>9219.2292</v>
      </c>
      <c r="AP10" s="295">
        <v>23868</v>
      </c>
      <c r="AQ10" s="296">
        <f t="shared" si="8"/>
        <v>71604</v>
      </c>
      <c r="AR10" s="297">
        <v>0.138891002</v>
      </c>
      <c r="AS10" s="295">
        <v>3315.050435736</v>
      </c>
      <c r="AT10" s="296">
        <f t="shared" si="9"/>
        <v>9945.151307208</v>
      </c>
      <c r="AU10" s="264">
        <v>77535.01</v>
      </c>
      <c r="AV10" s="264">
        <v>10432.44</v>
      </c>
      <c r="AW10" s="154"/>
      <c r="AX10" s="154"/>
      <c r="AY10" s="154"/>
      <c r="AZ10" s="154"/>
      <c r="BA10" s="61">
        <f t="shared" si="14"/>
        <v>1.26691192810458</v>
      </c>
      <c r="BB10" s="61">
        <f t="shared" si="15"/>
        <v>1.13159568697999</v>
      </c>
      <c r="BC10" s="305">
        <f t="shared" si="16"/>
        <v>1.08283070778169</v>
      </c>
      <c r="BD10" s="305">
        <f t="shared" si="17"/>
        <v>1.04899761479132</v>
      </c>
      <c r="BE10" s="319">
        <v>500</v>
      </c>
      <c r="BF10" s="264">
        <f>(AV10-AO10)*0.2</f>
        <v>242.64216</v>
      </c>
      <c r="BG10" s="286">
        <f t="shared" si="18"/>
        <v>4266.63216</v>
      </c>
      <c r="BH10" s="243">
        <v>80</v>
      </c>
      <c r="BI10" s="243">
        <v>10</v>
      </c>
      <c r="BJ10" s="317">
        <f>BI10-BH10</f>
        <v>-70</v>
      </c>
      <c r="BK10" s="318">
        <v>12</v>
      </c>
      <c r="BL10" s="318">
        <v>9</v>
      </c>
      <c r="BM10" s="243">
        <v>12</v>
      </c>
      <c r="BN10" s="243">
        <v>2</v>
      </c>
      <c r="BO10" s="243">
        <f t="shared" si="19"/>
        <v>-13</v>
      </c>
      <c r="BP10" s="317">
        <f t="shared" si="24"/>
        <v>-39</v>
      </c>
      <c r="BQ10" s="318">
        <v>10</v>
      </c>
      <c r="BR10" s="318">
        <v>8</v>
      </c>
      <c r="BS10" s="243">
        <v>8</v>
      </c>
      <c r="BT10" s="243">
        <v>0</v>
      </c>
      <c r="BU10" s="243">
        <f t="shared" si="20"/>
        <v>-10</v>
      </c>
      <c r="BV10" s="242">
        <f>BU10*2</f>
        <v>-20</v>
      </c>
      <c r="BW10" s="326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26" t="s">
        <v>85</v>
      </c>
      <c r="E11" s="226" t="s">
        <v>71</v>
      </c>
      <c r="F11" s="227">
        <v>3</v>
      </c>
      <c r="G11" s="228">
        <v>8</v>
      </c>
      <c r="H11" s="227">
        <v>200</v>
      </c>
      <c r="I11" s="102">
        <v>3</v>
      </c>
      <c r="J11" s="102"/>
      <c r="K11" s="99" t="s">
        <v>79</v>
      </c>
      <c r="L11" s="249" t="s">
        <v>73</v>
      </c>
      <c r="M11" s="247">
        <v>13430</v>
      </c>
      <c r="N11" s="105">
        <f t="shared" si="0"/>
        <v>53720</v>
      </c>
      <c r="O11" s="171">
        <v>0.207675</v>
      </c>
      <c r="P11" s="248">
        <v>2789.07525</v>
      </c>
      <c r="Q11" s="265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66">
        <v>2911.794561</v>
      </c>
      <c r="V11" s="267">
        <f t="shared" si="3"/>
        <v>11647.178244</v>
      </c>
      <c r="W11" s="154">
        <v>72600.82</v>
      </c>
      <c r="X11" s="154">
        <v>13992.87</v>
      </c>
      <c r="Y11" s="275">
        <f t="shared" si="4"/>
        <v>1.35146723752792</v>
      </c>
      <c r="Z11" s="275">
        <f t="shared" si="5"/>
        <v>1.16505796338614</v>
      </c>
      <c r="AA11" s="154">
        <v>3045</v>
      </c>
      <c r="AB11" s="154">
        <v>178.5</v>
      </c>
      <c r="AC11" s="154"/>
      <c r="AD11" s="154"/>
      <c r="AE11" s="172">
        <f t="shared" si="10"/>
        <v>1.29478443782576</v>
      </c>
      <c r="AF11" s="172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85">
        <f t="shared" si="22"/>
        <v>1200</v>
      </c>
      <c r="AJ11" s="286">
        <f t="shared" si="23"/>
        <v>850.9707</v>
      </c>
      <c r="AK11" s="53">
        <v>10072.5</v>
      </c>
      <c r="AL11" s="289">
        <f t="shared" si="6"/>
        <v>30217.5</v>
      </c>
      <c r="AM11" s="54">
        <v>0.268593</v>
      </c>
      <c r="AN11" s="289">
        <v>2705.4029925</v>
      </c>
      <c r="AO11" s="289">
        <f t="shared" si="7"/>
        <v>8116.2089775</v>
      </c>
      <c r="AP11" s="298">
        <v>11784.825</v>
      </c>
      <c r="AQ11" s="298">
        <f t="shared" si="8"/>
        <v>35354.475</v>
      </c>
      <c r="AR11" s="299">
        <v>0.247642746</v>
      </c>
      <c r="AS11" s="298">
        <v>2918.42642412945</v>
      </c>
      <c r="AT11" s="298">
        <f t="shared" si="9"/>
        <v>8755.27927238835</v>
      </c>
      <c r="AU11" s="154">
        <v>25739.65</v>
      </c>
      <c r="AV11" s="154">
        <v>6130.77</v>
      </c>
      <c r="AW11" s="154"/>
      <c r="AX11" s="154"/>
      <c r="AY11" s="154"/>
      <c r="AZ11" s="154"/>
      <c r="BA11" s="54">
        <f t="shared" si="14"/>
        <v>0.851812691321254</v>
      </c>
      <c r="BB11" s="54">
        <f t="shared" si="15"/>
        <v>0.755373600777889</v>
      </c>
      <c r="BC11" s="304">
        <f t="shared" si="16"/>
        <v>0.728045035317311</v>
      </c>
      <c r="BD11" s="304">
        <f t="shared" si="17"/>
        <v>0.700236943821392</v>
      </c>
      <c r="BE11" s="162"/>
      <c r="BF11" s="162"/>
      <c r="BG11" s="286">
        <f t="shared" si="18"/>
        <v>2050.9707</v>
      </c>
      <c r="BH11" s="105">
        <v>80</v>
      </c>
      <c r="BI11" s="105">
        <v>44</v>
      </c>
      <c r="BJ11" s="317">
        <f>BI11-BH11</f>
        <v>-36</v>
      </c>
      <c r="BK11" s="321">
        <v>14</v>
      </c>
      <c r="BL11" s="321">
        <v>6</v>
      </c>
      <c r="BM11" s="105">
        <v>14</v>
      </c>
      <c r="BN11" s="105">
        <v>0</v>
      </c>
      <c r="BO11" s="243">
        <f t="shared" si="19"/>
        <v>-22</v>
      </c>
      <c r="BP11" s="317">
        <f t="shared" si="24"/>
        <v>-66</v>
      </c>
      <c r="BQ11" s="321">
        <v>15</v>
      </c>
      <c r="BR11" s="321">
        <v>38</v>
      </c>
      <c r="BS11" s="105">
        <v>8</v>
      </c>
      <c r="BT11" s="105">
        <v>30</v>
      </c>
      <c r="BU11" s="243">
        <f t="shared" si="20"/>
        <v>45</v>
      </c>
      <c r="BV11" s="242">
        <v>0</v>
      </c>
      <c r="BW11" s="326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6" t="s">
        <v>86</v>
      </c>
      <c r="E12" s="226" t="s">
        <v>75</v>
      </c>
      <c r="F12" s="231">
        <v>5</v>
      </c>
      <c r="G12" s="232">
        <v>20</v>
      </c>
      <c r="H12" s="231">
        <v>150</v>
      </c>
      <c r="I12" s="102">
        <v>2</v>
      </c>
      <c r="J12" s="102"/>
      <c r="K12" s="99" t="s">
        <v>79</v>
      </c>
      <c r="L12" s="250" t="s">
        <v>76</v>
      </c>
      <c r="M12" s="247">
        <v>11900</v>
      </c>
      <c r="N12" s="105">
        <f t="shared" si="0"/>
        <v>47600</v>
      </c>
      <c r="O12" s="171">
        <v>0.2532</v>
      </c>
      <c r="P12" s="248">
        <v>3013.08</v>
      </c>
      <c r="Q12" s="265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66">
        <v>3145.65552</v>
      </c>
      <c r="V12" s="267">
        <f t="shared" si="3"/>
        <v>12582.62208</v>
      </c>
      <c r="W12" s="154">
        <v>61498.28</v>
      </c>
      <c r="X12" s="154">
        <v>11976.71</v>
      </c>
      <c r="Y12" s="275">
        <f t="shared" si="4"/>
        <v>1.29198067226891</v>
      </c>
      <c r="Z12" s="275">
        <f t="shared" si="5"/>
        <v>1.11377644161113</v>
      </c>
      <c r="AA12" s="154"/>
      <c r="AB12" s="154"/>
      <c r="AC12" s="154"/>
      <c r="AD12" s="154"/>
      <c r="AE12" s="172">
        <f t="shared" si="10"/>
        <v>1.29198067226891</v>
      </c>
      <c r="AF12" s="171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85">
        <f t="shared" si="22"/>
        <v>800</v>
      </c>
      <c r="AJ12" s="286">
        <v>0</v>
      </c>
      <c r="AK12" s="53">
        <v>8925</v>
      </c>
      <c r="AL12" s="289">
        <f t="shared" si="6"/>
        <v>26775</v>
      </c>
      <c r="AM12" s="54">
        <v>0.327472</v>
      </c>
      <c r="AN12" s="289">
        <v>2922.6876</v>
      </c>
      <c r="AO12" s="289">
        <f t="shared" si="7"/>
        <v>8768.0628</v>
      </c>
      <c r="AP12" s="298">
        <v>10442.25</v>
      </c>
      <c r="AQ12" s="298">
        <f t="shared" si="8"/>
        <v>31326.75</v>
      </c>
      <c r="AR12" s="299">
        <v>0.301929184</v>
      </c>
      <c r="AS12" s="298">
        <v>3152.820021624</v>
      </c>
      <c r="AT12" s="298">
        <f t="shared" si="9"/>
        <v>9458.460064872</v>
      </c>
      <c r="AU12" s="154">
        <v>29133.67</v>
      </c>
      <c r="AV12" s="154">
        <v>5117.72</v>
      </c>
      <c r="AW12" s="154"/>
      <c r="AX12" s="154"/>
      <c r="AY12" s="154"/>
      <c r="AZ12" s="154"/>
      <c r="BA12" s="61">
        <f t="shared" si="14"/>
        <v>1.08809225023343</v>
      </c>
      <c r="BB12" s="54">
        <f t="shared" si="15"/>
        <v>0.583677388807024</v>
      </c>
      <c r="BC12" s="304">
        <f t="shared" si="16"/>
        <v>0.929993376267886</v>
      </c>
      <c r="BD12" s="304">
        <f t="shared" si="17"/>
        <v>0.541073278831807</v>
      </c>
      <c r="BE12" s="319"/>
      <c r="BF12" s="320"/>
      <c r="BG12" s="286">
        <f t="shared" si="18"/>
        <v>800</v>
      </c>
      <c r="BH12" s="105">
        <v>60</v>
      </c>
      <c r="BI12" s="105">
        <v>463</v>
      </c>
      <c r="BJ12" s="317">
        <v>0</v>
      </c>
      <c r="BK12" s="321">
        <v>12</v>
      </c>
      <c r="BL12" s="321">
        <v>9</v>
      </c>
      <c r="BM12" s="105">
        <v>12</v>
      </c>
      <c r="BN12" s="105">
        <v>2</v>
      </c>
      <c r="BO12" s="243">
        <f t="shared" si="19"/>
        <v>-13</v>
      </c>
      <c r="BP12" s="317">
        <f t="shared" si="24"/>
        <v>-39</v>
      </c>
      <c r="BQ12" s="321">
        <v>10</v>
      </c>
      <c r="BR12" s="321">
        <v>5</v>
      </c>
      <c r="BS12" s="105">
        <v>5</v>
      </c>
      <c r="BT12" s="105">
        <v>0</v>
      </c>
      <c r="BU12" s="243">
        <f t="shared" si="20"/>
        <v>-10</v>
      </c>
      <c r="BV12" s="242">
        <f>BU12*2</f>
        <v>-20</v>
      </c>
      <c r="BW12" s="326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26" t="s">
        <v>87</v>
      </c>
      <c r="E13" s="226" t="s">
        <v>88</v>
      </c>
      <c r="F13" s="227">
        <v>5</v>
      </c>
      <c r="G13" s="228">
        <v>18</v>
      </c>
      <c r="H13" s="231">
        <v>150</v>
      </c>
      <c r="I13" s="102">
        <v>2</v>
      </c>
      <c r="J13" s="102">
        <v>2</v>
      </c>
      <c r="K13" s="99" t="s">
        <v>72</v>
      </c>
      <c r="L13" s="249" t="s">
        <v>89</v>
      </c>
      <c r="M13" s="247">
        <v>11160</v>
      </c>
      <c r="N13" s="105">
        <f t="shared" si="0"/>
        <v>44640</v>
      </c>
      <c r="O13" s="171">
        <v>0.26235</v>
      </c>
      <c r="P13" s="248">
        <v>2927.826</v>
      </c>
      <c r="Q13" s="265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66">
        <v>3056.650344</v>
      </c>
      <c r="V13" s="267">
        <f t="shared" si="3"/>
        <v>12226.601376</v>
      </c>
      <c r="W13" s="154">
        <v>57429.86</v>
      </c>
      <c r="X13" s="154">
        <v>14413.28</v>
      </c>
      <c r="Y13" s="275">
        <f t="shared" si="4"/>
        <v>1.28651120071685</v>
      </c>
      <c r="Z13" s="275">
        <f t="shared" si="5"/>
        <v>1.10906137992832</v>
      </c>
      <c r="AA13" s="154"/>
      <c r="AB13" s="154"/>
      <c r="AC13" s="154"/>
      <c r="AD13" s="154"/>
      <c r="AE13" s="172">
        <f t="shared" si="10"/>
        <v>1.28651120071685</v>
      </c>
      <c r="AF13" s="172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85">
        <f t="shared" si="22"/>
        <v>900</v>
      </c>
      <c r="AJ13" s="286">
        <f t="shared" si="23"/>
        <v>810.5928</v>
      </c>
      <c r="AK13" s="53">
        <v>8370</v>
      </c>
      <c r="AL13" s="289">
        <f t="shared" si="6"/>
        <v>25110</v>
      </c>
      <c r="AM13" s="54">
        <v>0.339306</v>
      </c>
      <c r="AN13" s="289">
        <v>2839.99122</v>
      </c>
      <c r="AO13" s="289">
        <f t="shared" si="7"/>
        <v>8519.97366</v>
      </c>
      <c r="AP13" s="298">
        <v>9792.9</v>
      </c>
      <c r="AQ13" s="298">
        <f t="shared" si="8"/>
        <v>29378.7</v>
      </c>
      <c r="AR13" s="299">
        <v>0.312840132</v>
      </c>
      <c r="AS13" s="298">
        <v>3063.6121286628</v>
      </c>
      <c r="AT13" s="298">
        <f t="shared" si="9"/>
        <v>9190.8363859884</v>
      </c>
      <c r="AU13" s="154">
        <v>20268.56</v>
      </c>
      <c r="AV13" s="154">
        <v>5539.83</v>
      </c>
      <c r="AW13" s="154">
        <v>2139</v>
      </c>
      <c r="AX13" s="154">
        <v>255.3</v>
      </c>
      <c r="AY13" s="154"/>
      <c r="AZ13" s="154"/>
      <c r="BA13" s="54">
        <f t="shared" si="14"/>
        <v>0.722005575467941</v>
      </c>
      <c r="BB13" s="54">
        <f t="shared" si="15"/>
        <v>0.620251917539379</v>
      </c>
      <c r="BC13" s="304">
        <f t="shared" si="16"/>
        <v>0.617098782451232</v>
      </c>
      <c r="BD13" s="304">
        <f t="shared" si="17"/>
        <v>0.574978138883678</v>
      </c>
      <c r="BE13" s="162"/>
      <c r="BF13" s="162"/>
      <c r="BG13" s="286">
        <f t="shared" si="18"/>
        <v>1710.5928</v>
      </c>
      <c r="BH13" s="105">
        <v>80</v>
      </c>
      <c r="BI13" s="105">
        <v>42</v>
      </c>
      <c r="BJ13" s="317">
        <f>BI13-BH13</f>
        <v>-38</v>
      </c>
      <c r="BK13" s="321">
        <v>12</v>
      </c>
      <c r="BL13" s="321">
        <v>13</v>
      </c>
      <c r="BM13" s="105">
        <v>12</v>
      </c>
      <c r="BN13" s="105">
        <v>0</v>
      </c>
      <c r="BO13" s="243">
        <f t="shared" si="19"/>
        <v>-11</v>
      </c>
      <c r="BP13" s="317">
        <f t="shared" si="24"/>
        <v>-33</v>
      </c>
      <c r="BQ13" s="321">
        <v>15</v>
      </c>
      <c r="BR13" s="321">
        <v>12</v>
      </c>
      <c r="BS13" s="105">
        <v>8</v>
      </c>
      <c r="BT13" s="105">
        <v>0</v>
      </c>
      <c r="BU13" s="243">
        <f t="shared" si="20"/>
        <v>-11</v>
      </c>
      <c r="BV13" s="242">
        <f>BU13*2</f>
        <v>-22</v>
      </c>
      <c r="BW13" s="326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26" t="s">
        <v>90</v>
      </c>
      <c r="E14" s="226" t="s">
        <v>91</v>
      </c>
      <c r="F14" s="229">
        <v>6</v>
      </c>
      <c r="G14" s="230">
        <v>25</v>
      </c>
      <c r="H14" s="229">
        <v>150</v>
      </c>
      <c r="I14" s="102">
        <v>5</v>
      </c>
      <c r="J14" s="102"/>
      <c r="K14" s="99" t="s">
        <v>65</v>
      </c>
      <c r="L14" s="246" t="s">
        <v>92</v>
      </c>
      <c r="M14" s="247">
        <v>9250</v>
      </c>
      <c r="N14" s="105">
        <f t="shared" si="0"/>
        <v>37000</v>
      </c>
      <c r="O14" s="171">
        <v>0.24615</v>
      </c>
      <c r="P14" s="248">
        <v>2276.8875</v>
      </c>
      <c r="Q14" s="265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66">
        <v>2377.07055</v>
      </c>
      <c r="V14" s="267">
        <f t="shared" si="3"/>
        <v>9508.2822</v>
      </c>
      <c r="W14" s="154">
        <v>47375.33</v>
      </c>
      <c r="X14" s="154">
        <v>11136.6</v>
      </c>
      <c r="Y14" s="275">
        <f t="shared" si="4"/>
        <v>1.28041432432432</v>
      </c>
      <c r="Z14" s="275">
        <f t="shared" si="5"/>
        <v>1.10380545200373</v>
      </c>
      <c r="AA14" s="154"/>
      <c r="AB14" s="154"/>
      <c r="AC14" s="154"/>
      <c r="AD14" s="154"/>
      <c r="AE14" s="172">
        <f t="shared" si="10"/>
        <v>1.28041432432432</v>
      </c>
      <c r="AF14" s="172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85">
        <f t="shared" si="22"/>
        <v>2000</v>
      </c>
      <c r="AJ14" s="286">
        <f t="shared" si="23"/>
        <v>608.715</v>
      </c>
      <c r="AK14" s="53">
        <v>6937.5</v>
      </c>
      <c r="AL14" s="289">
        <f t="shared" si="6"/>
        <v>20812.5</v>
      </c>
      <c r="AM14" s="54">
        <v>0.318354</v>
      </c>
      <c r="AN14" s="289">
        <v>2208.580875</v>
      </c>
      <c r="AO14" s="289">
        <f t="shared" si="7"/>
        <v>6625.742625</v>
      </c>
      <c r="AP14" s="298">
        <v>8116.875</v>
      </c>
      <c r="AQ14" s="298">
        <f t="shared" si="8"/>
        <v>24350.625</v>
      </c>
      <c r="AR14" s="299">
        <v>0.293522388</v>
      </c>
      <c r="AS14" s="298">
        <v>2382.4845330975</v>
      </c>
      <c r="AT14" s="298">
        <f t="shared" si="9"/>
        <v>7147.4535992925</v>
      </c>
      <c r="AU14" s="154">
        <v>15313.66</v>
      </c>
      <c r="AV14" s="154">
        <v>4572.48</v>
      </c>
      <c r="AW14" s="154"/>
      <c r="AX14" s="154"/>
      <c r="AY14" s="154"/>
      <c r="AZ14" s="154"/>
      <c r="BA14" s="54">
        <f t="shared" si="14"/>
        <v>0.735791471471472</v>
      </c>
      <c r="BB14" s="54">
        <f t="shared" si="15"/>
        <v>0.690108303142849</v>
      </c>
      <c r="BC14" s="304">
        <f t="shared" si="16"/>
        <v>0.628881599548266</v>
      </c>
      <c r="BD14" s="304">
        <f t="shared" si="17"/>
        <v>0.639735527692354</v>
      </c>
      <c r="BE14" s="162"/>
      <c r="BF14" s="162"/>
      <c r="BG14" s="286">
        <f t="shared" si="18"/>
        <v>2608.715</v>
      </c>
      <c r="BH14" s="105">
        <v>80</v>
      </c>
      <c r="BI14" s="105">
        <v>23</v>
      </c>
      <c r="BJ14" s="317">
        <f>BI14-BH14</f>
        <v>-57</v>
      </c>
      <c r="BK14" s="321">
        <v>10</v>
      </c>
      <c r="BL14" s="321">
        <v>8</v>
      </c>
      <c r="BM14" s="105">
        <v>10</v>
      </c>
      <c r="BN14" s="105">
        <v>0</v>
      </c>
      <c r="BO14" s="243">
        <f t="shared" si="19"/>
        <v>-12</v>
      </c>
      <c r="BP14" s="317">
        <f t="shared" si="24"/>
        <v>-36</v>
      </c>
      <c r="BQ14" s="321">
        <v>15</v>
      </c>
      <c r="BR14" s="321">
        <v>20</v>
      </c>
      <c r="BS14" s="105">
        <v>5</v>
      </c>
      <c r="BT14" s="105">
        <v>7</v>
      </c>
      <c r="BU14" s="243">
        <f t="shared" si="20"/>
        <v>7</v>
      </c>
      <c r="BV14" s="242">
        <v>0</v>
      </c>
      <c r="BW14" s="326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6" t="s">
        <v>93</v>
      </c>
      <c r="E15" s="226" t="s">
        <v>75</v>
      </c>
      <c r="F15" s="229">
        <v>6</v>
      </c>
      <c r="G15" s="230">
        <v>27</v>
      </c>
      <c r="H15" s="229">
        <v>150</v>
      </c>
      <c r="I15" s="102">
        <v>2</v>
      </c>
      <c r="J15" s="102"/>
      <c r="K15" s="99" t="s">
        <v>65</v>
      </c>
      <c r="L15" s="246" t="s">
        <v>76</v>
      </c>
      <c r="M15" s="247">
        <v>9120</v>
      </c>
      <c r="N15" s="105">
        <f t="shared" si="0"/>
        <v>36480</v>
      </c>
      <c r="O15" s="171">
        <v>0.2052</v>
      </c>
      <c r="P15" s="248">
        <v>1871.424</v>
      </c>
      <c r="Q15" s="265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66">
        <v>1953.766656</v>
      </c>
      <c r="V15" s="267">
        <f t="shared" si="3"/>
        <v>7815.066624</v>
      </c>
      <c r="W15" s="154">
        <v>46627.81</v>
      </c>
      <c r="X15" s="154">
        <v>10615.06</v>
      </c>
      <c r="Y15" s="275">
        <f t="shared" si="4"/>
        <v>1.27817461622807</v>
      </c>
      <c r="Z15" s="275">
        <f t="shared" si="5"/>
        <v>1.10187466916213</v>
      </c>
      <c r="AA15" s="154"/>
      <c r="AB15" s="154"/>
      <c r="AC15" s="154"/>
      <c r="AD15" s="154"/>
      <c r="AE15" s="172">
        <f t="shared" si="10"/>
        <v>1.27817461622807</v>
      </c>
      <c r="AF15" s="172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85">
        <f t="shared" si="22"/>
        <v>800</v>
      </c>
      <c r="AJ15" s="286">
        <f t="shared" si="23"/>
        <v>938.8092</v>
      </c>
      <c r="AK15" s="53">
        <v>6840</v>
      </c>
      <c r="AL15" s="289">
        <f t="shared" si="6"/>
        <v>20520</v>
      </c>
      <c r="AM15" s="54">
        <v>0.265392</v>
      </c>
      <c r="AN15" s="289">
        <v>1815.28128</v>
      </c>
      <c r="AO15" s="289">
        <f t="shared" si="7"/>
        <v>5445.84384</v>
      </c>
      <c r="AP15" s="298">
        <v>8002.8</v>
      </c>
      <c r="AQ15" s="298">
        <f t="shared" si="8"/>
        <v>24008.4</v>
      </c>
      <c r="AR15" s="299">
        <v>0.244691424</v>
      </c>
      <c r="AS15" s="298">
        <v>1958.2165279872</v>
      </c>
      <c r="AT15" s="298">
        <f t="shared" si="9"/>
        <v>5874.6495839616</v>
      </c>
      <c r="AU15" s="154">
        <v>14986.12</v>
      </c>
      <c r="AV15" s="154">
        <v>4078.92</v>
      </c>
      <c r="AW15" s="154"/>
      <c r="AX15" s="154"/>
      <c r="AY15" s="154"/>
      <c r="AZ15" s="154"/>
      <c r="BA15" s="54">
        <f t="shared" si="14"/>
        <v>0.730317738791423</v>
      </c>
      <c r="BB15" s="54">
        <f t="shared" si="15"/>
        <v>0.748996871713457</v>
      </c>
      <c r="BC15" s="304">
        <f t="shared" si="16"/>
        <v>0.624203195548225</v>
      </c>
      <c r="BD15" s="304">
        <f t="shared" si="17"/>
        <v>0.694325668570237</v>
      </c>
      <c r="BE15" s="162"/>
      <c r="BF15" s="162"/>
      <c r="BG15" s="286">
        <f t="shared" si="18"/>
        <v>1738.8092</v>
      </c>
      <c r="BH15" s="105">
        <v>60</v>
      </c>
      <c r="BI15" s="105">
        <v>88</v>
      </c>
      <c r="BJ15" s="317">
        <v>0</v>
      </c>
      <c r="BK15" s="321">
        <v>12</v>
      </c>
      <c r="BL15" s="321">
        <v>36</v>
      </c>
      <c r="BM15" s="105">
        <v>12</v>
      </c>
      <c r="BN15" s="105">
        <v>8</v>
      </c>
      <c r="BO15" s="243">
        <f t="shared" si="19"/>
        <v>20</v>
      </c>
      <c r="BP15" s="317">
        <v>0</v>
      </c>
      <c r="BQ15" s="321">
        <v>15</v>
      </c>
      <c r="BR15" s="321">
        <v>0</v>
      </c>
      <c r="BS15" s="105">
        <v>8</v>
      </c>
      <c r="BT15" s="105">
        <v>0</v>
      </c>
      <c r="BU15" s="243">
        <f t="shared" si="20"/>
        <v>-23</v>
      </c>
      <c r="BV15" s="242">
        <f>BU15*2</f>
        <v>-46</v>
      </c>
      <c r="BW15" s="326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26" t="s">
        <v>94</v>
      </c>
      <c r="E16" s="226" t="s">
        <v>95</v>
      </c>
      <c r="F16" s="229">
        <v>5</v>
      </c>
      <c r="G16" s="230">
        <v>21</v>
      </c>
      <c r="H16" s="229">
        <v>150</v>
      </c>
      <c r="I16" s="102">
        <v>3</v>
      </c>
      <c r="J16" s="102"/>
      <c r="K16" s="99" t="s">
        <v>96</v>
      </c>
      <c r="L16" s="249" t="s">
        <v>97</v>
      </c>
      <c r="M16" s="247">
        <v>8550</v>
      </c>
      <c r="N16" s="105">
        <f t="shared" si="0"/>
        <v>34200</v>
      </c>
      <c r="O16" s="171">
        <v>0.208275</v>
      </c>
      <c r="P16" s="248">
        <v>1780.75125</v>
      </c>
      <c r="Q16" s="265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66">
        <v>1859.104305</v>
      </c>
      <c r="V16" s="267">
        <f t="shared" si="3"/>
        <v>7436.41722</v>
      </c>
      <c r="W16" s="154">
        <v>48478.44</v>
      </c>
      <c r="X16" s="154">
        <v>9512</v>
      </c>
      <c r="Y16" s="275">
        <f t="shared" si="4"/>
        <v>1.41749824561404</v>
      </c>
      <c r="Z16" s="275">
        <f t="shared" si="5"/>
        <v>1.221981246219</v>
      </c>
      <c r="AA16" s="154">
        <v>5075</v>
      </c>
      <c r="AB16" s="154">
        <v>297.5</v>
      </c>
      <c r="AC16" s="154"/>
      <c r="AD16" s="154"/>
      <c r="AE16" s="172">
        <f t="shared" si="10"/>
        <v>1.26910643274854</v>
      </c>
      <c r="AF16" s="172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85">
        <f t="shared" si="22"/>
        <v>1200</v>
      </c>
      <c r="AJ16" s="286">
        <f t="shared" si="23"/>
        <v>716.6985</v>
      </c>
      <c r="AK16" s="53">
        <v>6412.5</v>
      </c>
      <c r="AL16" s="289">
        <f t="shared" si="6"/>
        <v>19237.5</v>
      </c>
      <c r="AM16" s="54">
        <v>0.269369</v>
      </c>
      <c r="AN16" s="289">
        <v>1727.3287125</v>
      </c>
      <c r="AO16" s="289">
        <f t="shared" si="7"/>
        <v>5181.9861375</v>
      </c>
      <c r="AP16" s="298">
        <v>7502.625</v>
      </c>
      <c r="AQ16" s="298">
        <f t="shared" si="8"/>
        <v>22507.875</v>
      </c>
      <c r="AR16" s="299">
        <v>0.248358218</v>
      </c>
      <c r="AS16" s="298">
        <v>1863.33857532225</v>
      </c>
      <c r="AT16" s="298">
        <f t="shared" si="9"/>
        <v>5590.01572596675</v>
      </c>
      <c r="AU16" s="154">
        <v>22939.26</v>
      </c>
      <c r="AV16" s="154">
        <v>5246.53</v>
      </c>
      <c r="AW16" s="154">
        <v>2030</v>
      </c>
      <c r="AX16" s="154">
        <v>119</v>
      </c>
      <c r="AY16" s="154"/>
      <c r="AZ16" s="154"/>
      <c r="BA16" s="61">
        <f t="shared" si="14"/>
        <v>1.08690110461339</v>
      </c>
      <c r="BB16" s="54">
        <f t="shared" si="15"/>
        <v>0.989491261447822</v>
      </c>
      <c r="BC16" s="304">
        <f t="shared" si="16"/>
        <v>0.928975303088363</v>
      </c>
      <c r="BD16" s="304">
        <f t="shared" si="17"/>
        <v>0.917265755833492</v>
      </c>
      <c r="BE16" s="319"/>
      <c r="BF16" s="320"/>
      <c r="BG16" s="286">
        <f t="shared" si="18"/>
        <v>1916.6985</v>
      </c>
      <c r="BH16" s="105">
        <v>60</v>
      </c>
      <c r="BI16" s="105">
        <v>86</v>
      </c>
      <c r="BJ16" s="317">
        <v>0</v>
      </c>
      <c r="BK16" s="321">
        <v>10</v>
      </c>
      <c r="BL16" s="321">
        <v>8</v>
      </c>
      <c r="BM16" s="105">
        <v>10</v>
      </c>
      <c r="BN16" s="105">
        <v>6</v>
      </c>
      <c r="BO16" s="243">
        <f t="shared" si="19"/>
        <v>-6</v>
      </c>
      <c r="BP16" s="317">
        <f t="shared" si="24"/>
        <v>-18</v>
      </c>
      <c r="BQ16" s="321">
        <v>15</v>
      </c>
      <c r="BR16" s="321">
        <v>29</v>
      </c>
      <c r="BS16" s="105">
        <v>8</v>
      </c>
      <c r="BT16" s="105">
        <v>12</v>
      </c>
      <c r="BU16" s="243">
        <f t="shared" si="20"/>
        <v>18</v>
      </c>
      <c r="BV16" s="242">
        <v>0</v>
      </c>
      <c r="BW16" s="326">
        <f t="shared" si="21"/>
        <v>-18</v>
      </c>
    </row>
    <row r="17" spans="1:75">
      <c r="A17" s="99">
        <v>15</v>
      </c>
      <c r="B17" s="99">
        <v>30</v>
      </c>
      <c r="C17" s="99">
        <v>511</v>
      </c>
      <c r="D17" s="226" t="s">
        <v>98</v>
      </c>
      <c r="E17" s="226" t="s">
        <v>91</v>
      </c>
      <c r="F17" s="229">
        <v>4</v>
      </c>
      <c r="G17" s="230">
        <v>11</v>
      </c>
      <c r="H17" s="229">
        <v>150</v>
      </c>
      <c r="I17" s="102">
        <v>4</v>
      </c>
      <c r="J17" s="102"/>
      <c r="K17" s="99" t="s">
        <v>79</v>
      </c>
      <c r="L17" s="246" t="s">
        <v>92</v>
      </c>
      <c r="M17" s="247">
        <v>13600</v>
      </c>
      <c r="N17" s="105">
        <f t="shared" si="0"/>
        <v>54400</v>
      </c>
      <c r="O17" s="171">
        <v>0.20295</v>
      </c>
      <c r="P17" s="248">
        <v>2760.12</v>
      </c>
      <c r="Q17" s="265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66">
        <v>2881.56528</v>
      </c>
      <c r="V17" s="267">
        <f t="shared" si="3"/>
        <v>11526.26112</v>
      </c>
      <c r="W17" s="154">
        <v>70386.79</v>
      </c>
      <c r="X17" s="154">
        <v>18025.25</v>
      </c>
      <c r="Y17" s="275">
        <f t="shared" si="4"/>
        <v>1.29387481617647</v>
      </c>
      <c r="Z17" s="275">
        <f t="shared" si="5"/>
        <v>1.11540932429006</v>
      </c>
      <c r="AA17" s="154">
        <v>2100</v>
      </c>
      <c r="AB17" s="154">
        <v>189</v>
      </c>
      <c r="AC17" s="154"/>
      <c r="AD17" s="154"/>
      <c r="AE17" s="172">
        <f t="shared" si="10"/>
        <v>1.255271875</v>
      </c>
      <c r="AF17" s="172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85">
        <f t="shared" si="22"/>
        <v>1600</v>
      </c>
      <c r="AJ17" s="286">
        <f t="shared" si="23"/>
        <v>2095.431</v>
      </c>
      <c r="AK17" s="53">
        <v>10200</v>
      </c>
      <c r="AL17" s="289">
        <f t="shared" si="6"/>
        <v>30600</v>
      </c>
      <c r="AM17" s="54">
        <v>0.262482</v>
      </c>
      <c r="AN17" s="289">
        <v>2677.3164</v>
      </c>
      <c r="AO17" s="289">
        <f t="shared" si="7"/>
        <v>8031.9492</v>
      </c>
      <c r="AP17" s="298">
        <v>11934</v>
      </c>
      <c r="AQ17" s="298">
        <f t="shared" si="8"/>
        <v>35802</v>
      </c>
      <c r="AR17" s="299">
        <v>0.242008404</v>
      </c>
      <c r="AS17" s="298">
        <v>2888.128293336</v>
      </c>
      <c r="AT17" s="298">
        <f t="shared" si="9"/>
        <v>8664.384880008</v>
      </c>
      <c r="AU17" s="154">
        <v>33742.57</v>
      </c>
      <c r="AV17" s="154">
        <v>8031.8</v>
      </c>
      <c r="AW17" s="154">
        <v>5250</v>
      </c>
      <c r="AX17" s="154">
        <v>472.5</v>
      </c>
      <c r="AY17" s="154"/>
      <c r="AZ17" s="154"/>
      <c r="BA17" s="54">
        <f t="shared" si="14"/>
        <v>0.931129738562091</v>
      </c>
      <c r="BB17" s="54">
        <f t="shared" si="15"/>
        <v>0.941153860883483</v>
      </c>
      <c r="BC17" s="304">
        <f t="shared" si="16"/>
        <v>0.795837383386403</v>
      </c>
      <c r="BD17" s="304">
        <f t="shared" si="17"/>
        <v>0.87245662614113</v>
      </c>
      <c r="BE17" s="162"/>
      <c r="BF17" s="162"/>
      <c r="BG17" s="286">
        <f t="shared" si="18"/>
        <v>3695.431</v>
      </c>
      <c r="BH17" s="105">
        <v>960</v>
      </c>
      <c r="BI17" s="105">
        <v>476</v>
      </c>
      <c r="BJ17" s="317">
        <f>BI17-BH17</f>
        <v>-484</v>
      </c>
      <c r="BK17" s="321">
        <v>12</v>
      </c>
      <c r="BL17" s="321">
        <v>12</v>
      </c>
      <c r="BM17" s="105">
        <v>12</v>
      </c>
      <c r="BN17" s="105">
        <v>3</v>
      </c>
      <c r="BO17" s="243">
        <f t="shared" si="19"/>
        <v>-9</v>
      </c>
      <c r="BP17" s="317">
        <f t="shared" si="24"/>
        <v>-27</v>
      </c>
      <c r="BQ17" s="321">
        <v>15</v>
      </c>
      <c r="BR17" s="321">
        <v>43</v>
      </c>
      <c r="BS17" s="105">
        <v>8</v>
      </c>
      <c r="BT17" s="105">
        <v>3</v>
      </c>
      <c r="BU17" s="243">
        <f t="shared" si="20"/>
        <v>23</v>
      </c>
      <c r="BV17" s="242">
        <v>0</v>
      </c>
      <c r="BW17" s="326">
        <f t="shared" si="21"/>
        <v>-511</v>
      </c>
    </row>
    <row r="18" spans="1:75">
      <c r="A18" s="220">
        <v>16</v>
      </c>
      <c r="B18" s="220">
        <v>30</v>
      </c>
      <c r="C18" s="220">
        <v>105396</v>
      </c>
      <c r="D18" s="221" t="s">
        <v>99</v>
      </c>
      <c r="E18" s="221" t="s">
        <v>64</v>
      </c>
      <c r="F18" s="224">
        <v>7</v>
      </c>
      <c r="G18" s="225">
        <v>31</v>
      </c>
      <c r="H18" s="224">
        <v>100</v>
      </c>
      <c r="I18" s="102">
        <v>2</v>
      </c>
      <c r="J18" s="102"/>
      <c r="K18" s="220" t="s">
        <v>65</v>
      </c>
      <c r="L18" s="241" t="s">
        <v>66</v>
      </c>
      <c r="M18" s="242">
        <v>6600</v>
      </c>
      <c r="N18" s="243">
        <f t="shared" si="0"/>
        <v>26400</v>
      </c>
      <c r="O18" s="172">
        <v>0.273375</v>
      </c>
      <c r="P18" s="244">
        <v>1804.275</v>
      </c>
      <c r="Q18" s="260">
        <f t="shared" si="1"/>
        <v>7217.1</v>
      </c>
      <c r="R18" s="58">
        <v>7656</v>
      </c>
      <c r="S18" s="261">
        <f t="shared" si="2"/>
        <v>30624</v>
      </c>
      <c r="T18" s="59">
        <v>0.2460375</v>
      </c>
      <c r="U18" s="262">
        <v>1883.6631</v>
      </c>
      <c r="V18" s="263">
        <f t="shared" si="3"/>
        <v>7534.6524</v>
      </c>
      <c r="W18" s="264">
        <v>33023.07</v>
      </c>
      <c r="X18" s="264">
        <v>7642.64</v>
      </c>
      <c r="Y18" s="274">
        <f t="shared" si="4"/>
        <v>1.25087386363636</v>
      </c>
      <c r="Z18" s="275">
        <f t="shared" si="5"/>
        <v>1.07833953761755</v>
      </c>
      <c r="AA18" s="154"/>
      <c r="AB18" s="154"/>
      <c r="AC18" s="154"/>
      <c r="AD18" s="154"/>
      <c r="AE18" s="172">
        <f t="shared" si="10"/>
        <v>1.25087386363636</v>
      </c>
      <c r="AF18" s="172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85">
        <f t="shared" si="22"/>
        <v>800</v>
      </c>
      <c r="AJ18" s="286">
        <f t="shared" si="23"/>
        <v>127.662</v>
      </c>
      <c r="AK18" s="55">
        <v>4950</v>
      </c>
      <c r="AL18" s="287">
        <f t="shared" si="6"/>
        <v>14850</v>
      </c>
      <c r="AM18" s="61">
        <v>0.353565</v>
      </c>
      <c r="AN18" s="288">
        <v>1750.14675</v>
      </c>
      <c r="AO18" s="287">
        <f t="shared" si="7"/>
        <v>5250.44025</v>
      </c>
      <c r="AP18" s="295">
        <v>5791.5</v>
      </c>
      <c r="AQ18" s="296">
        <f t="shared" si="8"/>
        <v>17374.5</v>
      </c>
      <c r="AR18" s="297">
        <v>0.32598693</v>
      </c>
      <c r="AS18" s="295">
        <v>1887.953305095</v>
      </c>
      <c r="AT18" s="296">
        <f t="shared" si="9"/>
        <v>5663.859915285</v>
      </c>
      <c r="AU18" s="264">
        <v>11794.61</v>
      </c>
      <c r="AV18" s="264">
        <v>3391.24</v>
      </c>
      <c r="AW18" s="154"/>
      <c r="AX18" s="154"/>
      <c r="AY18" s="154"/>
      <c r="AZ18" s="154"/>
      <c r="BA18" s="54">
        <f t="shared" si="14"/>
        <v>0.794249831649832</v>
      </c>
      <c r="BB18" s="54">
        <f t="shared" si="15"/>
        <v>0.645896313171072</v>
      </c>
      <c r="BC18" s="304">
        <f t="shared" si="16"/>
        <v>0.678846009957121</v>
      </c>
      <c r="BD18" s="304">
        <f t="shared" si="17"/>
        <v>0.598750684290071</v>
      </c>
      <c r="BE18" s="162"/>
      <c r="BF18" s="162"/>
      <c r="BG18" s="286">
        <f t="shared" si="18"/>
        <v>927.662</v>
      </c>
      <c r="BH18" s="243">
        <v>40</v>
      </c>
      <c r="BI18" s="243">
        <v>55</v>
      </c>
      <c r="BJ18" s="317">
        <v>0</v>
      </c>
      <c r="BK18" s="318">
        <v>10</v>
      </c>
      <c r="BL18" s="318">
        <v>14</v>
      </c>
      <c r="BM18" s="243">
        <v>10</v>
      </c>
      <c r="BN18" s="243">
        <v>8</v>
      </c>
      <c r="BO18" s="243">
        <f t="shared" si="19"/>
        <v>2</v>
      </c>
      <c r="BP18" s="317">
        <v>0</v>
      </c>
      <c r="BQ18" s="318">
        <v>10</v>
      </c>
      <c r="BR18" s="318">
        <v>3</v>
      </c>
      <c r="BS18" s="243">
        <v>5</v>
      </c>
      <c r="BT18" s="243">
        <v>11</v>
      </c>
      <c r="BU18" s="243">
        <f t="shared" si="20"/>
        <v>-1</v>
      </c>
      <c r="BV18" s="242">
        <f>BU18*2</f>
        <v>-2</v>
      </c>
      <c r="BW18" s="326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26" t="s">
        <v>100</v>
      </c>
      <c r="E19" s="226" t="s">
        <v>91</v>
      </c>
      <c r="F19" s="227">
        <v>3</v>
      </c>
      <c r="G19" s="228">
        <v>8</v>
      </c>
      <c r="H19" s="227">
        <v>200</v>
      </c>
      <c r="I19" s="251">
        <v>4</v>
      </c>
      <c r="J19" s="102"/>
      <c r="K19" s="99" t="s">
        <v>84</v>
      </c>
      <c r="L19" s="249" t="s">
        <v>92</v>
      </c>
      <c r="M19" s="247">
        <v>17325</v>
      </c>
      <c r="N19" s="105">
        <f t="shared" si="0"/>
        <v>69300</v>
      </c>
      <c r="O19" s="171">
        <v>0.253125</v>
      </c>
      <c r="P19" s="248">
        <v>4385.390625</v>
      </c>
      <c r="Q19" s="265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66">
        <v>4578.3478125</v>
      </c>
      <c r="V19" s="267">
        <f t="shared" si="3"/>
        <v>18313.39125</v>
      </c>
      <c r="W19" s="154">
        <v>88245.08</v>
      </c>
      <c r="X19" s="154">
        <v>22079.21</v>
      </c>
      <c r="Y19" s="275">
        <f t="shared" si="4"/>
        <v>1.27337777777778</v>
      </c>
      <c r="Z19" s="275">
        <f t="shared" si="5"/>
        <v>1.09773946360153</v>
      </c>
      <c r="AA19" s="154">
        <v>2030</v>
      </c>
      <c r="AB19" s="154">
        <v>119</v>
      </c>
      <c r="AC19" s="154"/>
      <c r="AD19" s="154"/>
      <c r="AE19" s="172">
        <f t="shared" si="10"/>
        <v>1.24408484848485</v>
      </c>
      <c r="AF19" s="172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85">
        <f t="shared" si="22"/>
        <v>1600</v>
      </c>
      <c r="AJ19" s="286">
        <f t="shared" si="23"/>
        <v>1361.29425</v>
      </c>
      <c r="AK19" s="53">
        <v>12993.75</v>
      </c>
      <c r="AL19" s="289">
        <f t="shared" si="6"/>
        <v>38981.25</v>
      </c>
      <c r="AM19" s="54">
        <v>0.327375</v>
      </c>
      <c r="AN19" s="289">
        <v>4253.82890625</v>
      </c>
      <c r="AO19" s="289">
        <f t="shared" si="7"/>
        <v>12761.48671875</v>
      </c>
      <c r="AP19" s="298">
        <v>15202.6875</v>
      </c>
      <c r="AQ19" s="298">
        <f t="shared" si="8"/>
        <v>45608.0625</v>
      </c>
      <c r="AR19" s="299">
        <v>0.30183975</v>
      </c>
      <c r="AS19" s="298">
        <v>4588.77539432813</v>
      </c>
      <c r="AT19" s="298">
        <f t="shared" si="9"/>
        <v>13766.3261829844</v>
      </c>
      <c r="AU19" s="154">
        <v>40568.76</v>
      </c>
      <c r="AV19" s="154">
        <v>11842.46</v>
      </c>
      <c r="AW19" s="154"/>
      <c r="AX19" s="154"/>
      <c r="AY19" s="154"/>
      <c r="AZ19" s="154"/>
      <c r="BA19" s="61">
        <f t="shared" si="14"/>
        <v>1.04072496392496</v>
      </c>
      <c r="BB19" s="54">
        <f t="shared" si="15"/>
        <v>0.927984353312087</v>
      </c>
      <c r="BC19" s="304">
        <f t="shared" si="16"/>
        <v>0.889508516175183</v>
      </c>
      <c r="BD19" s="304">
        <f t="shared" si="17"/>
        <v>0.860248394712429</v>
      </c>
      <c r="BE19" s="319"/>
      <c r="BF19" s="320"/>
      <c r="BG19" s="286">
        <f t="shared" si="18"/>
        <v>2961.29425</v>
      </c>
      <c r="BH19" s="105">
        <v>80</v>
      </c>
      <c r="BI19" s="105">
        <v>86</v>
      </c>
      <c r="BJ19" s="317">
        <v>0</v>
      </c>
      <c r="BK19" s="321">
        <v>14</v>
      </c>
      <c r="BL19" s="321">
        <v>18</v>
      </c>
      <c r="BM19" s="105">
        <v>14</v>
      </c>
      <c r="BN19" s="105">
        <v>11</v>
      </c>
      <c r="BO19" s="243">
        <f t="shared" si="19"/>
        <v>1</v>
      </c>
      <c r="BP19" s="317">
        <v>0</v>
      </c>
      <c r="BQ19" s="321">
        <v>20</v>
      </c>
      <c r="BR19" s="321">
        <v>26</v>
      </c>
      <c r="BS19" s="105">
        <v>10</v>
      </c>
      <c r="BT19" s="105">
        <v>9</v>
      </c>
      <c r="BU19" s="243">
        <f t="shared" si="20"/>
        <v>5</v>
      </c>
      <c r="BV19" s="242">
        <v>0</v>
      </c>
      <c r="BW19" s="326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26" t="s">
        <v>101</v>
      </c>
      <c r="E20" s="226" t="s">
        <v>71</v>
      </c>
      <c r="F20" s="229">
        <v>6</v>
      </c>
      <c r="G20" s="230">
        <v>25</v>
      </c>
      <c r="H20" s="229">
        <v>150</v>
      </c>
      <c r="I20" s="102">
        <v>2</v>
      </c>
      <c r="J20" s="102"/>
      <c r="K20" s="99" t="s">
        <v>65</v>
      </c>
      <c r="L20" s="246" t="s">
        <v>73</v>
      </c>
      <c r="M20" s="247">
        <v>9250</v>
      </c>
      <c r="N20" s="105">
        <f t="shared" si="0"/>
        <v>37000</v>
      </c>
      <c r="O20" s="171">
        <v>0.1926</v>
      </c>
      <c r="P20" s="248">
        <v>1781.55</v>
      </c>
      <c r="Q20" s="265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66">
        <v>1859.9382</v>
      </c>
      <c r="V20" s="267">
        <f t="shared" si="3"/>
        <v>7439.7528</v>
      </c>
      <c r="W20" s="154">
        <v>45900.59</v>
      </c>
      <c r="X20" s="154">
        <v>8663.57</v>
      </c>
      <c r="Y20" s="275">
        <f t="shared" si="4"/>
        <v>1.24055648648649</v>
      </c>
      <c r="Z20" s="275">
        <f t="shared" si="5"/>
        <v>1.06944524697111</v>
      </c>
      <c r="AA20" s="154"/>
      <c r="AB20" s="154"/>
      <c r="AC20" s="154"/>
      <c r="AD20" s="154"/>
      <c r="AE20" s="172">
        <f t="shared" si="10"/>
        <v>1.24055648648649</v>
      </c>
      <c r="AF20" s="172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85">
        <f t="shared" si="22"/>
        <v>800</v>
      </c>
      <c r="AJ20" s="286">
        <f t="shared" si="23"/>
        <v>461.211</v>
      </c>
      <c r="AK20" s="53">
        <v>6937.5</v>
      </c>
      <c r="AL20" s="289">
        <f t="shared" si="6"/>
        <v>20812.5</v>
      </c>
      <c r="AM20" s="54">
        <v>0.249096</v>
      </c>
      <c r="AN20" s="289">
        <v>1728.1035</v>
      </c>
      <c r="AO20" s="289">
        <f t="shared" si="7"/>
        <v>5184.3105</v>
      </c>
      <c r="AP20" s="298">
        <v>8116.875</v>
      </c>
      <c r="AQ20" s="298">
        <f t="shared" si="8"/>
        <v>24350.625</v>
      </c>
      <c r="AR20" s="299">
        <v>0.229666512</v>
      </c>
      <c r="AS20" s="298">
        <v>1864.17436959</v>
      </c>
      <c r="AT20" s="298">
        <f t="shared" si="9"/>
        <v>5592.52310877</v>
      </c>
      <c r="AU20" s="154">
        <v>16971.3</v>
      </c>
      <c r="AV20" s="154">
        <v>3403.64</v>
      </c>
      <c r="AW20" s="154"/>
      <c r="AX20" s="154"/>
      <c r="AY20" s="154"/>
      <c r="AZ20" s="154"/>
      <c r="BA20" s="54">
        <f t="shared" si="14"/>
        <v>0.815437837837838</v>
      </c>
      <c r="BB20" s="54">
        <f t="shared" si="15"/>
        <v>0.656527034790837</v>
      </c>
      <c r="BC20" s="304">
        <f t="shared" si="16"/>
        <v>0.696955416955417</v>
      </c>
      <c r="BD20" s="304">
        <f t="shared" si="17"/>
        <v>0.608605442266753</v>
      </c>
      <c r="BE20" s="162"/>
      <c r="BF20" s="162"/>
      <c r="BG20" s="286">
        <f t="shared" si="18"/>
        <v>1261.211</v>
      </c>
      <c r="BH20" s="105">
        <v>60</v>
      </c>
      <c r="BI20" s="105">
        <v>0</v>
      </c>
      <c r="BJ20" s="317">
        <f>BI20-BH20</f>
        <v>-60</v>
      </c>
      <c r="BK20" s="321">
        <v>12</v>
      </c>
      <c r="BL20" s="321">
        <v>8</v>
      </c>
      <c r="BM20" s="105">
        <v>12</v>
      </c>
      <c r="BN20" s="105">
        <v>0</v>
      </c>
      <c r="BO20" s="243">
        <f t="shared" si="19"/>
        <v>-16</v>
      </c>
      <c r="BP20" s="317">
        <f t="shared" si="24"/>
        <v>-48</v>
      </c>
      <c r="BQ20" s="321">
        <v>10</v>
      </c>
      <c r="BR20" s="321">
        <v>10</v>
      </c>
      <c r="BS20" s="105">
        <v>5</v>
      </c>
      <c r="BT20" s="105">
        <v>10</v>
      </c>
      <c r="BU20" s="243">
        <f t="shared" si="20"/>
        <v>5</v>
      </c>
      <c r="BV20" s="242">
        <v>0</v>
      </c>
      <c r="BW20" s="326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26" t="s">
        <v>102</v>
      </c>
      <c r="E21" s="226" t="s">
        <v>91</v>
      </c>
      <c r="F21" s="227">
        <v>6</v>
      </c>
      <c r="G21" s="228">
        <v>26</v>
      </c>
      <c r="H21" s="227">
        <v>150</v>
      </c>
      <c r="I21" s="102">
        <v>3</v>
      </c>
      <c r="J21" s="102"/>
      <c r="K21" s="99" t="s">
        <v>65</v>
      </c>
      <c r="L21" s="246" t="s">
        <v>92</v>
      </c>
      <c r="M21" s="247">
        <v>7800</v>
      </c>
      <c r="N21" s="105">
        <f t="shared" si="0"/>
        <v>31200</v>
      </c>
      <c r="O21" s="171">
        <v>0.2607</v>
      </c>
      <c r="P21" s="248">
        <v>2033.46</v>
      </c>
      <c r="Q21" s="265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66">
        <v>2122.93224</v>
      </c>
      <c r="V21" s="267">
        <f t="shared" si="3"/>
        <v>8491.72896</v>
      </c>
      <c r="W21" s="154">
        <v>38662.49</v>
      </c>
      <c r="X21" s="154">
        <v>10232.28</v>
      </c>
      <c r="Y21" s="275">
        <f t="shared" si="4"/>
        <v>1.23918237179487</v>
      </c>
      <c r="Z21" s="275">
        <f t="shared" si="5"/>
        <v>1.06826066534041</v>
      </c>
      <c r="AA21" s="154"/>
      <c r="AB21" s="154"/>
      <c r="AC21" s="154">
        <v>580</v>
      </c>
      <c r="AD21" s="154">
        <v>40</v>
      </c>
      <c r="AE21" s="172">
        <f t="shared" si="10"/>
        <v>1.22059262820513</v>
      </c>
      <c r="AF21" s="172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85">
        <f t="shared" si="22"/>
        <v>1200</v>
      </c>
      <c r="AJ21" s="286">
        <f t="shared" si="23"/>
        <v>629.532</v>
      </c>
      <c r="AK21" s="53">
        <v>5850</v>
      </c>
      <c r="AL21" s="289">
        <f t="shared" si="6"/>
        <v>17550</v>
      </c>
      <c r="AM21" s="54">
        <v>0.337172</v>
      </c>
      <c r="AN21" s="289">
        <v>1972.4562</v>
      </c>
      <c r="AO21" s="289">
        <f t="shared" si="7"/>
        <v>5917.3686</v>
      </c>
      <c r="AP21" s="298">
        <v>6844.5</v>
      </c>
      <c r="AQ21" s="298">
        <f t="shared" si="8"/>
        <v>20533.5</v>
      </c>
      <c r="AR21" s="299">
        <v>0.310872584</v>
      </c>
      <c r="AS21" s="298">
        <v>2127.767401188</v>
      </c>
      <c r="AT21" s="298">
        <f t="shared" si="9"/>
        <v>6383.302203564</v>
      </c>
      <c r="AU21" s="154">
        <v>15065.5</v>
      </c>
      <c r="AV21" s="154">
        <v>4984.38</v>
      </c>
      <c r="AW21" s="154"/>
      <c r="AX21" s="154"/>
      <c r="AY21" s="154"/>
      <c r="AZ21" s="154"/>
      <c r="BA21" s="54">
        <f t="shared" si="14"/>
        <v>0.858433048433048</v>
      </c>
      <c r="BB21" s="54">
        <f t="shared" si="15"/>
        <v>0.842330491293039</v>
      </c>
      <c r="BC21" s="304">
        <f t="shared" si="16"/>
        <v>0.733703460199187</v>
      </c>
      <c r="BD21" s="304">
        <f t="shared" si="17"/>
        <v>0.780846627818602</v>
      </c>
      <c r="BE21" s="162"/>
      <c r="BF21" s="162"/>
      <c r="BG21" s="286">
        <f t="shared" si="18"/>
        <v>1829.532</v>
      </c>
      <c r="BH21" s="105">
        <v>40</v>
      </c>
      <c r="BI21" s="105">
        <v>200</v>
      </c>
      <c r="BJ21" s="317">
        <v>0</v>
      </c>
      <c r="BK21" s="321">
        <v>10</v>
      </c>
      <c r="BL21" s="321">
        <v>8</v>
      </c>
      <c r="BM21" s="105">
        <v>10</v>
      </c>
      <c r="BN21" s="105">
        <v>4</v>
      </c>
      <c r="BO21" s="243">
        <f t="shared" si="19"/>
        <v>-8</v>
      </c>
      <c r="BP21" s="317">
        <f t="shared" si="24"/>
        <v>-24</v>
      </c>
      <c r="BQ21" s="321">
        <v>15</v>
      </c>
      <c r="BR21" s="321">
        <v>13</v>
      </c>
      <c r="BS21" s="105">
        <v>8</v>
      </c>
      <c r="BT21" s="105">
        <v>0</v>
      </c>
      <c r="BU21" s="243">
        <f t="shared" si="20"/>
        <v>-10</v>
      </c>
      <c r="BV21" s="242">
        <f>BU21*2</f>
        <v>-20</v>
      </c>
      <c r="BW21" s="326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26" t="s">
        <v>103</v>
      </c>
      <c r="E22" s="226" t="s">
        <v>88</v>
      </c>
      <c r="F22" s="227">
        <v>10</v>
      </c>
      <c r="G22" s="228">
        <v>46</v>
      </c>
      <c r="H22" s="227">
        <v>100</v>
      </c>
      <c r="I22" s="102">
        <v>2</v>
      </c>
      <c r="J22" s="102"/>
      <c r="K22" s="99" t="s">
        <v>104</v>
      </c>
      <c r="L22" s="246" t="s">
        <v>89</v>
      </c>
      <c r="M22" s="247">
        <v>4000</v>
      </c>
      <c r="N22" s="105">
        <f t="shared" si="0"/>
        <v>16000</v>
      </c>
      <c r="O22" s="171">
        <v>0.231975</v>
      </c>
      <c r="P22" s="248">
        <v>927.9</v>
      </c>
      <c r="Q22" s="265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66">
        <v>968.7276</v>
      </c>
      <c r="V22" s="267">
        <f t="shared" si="3"/>
        <v>3874.9104</v>
      </c>
      <c r="W22" s="154">
        <v>19826.66</v>
      </c>
      <c r="X22" s="154">
        <v>4986.02</v>
      </c>
      <c r="Y22" s="275">
        <f t="shared" si="4"/>
        <v>1.23916625</v>
      </c>
      <c r="Z22" s="275">
        <f t="shared" si="5"/>
        <v>1.06824676724138</v>
      </c>
      <c r="AA22" s="154"/>
      <c r="AB22" s="154"/>
      <c r="AC22" s="154"/>
      <c r="AD22" s="154"/>
      <c r="AE22" s="172">
        <f t="shared" si="10"/>
        <v>1.23916625</v>
      </c>
      <c r="AF22" s="172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85">
        <f t="shared" si="22"/>
        <v>800</v>
      </c>
      <c r="AJ22" s="286">
        <f t="shared" si="23"/>
        <v>382.326</v>
      </c>
      <c r="AK22" s="53">
        <v>3000</v>
      </c>
      <c r="AL22" s="289">
        <f t="shared" si="6"/>
        <v>9000</v>
      </c>
      <c r="AM22" s="54">
        <v>0.300021</v>
      </c>
      <c r="AN22" s="289">
        <v>900.063</v>
      </c>
      <c r="AO22" s="289">
        <f t="shared" si="7"/>
        <v>2700.189</v>
      </c>
      <c r="AP22" s="298">
        <v>3510</v>
      </c>
      <c r="AQ22" s="298">
        <f t="shared" si="8"/>
        <v>10530</v>
      </c>
      <c r="AR22" s="299">
        <v>0.276619362</v>
      </c>
      <c r="AS22" s="298">
        <v>970.93396062</v>
      </c>
      <c r="AT22" s="298">
        <f t="shared" si="9"/>
        <v>2912.80188186</v>
      </c>
      <c r="AU22" s="154">
        <v>7206.41</v>
      </c>
      <c r="AV22" s="154">
        <v>1885.35</v>
      </c>
      <c r="AW22" s="154"/>
      <c r="AX22" s="154"/>
      <c r="AY22" s="154"/>
      <c r="AZ22" s="154"/>
      <c r="BA22" s="54">
        <f t="shared" si="14"/>
        <v>0.800712222222222</v>
      </c>
      <c r="BB22" s="54">
        <f t="shared" si="15"/>
        <v>0.698228901754655</v>
      </c>
      <c r="BC22" s="304">
        <f t="shared" si="16"/>
        <v>0.684369420702754</v>
      </c>
      <c r="BD22" s="304">
        <f t="shared" si="17"/>
        <v>0.647263382978897</v>
      </c>
      <c r="BE22" s="162"/>
      <c r="BF22" s="162"/>
      <c r="BG22" s="286">
        <f t="shared" si="18"/>
        <v>1182.326</v>
      </c>
      <c r="BH22" s="105">
        <v>40</v>
      </c>
      <c r="BI22" s="105">
        <v>0</v>
      </c>
      <c r="BJ22" s="317">
        <f t="shared" ref="BJ22:BJ27" si="25">BI22-BH22</f>
        <v>-40</v>
      </c>
      <c r="BK22" s="321">
        <v>6</v>
      </c>
      <c r="BL22" s="321">
        <v>0</v>
      </c>
      <c r="BM22" s="105">
        <v>6</v>
      </c>
      <c r="BN22" s="105">
        <v>0</v>
      </c>
      <c r="BO22" s="243">
        <f t="shared" si="19"/>
        <v>-12</v>
      </c>
      <c r="BP22" s="317">
        <f t="shared" si="24"/>
        <v>-36</v>
      </c>
      <c r="BQ22" s="321">
        <v>10</v>
      </c>
      <c r="BR22" s="321">
        <v>10</v>
      </c>
      <c r="BS22" s="105">
        <v>5</v>
      </c>
      <c r="BT22" s="105">
        <v>0</v>
      </c>
      <c r="BU22" s="243">
        <f t="shared" si="20"/>
        <v>-5</v>
      </c>
      <c r="BV22" s="242">
        <f>BU22*2</f>
        <v>-10</v>
      </c>
      <c r="BW22" s="326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26" t="s">
        <v>105</v>
      </c>
      <c r="E23" s="226" t="s">
        <v>64</v>
      </c>
      <c r="F23" s="229">
        <v>5</v>
      </c>
      <c r="G23" s="230">
        <v>19</v>
      </c>
      <c r="H23" s="229">
        <v>150</v>
      </c>
      <c r="I23" s="102">
        <v>3</v>
      </c>
      <c r="J23" s="102"/>
      <c r="K23" s="99" t="s">
        <v>96</v>
      </c>
      <c r="L23" s="249" t="s">
        <v>66</v>
      </c>
      <c r="M23" s="247">
        <v>11160</v>
      </c>
      <c r="N23" s="105">
        <f t="shared" si="0"/>
        <v>44640</v>
      </c>
      <c r="O23" s="171">
        <v>0.19605</v>
      </c>
      <c r="P23" s="248">
        <v>2187.918</v>
      </c>
      <c r="Q23" s="265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66">
        <v>2284.186392</v>
      </c>
      <c r="V23" s="267">
        <f t="shared" si="3"/>
        <v>9136.745568</v>
      </c>
      <c r="W23" s="154">
        <v>54834.02</v>
      </c>
      <c r="X23" s="154">
        <v>10000.31</v>
      </c>
      <c r="Y23" s="275">
        <f t="shared" si="4"/>
        <v>1.22836066308244</v>
      </c>
      <c r="Z23" s="275">
        <f t="shared" si="5"/>
        <v>1.05893160610555</v>
      </c>
      <c r="AA23" s="154"/>
      <c r="AB23" s="154"/>
      <c r="AC23" s="154">
        <v>3190</v>
      </c>
      <c r="AD23" s="154">
        <v>220</v>
      </c>
      <c r="AE23" s="172">
        <f t="shared" si="10"/>
        <v>1.15690008960573</v>
      </c>
      <c r="AF23" s="172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85">
        <f>(I23*200)+(J23*50)</f>
        <v>600</v>
      </c>
      <c r="AJ23" s="286">
        <f>(X23-Q23)*0.2</f>
        <v>249.7276</v>
      </c>
      <c r="AK23" s="53">
        <v>8370</v>
      </c>
      <c r="AL23" s="289">
        <f t="shared" si="6"/>
        <v>25110</v>
      </c>
      <c r="AM23" s="54">
        <v>0.253558</v>
      </c>
      <c r="AN23" s="289">
        <v>2122.28046</v>
      </c>
      <c r="AO23" s="289">
        <f t="shared" si="7"/>
        <v>6366.84138</v>
      </c>
      <c r="AP23" s="298">
        <v>9792.9</v>
      </c>
      <c r="AQ23" s="298">
        <f t="shared" si="8"/>
        <v>29378.7</v>
      </c>
      <c r="AR23" s="299">
        <v>0.233780476</v>
      </c>
      <c r="AS23" s="298">
        <v>2289.3888234204</v>
      </c>
      <c r="AT23" s="298">
        <f t="shared" si="9"/>
        <v>6868.1664702612</v>
      </c>
      <c r="AU23" s="154">
        <v>26577</v>
      </c>
      <c r="AV23" s="154">
        <v>5978.5</v>
      </c>
      <c r="AW23" s="154"/>
      <c r="AX23" s="154"/>
      <c r="AY23" s="154"/>
      <c r="AZ23" s="154"/>
      <c r="BA23" s="61">
        <f t="shared" si="14"/>
        <v>1.0584229390681</v>
      </c>
      <c r="BB23" s="54">
        <f t="shared" si="15"/>
        <v>0.939005645527799</v>
      </c>
      <c r="BC23" s="304">
        <f t="shared" si="16"/>
        <v>0.904634990656496</v>
      </c>
      <c r="BD23" s="304">
        <f t="shared" si="17"/>
        <v>0.87046521453529</v>
      </c>
      <c r="BE23" s="319"/>
      <c r="BF23" s="320"/>
      <c r="BG23" s="286">
        <f t="shared" si="18"/>
        <v>849.7276</v>
      </c>
      <c r="BH23" s="105">
        <v>80</v>
      </c>
      <c r="BI23" s="105">
        <v>66</v>
      </c>
      <c r="BJ23" s="317">
        <f t="shared" si="25"/>
        <v>-14</v>
      </c>
      <c r="BK23" s="321">
        <v>12</v>
      </c>
      <c r="BL23" s="321">
        <v>0</v>
      </c>
      <c r="BM23" s="105">
        <v>12</v>
      </c>
      <c r="BN23" s="105">
        <v>0</v>
      </c>
      <c r="BO23" s="243">
        <f t="shared" si="19"/>
        <v>-24</v>
      </c>
      <c r="BP23" s="317">
        <f t="shared" si="24"/>
        <v>-72</v>
      </c>
      <c r="BQ23" s="321">
        <v>15</v>
      </c>
      <c r="BR23" s="321">
        <v>38</v>
      </c>
      <c r="BS23" s="105">
        <v>8</v>
      </c>
      <c r="BT23" s="105">
        <v>0</v>
      </c>
      <c r="BU23" s="243">
        <f t="shared" si="20"/>
        <v>15</v>
      </c>
      <c r="BV23" s="242">
        <v>0</v>
      </c>
      <c r="BW23" s="326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26" t="s">
        <v>106</v>
      </c>
      <c r="E24" s="226" t="s">
        <v>91</v>
      </c>
      <c r="F24" s="227">
        <v>10</v>
      </c>
      <c r="G24" s="228">
        <v>44</v>
      </c>
      <c r="H24" s="227">
        <v>100</v>
      </c>
      <c r="I24" s="102">
        <v>2</v>
      </c>
      <c r="J24" s="102"/>
      <c r="K24" s="99" t="s">
        <v>104</v>
      </c>
      <c r="L24" s="246" t="s">
        <v>92</v>
      </c>
      <c r="M24" s="247">
        <v>4000</v>
      </c>
      <c r="N24" s="105">
        <f t="shared" si="0"/>
        <v>16000</v>
      </c>
      <c r="O24" s="171">
        <v>0.2142</v>
      </c>
      <c r="P24" s="248">
        <v>856.8</v>
      </c>
      <c r="Q24" s="265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66">
        <v>894.4992</v>
      </c>
      <c r="V24" s="267">
        <f t="shared" si="3"/>
        <v>3577.9968</v>
      </c>
      <c r="W24" s="154">
        <v>19614.79</v>
      </c>
      <c r="X24" s="154">
        <v>3651.93</v>
      </c>
      <c r="Y24" s="275">
        <f t="shared" si="4"/>
        <v>1.225924375</v>
      </c>
      <c r="Z24" s="275">
        <f t="shared" si="5"/>
        <v>1.05683135775862</v>
      </c>
      <c r="AA24" s="154"/>
      <c r="AB24" s="154"/>
      <c r="AC24" s="154"/>
      <c r="AD24" s="154"/>
      <c r="AE24" s="172">
        <f t="shared" si="10"/>
        <v>1.225924375</v>
      </c>
      <c r="AF24" s="172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85">
        <f t="shared" si="22"/>
        <v>800</v>
      </c>
      <c r="AJ24" s="286">
        <f t="shared" si="23"/>
        <v>67.419</v>
      </c>
      <c r="AK24" s="53">
        <v>3000</v>
      </c>
      <c r="AL24" s="289">
        <f t="shared" si="6"/>
        <v>9000</v>
      </c>
      <c r="AM24" s="54">
        <v>0.277032</v>
      </c>
      <c r="AN24" s="289">
        <v>831.096</v>
      </c>
      <c r="AO24" s="289">
        <f t="shared" si="7"/>
        <v>2493.288</v>
      </c>
      <c r="AP24" s="298">
        <v>3510</v>
      </c>
      <c r="AQ24" s="298">
        <f t="shared" si="8"/>
        <v>10530</v>
      </c>
      <c r="AR24" s="299">
        <v>0.255423504</v>
      </c>
      <c r="AS24" s="298">
        <v>896.53649904</v>
      </c>
      <c r="AT24" s="298">
        <f t="shared" si="9"/>
        <v>2689.60949712</v>
      </c>
      <c r="AU24" s="154">
        <v>4398.1</v>
      </c>
      <c r="AV24" s="154">
        <v>1371.68</v>
      </c>
      <c r="AW24" s="154"/>
      <c r="AX24" s="154"/>
      <c r="AY24" s="154"/>
      <c r="AZ24" s="154"/>
      <c r="BA24" s="54">
        <f t="shared" si="14"/>
        <v>0.488677777777778</v>
      </c>
      <c r="BB24" s="54">
        <f t="shared" si="15"/>
        <v>0.550149040142976</v>
      </c>
      <c r="BC24" s="304">
        <f t="shared" si="16"/>
        <v>0.417673314339981</v>
      </c>
      <c r="BD24" s="304">
        <f t="shared" si="17"/>
        <v>0.509992250350386</v>
      </c>
      <c r="BE24" s="162"/>
      <c r="BF24" s="162"/>
      <c r="BG24" s="286">
        <f t="shared" si="18"/>
        <v>867.419</v>
      </c>
      <c r="BH24" s="105">
        <v>40</v>
      </c>
      <c r="BI24" s="105">
        <v>0</v>
      </c>
      <c r="BJ24" s="317">
        <f t="shared" si="25"/>
        <v>-40</v>
      </c>
      <c r="BK24" s="321">
        <v>6</v>
      </c>
      <c r="BL24" s="321">
        <v>2</v>
      </c>
      <c r="BM24" s="105">
        <v>6</v>
      </c>
      <c r="BN24" s="105">
        <v>0</v>
      </c>
      <c r="BO24" s="243">
        <f t="shared" si="19"/>
        <v>-10</v>
      </c>
      <c r="BP24" s="317">
        <f t="shared" si="24"/>
        <v>-30</v>
      </c>
      <c r="BQ24" s="321">
        <v>10</v>
      </c>
      <c r="BR24" s="321">
        <v>10</v>
      </c>
      <c r="BS24" s="105">
        <v>5</v>
      </c>
      <c r="BT24" s="105">
        <v>0</v>
      </c>
      <c r="BU24" s="243">
        <f t="shared" si="20"/>
        <v>-5</v>
      </c>
      <c r="BV24" s="242">
        <f>BU24*2</f>
        <v>-10</v>
      </c>
      <c r="BW24" s="326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26" t="s">
        <v>107</v>
      </c>
      <c r="E25" s="226" t="s">
        <v>64</v>
      </c>
      <c r="F25" s="227">
        <v>5</v>
      </c>
      <c r="G25" s="228">
        <v>18</v>
      </c>
      <c r="H25" s="231">
        <v>150</v>
      </c>
      <c r="I25" s="102">
        <v>2</v>
      </c>
      <c r="J25" s="102">
        <v>1</v>
      </c>
      <c r="K25" s="99" t="s">
        <v>96</v>
      </c>
      <c r="L25" s="249" t="s">
        <v>66</v>
      </c>
      <c r="M25" s="247">
        <v>9120</v>
      </c>
      <c r="N25" s="105">
        <f t="shared" si="0"/>
        <v>36480</v>
      </c>
      <c r="O25" s="171">
        <v>0.2472</v>
      </c>
      <c r="P25" s="248">
        <v>2254.464</v>
      </c>
      <c r="Q25" s="265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66">
        <v>2353.660416</v>
      </c>
      <c r="V25" s="267">
        <f t="shared" si="3"/>
        <v>9414.641664</v>
      </c>
      <c r="W25" s="154">
        <v>44672.36</v>
      </c>
      <c r="X25" s="154">
        <v>12060</v>
      </c>
      <c r="Y25" s="275">
        <f t="shared" si="4"/>
        <v>1.22457127192982</v>
      </c>
      <c r="Z25" s="275">
        <f t="shared" si="5"/>
        <v>1.05566488959468</v>
      </c>
      <c r="AA25" s="154"/>
      <c r="AB25" s="154"/>
      <c r="AC25" s="154"/>
      <c r="AD25" s="154"/>
      <c r="AE25" s="172">
        <f t="shared" si="10"/>
        <v>1.22457127192982</v>
      </c>
      <c r="AF25" s="172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85">
        <f t="shared" si="22"/>
        <v>850</v>
      </c>
      <c r="AJ25" s="286">
        <f t="shared" si="23"/>
        <v>912.6432</v>
      </c>
      <c r="AK25" s="53">
        <v>6840</v>
      </c>
      <c r="AL25" s="289">
        <f t="shared" si="6"/>
        <v>20520</v>
      </c>
      <c r="AM25" s="54">
        <v>0.319712</v>
      </c>
      <c r="AN25" s="289">
        <v>2186.83008</v>
      </c>
      <c r="AO25" s="289">
        <f t="shared" si="7"/>
        <v>6560.49024</v>
      </c>
      <c r="AP25" s="298">
        <v>8002.8</v>
      </c>
      <c r="AQ25" s="298">
        <f t="shared" si="8"/>
        <v>24008.4</v>
      </c>
      <c r="AR25" s="299">
        <v>0.294774464</v>
      </c>
      <c r="AS25" s="298">
        <v>2359.0210804992</v>
      </c>
      <c r="AT25" s="298">
        <f t="shared" si="9"/>
        <v>7077.0632414976</v>
      </c>
      <c r="AU25" s="154">
        <v>20221.02</v>
      </c>
      <c r="AV25" s="154">
        <v>5882.39</v>
      </c>
      <c r="AW25" s="154"/>
      <c r="AX25" s="154"/>
      <c r="AY25" s="154"/>
      <c r="AZ25" s="154"/>
      <c r="BA25" s="54">
        <f t="shared" si="14"/>
        <v>0.985429824561403</v>
      </c>
      <c r="BB25" s="54">
        <f t="shared" si="15"/>
        <v>0.896638785335652</v>
      </c>
      <c r="BC25" s="304">
        <f t="shared" si="16"/>
        <v>0.842247713300345</v>
      </c>
      <c r="BD25" s="304">
        <f t="shared" si="17"/>
        <v>0.831190820156527</v>
      </c>
      <c r="BE25" s="162"/>
      <c r="BF25" s="162"/>
      <c r="BG25" s="286">
        <f t="shared" si="18"/>
        <v>1762.6432</v>
      </c>
      <c r="BH25" s="105">
        <v>60</v>
      </c>
      <c r="BI25" s="105">
        <v>44</v>
      </c>
      <c r="BJ25" s="317">
        <f t="shared" si="25"/>
        <v>-16</v>
      </c>
      <c r="BK25" s="321">
        <v>12</v>
      </c>
      <c r="BL25" s="321">
        <v>10</v>
      </c>
      <c r="BM25" s="105">
        <v>12</v>
      </c>
      <c r="BN25" s="105">
        <v>2</v>
      </c>
      <c r="BO25" s="243">
        <f t="shared" si="19"/>
        <v>-12</v>
      </c>
      <c r="BP25" s="317">
        <f t="shared" si="24"/>
        <v>-36</v>
      </c>
      <c r="BQ25" s="321">
        <v>10</v>
      </c>
      <c r="BR25" s="321">
        <v>10</v>
      </c>
      <c r="BS25" s="105">
        <v>8</v>
      </c>
      <c r="BT25" s="105">
        <v>0</v>
      </c>
      <c r="BU25" s="243">
        <f t="shared" si="20"/>
        <v>-8</v>
      </c>
      <c r="BV25" s="242">
        <f>BU25*2</f>
        <v>-16</v>
      </c>
      <c r="BW25" s="326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26" t="s">
        <v>108</v>
      </c>
      <c r="E26" s="226" t="s">
        <v>71</v>
      </c>
      <c r="F26" s="227">
        <v>3</v>
      </c>
      <c r="G26" s="228">
        <v>6</v>
      </c>
      <c r="H26" s="227">
        <v>200</v>
      </c>
      <c r="I26" s="102">
        <v>3</v>
      </c>
      <c r="J26" s="102"/>
      <c r="K26" s="99" t="s">
        <v>84</v>
      </c>
      <c r="L26" s="249" t="s">
        <v>73</v>
      </c>
      <c r="M26" s="247">
        <v>16335</v>
      </c>
      <c r="N26" s="105">
        <f t="shared" si="0"/>
        <v>65340</v>
      </c>
      <c r="O26" s="171">
        <v>0.215925</v>
      </c>
      <c r="P26" s="248">
        <v>3527.134875</v>
      </c>
      <c r="Q26" s="265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66">
        <v>3682.3288095</v>
      </c>
      <c r="V26" s="267">
        <f t="shared" si="3"/>
        <v>14729.315238</v>
      </c>
      <c r="W26" s="154">
        <v>84731.14</v>
      </c>
      <c r="X26" s="154">
        <v>18227.13</v>
      </c>
      <c r="Y26" s="275">
        <f t="shared" si="4"/>
        <v>1.29677288031833</v>
      </c>
      <c r="Z26" s="275">
        <f t="shared" si="5"/>
        <v>1.11790765544684</v>
      </c>
      <c r="AA26" s="154">
        <v>5075</v>
      </c>
      <c r="AB26" s="154">
        <v>297.5</v>
      </c>
      <c r="AC26" s="154"/>
      <c r="AD26" s="154"/>
      <c r="AE26" s="172">
        <f t="shared" si="10"/>
        <v>1.21910223446587</v>
      </c>
      <c r="AF26" s="172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85">
        <f t="shared" si="22"/>
        <v>1200</v>
      </c>
      <c r="AJ26" s="286">
        <f t="shared" si="23"/>
        <v>1235.57715</v>
      </c>
      <c r="AK26" s="53">
        <v>12251.25</v>
      </c>
      <c r="AL26" s="289">
        <f t="shared" si="6"/>
        <v>36753.75</v>
      </c>
      <c r="AM26" s="54">
        <v>0.279263</v>
      </c>
      <c r="AN26" s="289">
        <v>3421.32082875</v>
      </c>
      <c r="AO26" s="289">
        <f t="shared" si="7"/>
        <v>10263.96248625</v>
      </c>
      <c r="AP26" s="298">
        <v>14333.9625</v>
      </c>
      <c r="AQ26" s="298">
        <f t="shared" si="8"/>
        <v>43001.8875</v>
      </c>
      <c r="AR26" s="299">
        <v>0.257480486</v>
      </c>
      <c r="AS26" s="298">
        <v>3690.71563080578</v>
      </c>
      <c r="AT26" s="298">
        <f t="shared" si="9"/>
        <v>11072.1468924173</v>
      </c>
      <c r="AU26" s="154">
        <v>31964.07</v>
      </c>
      <c r="AV26" s="154">
        <v>7835.17</v>
      </c>
      <c r="AW26" s="154"/>
      <c r="AX26" s="154"/>
      <c r="AY26" s="154"/>
      <c r="AZ26" s="154"/>
      <c r="BA26" s="54">
        <f t="shared" si="14"/>
        <v>0.869681869197021</v>
      </c>
      <c r="BB26" s="54">
        <f t="shared" si="15"/>
        <v>0.763366975522007</v>
      </c>
      <c r="BC26" s="304">
        <f t="shared" si="16"/>
        <v>0.743317836920531</v>
      </c>
      <c r="BD26" s="304">
        <f t="shared" si="17"/>
        <v>0.70764686163673</v>
      </c>
      <c r="BE26" s="162"/>
      <c r="BF26" s="162"/>
      <c r="BG26" s="286">
        <f t="shared" si="18"/>
        <v>2435.57715</v>
      </c>
      <c r="BH26" s="105">
        <v>80</v>
      </c>
      <c r="BI26" s="105">
        <v>32</v>
      </c>
      <c r="BJ26" s="317">
        <f t="shared" si="25"/>
        <v>-48</v>
      </c>
      <c r="BK26" s="321">
        <v>14</v>
      </c>
      <c r="BL26" s="321">
        <v>50</v>
      </c>
      <c r="BM26" s="105">
        <v>14</v>
      </c>
      <c r="BN26" s="105">
        <v>9</v>
      </c>
      <c r="BO26" s="243">
        <f t="shared" si="19"/>
        <v>31</v>
      </c>
      <c r="BP26" s="317">
        <v>0</v>
      </c>
      <c r="BQ26" s="321">
        <v>15</v>
      </c>
      <c r="BR26" s="321">
        <v>32</v>
      </c>
      <c r="BS26" s="105">
        <v>10</v>
      </c>
      <c r="BT26" s="105">
        <v>0</v>
      </c>
      <c r="BU26" s="243">
        <f t="shared" si="20"/>
        <v>7</v>
      </c>
      <c r="BV26" s="242">
        <v>0</v>
      </c>
      <c r="BW26" s="326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26" t="s">
        <v>109</v>
      </c>
      <c r="E27" s="226" t="s">
        <v>71</v>
      </c>
      <c r="F27" s="229">
        <v>3</v>
      </c>
      <c r="G27" s="230">
        <v>7</v>
      </c>
      <c r="H27" s="229">
        <v>200</v>
      </c>
      <c r="I27" s="102">
        <v>4</v>
      </c>
      <c r="J27" s="102">
        <v>5</v>
      </c>
      <c r="K27" s="99" t="s">
        <v>84</v>
      </c>
      <c r="L27" s="249" t="s">
        <v>73</v>
      </c>
      <c r="M27" s="247">
        <v>28380</v>
      </c>
      <c r="N27" s="105">
        <f t="shared" si="0"/>
        <v>113520</v>
      </c>
      <c r="O27" s="171">
        <v>0.230925</v>
      </c>
      <c r="P27" s="248">
        <v>6553.6515</v>
      </c>
      <c r="Q27" s="265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66">
        <v>6842.012166</v>
      </c>
      <c r="V27" s="267">
        <f t="shared" si="3"/>
        <v>27368.048664</v>
      </c>
      <c r="W27" s="154">
        <v>153144.74</v>
      </c>
      <c r="X27" s="154">
        <v>31488.66</v>
      </c>
      <c r="Y27" s="275">
        <f t="shared" si="4"/>
        <v>1.34905514446794</v>
      </c>
      <c r="Z27" s="275">
        <f t="shared" si="5"/>
        <v>1.16297857281719</v>
      </c>
      <c r="AA27" s="154">
        <v>15500</v>
      </c>
      <c r="AB27" s="154">
        <v>1850</v>
      </c>
      <c r="AC27" s="154">
        <v>2030</v>
      </c>
      <c r="AD27" s="154">
        <v>140</v>
      </c>
      <c r="AE27" s="172">
        <f t="shared" si="10"/>
        <v>1.1946330162086</v>
      </c>
      <c r="AF27" s="172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85">
        <f t="shared" si="22"/>
        <v>1850</v>
      </c>
      <c r="AJ27" s="286">
        <f t="shared" si="23"/>
        <v>1582.2162</v>
      </c>
      <c r="AK27" s="53">
        <v>21285</v>
      </c>
      <c r="AL27" s="289">
        <f t="shared" si="6"/>
        <v>63855</v>
      </c>
      <c r="AM27" s="54">
        <v>0.298663</v>
      </c>
      <c r="AN27" s="289">
        <v>6357.041955</v>
      </c>
      <c r="AO27" s="289">
        <f t="shared" si="7"/>
        <v>19071.125865</v>
      </c>
      <c r="AP27" s="298">
        <v>24903.45</v>
      </c>
      <c r="AQ27" s="298">
        <f t="shared" si="8"/>
        <v>74710.35</v>
      </c>
      <c r="AR27" s="299">
        <v>0.275367286</v>
      </c>
      <c r="AS27" s="298">
        <v>6857.5954385367</v>
      </c>
      <c r="AT27" s="298">
        <f t="shared" si="9"/>
        <v>20572.7863156101</v>
      </c>
      <c r="AU27" s="154">
        <v>68991.62</v>
      </c>
      <c r="AV27" s="154">
        <v>15774.9</v>
      </c>
      <c r="AW27" s="154"/>
      <c r="AX27" s="154"/>
      <c r="AY27" s="154"/>
      <c r="AZ27" s="154"/>
      <c r="BA27" s="61">
        <f t="shared" si="14"/>
        <v>1.08044193876752</v>
      </c>
      <c r="BB27" s="54">
        <f t="shared" si="15"/>
        <v>0.82716144351764</v>
      </c>
      <c r="BC27" s="304">
        <f t="shared" si="16"/>
        <v>0.923454648519248</v>
      </c>
      <c r="BD27" s="304">
        <f t="shared" si="17"/>
        <v>0.76678480775501</v>
      </c>
      <c r="BE27" s="319"/>
      <c r="BF27" s="320"/>
      <c r="BG27" s="286">
        <f t="shared" si="18"/>
        <v>3432.2162</v>
      </c>
      <c r="BH27" s="105">
        <v>80</v>
      </c>
      <c r="BI27" s="105">
        <v>2</v>
      </c>
      <c r="BJ27" s="317">
        <f t="shared" si="25"/>
        <v>-78</v>
      </c>
      <c r="BK27" s="321">
        <v>24</v>
      </c>
      <c r="BL27" s="321">
        <v>34</v>
      </c>
      <c r="BM27" s="105">
        <v>24</v>
      </c>
      <c r="BN27" s="105">
        <v>40</v>
      </c>
      <c r="BO27" s="243">
        <f t="shared" si="19"/>
        <v>26</v>
      </c>
      <c r="BP27" s="317">
        <v>0</v>
      </c>
      <c r="BQ27" s="321">
        <v>25</v>
      </c>
      <c r="BR27" s="321">
        <v>42</v>
      </c>
      <c r="BS27" s="105">
        <v>15</v>
      </c>
      <c r="BT27" s="105">
        <v>26</v>
      </c>
      <c r="BU27" s="243">
        <f t="shared" si="20"/>
        <v>28</v>
      </c>
      <c r="BV27" s="242">
        <v>0</v>
      </c>
      <c r="BW27" s="326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26" t="s">
        <v>110</v>
      </c>
      <c r="E28" s="226" t="s">
        <v>64</v>
      </c>
      <c r="F28" s="229">
        <v>9</v>
      </c>
      <c r="G28" s="230">
        <v>41</v>
      </c>
      <c r="H28" s="229">
        <v>100</v>
      </c>
      <c r="I28" s="102">
        <v>2</v>
      </c>
      <c r="J28" s="102"/>
      <c r="K28" s="99" t="s">
        <v>65</v>
      </c>
      <c r="L28" s="249" t="s">
        <v>66</v>
      </c>
      <c r="M28" s="247">
        <v>6800</v>
      </c>
      <c r="N28" s="105">
        <f t="shared" si="0"/>
        <v>27200</v>
      </c>
      <c r="O28" s="171">
        <v>0.235125</v>
      </c>
      <c r="P28" s="248">
        <v>1598.85</v>
      </c>
      <c r="Q28" s="265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66">
        <v>1669.1994</v>
      </c>
      <c r="V28" s="267">
        <f t="shared" si="3"/>
        <v>6676.7976</v>
      </c>
      <c r="W28" s="154">
        <v>32836.39</v>
      </c>
      <c r="X28" s="154">
        <v>6757.46</v>
      </c>
      <c r="Y28" s="275">
        <f t="shared" si="4"/>
        <v>1.20722022058824</v>
      </c>
      <c r="Z28" s="275">
        <f t="shared" si="5"/>
        <v>1.040707086714</v>
      </c>
      <c r="AA28" s="154"/>
      <c r="AB28" s="154"/>
      <c r="AC28" s="154"/>
      <c r="AD28" s="154"/>
      <c r="AE28" s="172">
        <f t="shared" si="10"/>
        <v>1.20722022058824</v>
      </c>
      <c r="AF28" s="172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85">
        <f t="shared" si="22"/>
        <v>800</v>
      </c>
      <c r="AJ28" s="286">
        <f t="shared" si="23"/>
        <v>108.618</v>
      </c>
      <c r="AK28" s="53">
        <v>5100</v>
      </c>
      <c r="AL28" s="289">
        <f t="shared" si="6"/>
        <v>15300</v>
      </c>
      <c r="AM28" s="54">
        <v>0.304095</v>
      </c>
      <c r="AN28" s="289">
        <v>1550.8845</v>
      </c>
      <c r="AO28" s="289">
        <f t="shared" si="7"/>
        <v>4652.6535</v>
      </c>
      <c r="AP28" s="298">
        <v>5967</v>
      </c>
      <c r="AQ28" s="298">
        <f t="shared" si="8"/>
        <v>17901</v>
      </c>
      <c r="AR28" s="299">
        <v>0.28037559</v>
      </c>
      <c r="AS28" s="298">
        <v>1673.00114553</v>
      </c>
      <c r="AT28" s="298">
        <f t="shared" si="9"/>
        <v>5019.00343659</v>
      </c>
      <c r="AU28" s="154">
        <v>9545.63</v>
      </c>
      <c r="AV28" s="154">
        <v>2170.42</v>
      </c>
      <c r="AW28" s="154"/>
      <c r="AX28" s="154"/>
      <c r="AY28" s="154"/>
      <c r="AZ28" s="154"/>
      <c r="BA28" s="54">
        <f t="shared" si="14"/>
        <v>0.623897385620915</v>
      </c>
      <c r="BB28" s="54">
        <f t="shared" si="15"/>
        <v>0.466490788536047</v>
      </c>
      <c r="BC28" s="304">
        <f t="shared" si="16"/>
        <v>0.533245628735825</v>
      </c>
      <c r="BD28" s="304">
        <f t="shared" si="17"/>
        <v>0.432440429145158</v>
      </c>
      <c r="BE28" s="162"/>
      <c r="BF28" s="162"/>
      <c r="BG28" s="286">
        <f t="shared" si="18"/>
        <v>908.618</v>
      </c>
      <c r="BH28" s="105">
        <v>40</v>
      </c>
      <c r="BI28" s="105">
        <v>110</v>
      </c>
      <c r="BJ28" s="317">
        <v>0</v>
      </c>
      <c r="BK28" s="321">
        <v>8</v>
      </c>
      <c r="BL28" s="321">
        <v>2</v>
      </c>
      <c r="BM28" s="105">
        <v>8</v>
      </c>
      <c r="BN28" s="105">
        <v>4</v>
      </c>
      <c r="BO28" s="243">
        <f t="shared" si="19"/>
        <v>-10</v>
      </c>
      <c r="BP28" s="317">
        <f t="shared" si="24"/>
        <v>-30</v>
      </c>
      <c r="BQ28" s="321">
        <v>10</v>
      </c>
      <c r="BR28" s="321">
        <v>6</v>
      </c>
      <c r="BS28" s="105">
        <v>5</v>
      </c>
      <c r="BT28" s="105">
        <v>10</v>
      </c>
      <c r="BU28" s="243">
        <f t="shared" si="20"/>
        <v>1</v>
      </c>
      <c r="BV28" s="242">
        <v>0</v>
      </c>
      <c r="BW28" s="326">
        <f t="shared" si="21"/>
        <v>-30</v>
      </c>
    </row>
    <row r="29" s="198" customFormat="1" spans="1:75">
      <c r="A29" s="99">
        <v>27</v>
      </c>
      <c r="B29" s="99">
        <v>30</v>
      </c>
      <c r="C29" s="99">
        <v>598</v>
      </c>
      <c r="D29" s="226" t="s">
        <v>111</v>
      </c>
      <c r="E29" s="226" t="s">
        <v>64</v>
      </c>
      <c r="F29" s="229">
        <v>5</v>
      </c>
      <c r="G29" s="230">
        <v>19</v>
      </c>
      <c r="H29" s="229">
        <v>150</v>
      </c>
      <c r="I29" s="102">
        <v>3</v>
      </c>
      <c r="J29" s="102"/>
      <c r="K29" s="99" t="s">
        <v>72</v>
      </c>
      <c r="L29" s="249" t="s">
        <v>66</v>
      </c>
      <c r="M29" s="247">
        <v>10800</v>
      </c>
      <c r="N29" s="105">
        <f t="shared" si="0"/>
        <v>43200</v>
      </c>
      <c r="O29" s="171">
        <v>0.2409</v>
      </c>
      <c r="P29" s="248">
        <v>2601.72</v>
      </c>
      <c r="Q29" s="265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66">
        <v>2716.19568</v>
      </c>
      <c r="V29" s="267">
        <f t="shared" si="3"/>
        <v>10864.78272</v>
      </c>
      <c r="W29" s="154">
        <v>51530.05</v>
      </c>
      <c r="X29" s="154">
        <v>11304.58</v>
      </c>
      <c r="Y29" s="275">
        <f t="shared" si="4"/>
        <v>1.19282523148148</v>
      </c>
      <c r="Z29" s="275">
        <f t="shared" si="5"/>
        <v>1.0282976133461</v>
      </c>
      <c r="AA29" s="154"/>
      <c r="AB29" s="154"/>
      <c r="AC29" s="154"/>
      <c r="AD29" s="154"/>
      <c r="AE29" s="172">
        <f t="shared" si="10"/>
        <v>1.19282523148148</v>
      </c>
      <c r="AF29" s="172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85">
        <f t="shared" si="22"/>
        <v>1200</v>
      </c>
      <c r="AJ29" s="286">
        <f t="shared" si="23"/>
        <v>269.31</v>
      </c>
      <c r="AK29" s="53">
        <v>8100</v>
      </c>
      <c r="AL29" s="289">
        <f t="shared" si="6"/>
        <v>24300</v>
      </c>
      <c r="AM29" s="54">
        <v>0.311564</v>
      </c>
      <c r="AN29" s="289">
        <v>2523.6684</v>
      </c>
      <c r="AO29" s="289">
        <f t="shared" si="7"/>
        <v>7571.0052</v>
      </c>
      <c r="AP29" s="298">
        <v>9477</v>
      </c>
      <c r="AQ29" s="298">
        <f t="shared" si="8"/>
        <v>28431</v>
      </c>
      <c r="AR29" s="299">
        <v>0.287262008</v>
      </c>
      <c r="AS29" s="298">
        <v>2722.382049816</v>
      </c>
      <c r="AT29" s="298">
        <f t="shared" si="9"/>
        <v>8167.146149448</v>
      </c>
      <c r="AU29" s="154">
        <v>25258.86</v>
      </c>
      <c r="AV29" s="154">
        <v>6716.85</v>
      </c>
      <c r="AW29" s="154"/>
      <c r="AX29" s="154"/>
      <c r="AY29" s="154"/>
      <c r="AZ29" s="154"/>
      <c r="BA29" s="61">
        <f t="shared" si="14"/>
        <v>1.03945925925926</v>
      </c>
      <c r="BB29" s="54">
        <f t="shared" si="15"/>
        <v>0.887180740544202</v>
      </c>
      <c r="BC29" s="304">
        <f t="shared" si="16"/>
        <v>0.888426717315606</v>
      </c>
      <c r="BD29" s="304">
        <f t="shared" si="17"/>
        <v>0.822423142318076</v>
      </c>
      <c r="BE29" s="319"/>
      <c r="BF29" s="320"/>
      <c r="BG29" s="286">
        <f t="shared" si="18"/>
        <v>1469.31</v>
      </c>
      <c r="BH29" s="105">
        <v>80</v>
      </c>
      <c r="BI29" s="105">
        <v>0</v>
      </c>
      <c r="BJ29" s="317">
        <f>BI29-BH29</f>
        <v>-80</v>
      </c>
      <c r="BK29" s="321">
        <v>12</v>
      </c>
      <c r="BL29" s="321">
        <v>2</v>
      </c>
      <c r="BM29" s="105">
        <v>12</v>
      </c>
      <c r="BN29" s="105">
        <v>0</v>
      </c>
      <c r="BO29" s="243">
        <f t="shared" si="19"/>
        <v>-22</v>
      </c>
      <c r="BP29" s="317">
        <f t="shared" si="24"/>
        <v>-66</v>
      </c>
      <c r="BQ29" s="321">
        <v>15</v>
      </c>
      <c r="BR29" s="321">
        <v>20</v>
      </c>
      <c r="BS29" s="105">
        <v>8</v>
      </c>
      <c r="BT29" s="105">
        <v>0</v>
      </c>
      <c r="BU29" s="243">
        <f t="shared" si="20"/>
        <v>-3</v>
      </c>
      <c r="BV29" s="242">
        <f>BU29*2</f>
        <v>-6</v>
      </c>
      <c r="BW29" s="326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26" t="s">
        <v>112</v>
      </c>
      <c r="E30" s="226" t="s">
        <v>95</v>
      </c>
      <c r="F30" s="229">
        <v>11</v>
      </c>
      <c r="G30" s="230">
        <v>47</v>
      </c>
      <c r="H30" s="229">
        <v>100</v>
      </c>
      <c r="I30" s="102">
        <v>2</v>
      </c>
      <c r="J30" s="102"/>
      <c r="K30" s="99" t="s">
        <v>104</v>
      </c>
      <c r="L30" s="249" t="s">
        <v>97</v>
      </c>
      <c r="M30" s="247">
        <v>4000</v>
      </c>
      <c r="N30" s="105">
        <f t="shared" si="0"/>
        <v>16000</v>
      </c>
      <c r="O30" s="171">
        <v>0.248025</v>
      </c>
      <c r="P30" s="248">
        <v>992.1</v>
      </c>
      <c r="Q30" s="265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66">
        <v>1035.7524</v>
      </c>
      <c r="V30" s="267">
        <f t="shared" si="3"/>
        <v>4143.0096</v>
      </c>
      <c r="W30" s="154">
        <v>18910.92</v>
      </c>
      <c r="X30" s="154">
        <v>3474.59</v>
      </c>
      <c r="Y30" s="275">
        <f t="shared" si="4"/>
        <v>1.1819325</v>
      </c>
      <c r="Z30" s="275">
        <f t="shared" si="5"/>
        <v>1.01890732758621</v>
      </c>
      <c r="AA30" s="154"/>
      <c r="AB30" s="154"/>
      <c r="AC30" s="154"/>
      <c r="AD30" s="154"/>
      <c r="AE30" s="172">
        <f t="shared" si="10"/>
        <v>1.1819325</v>
      </c>
      <c r="AF30" s="171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85">
        <f t="shared" si="22"/>
        <v>800</v>
      </c>
      <c r="AJ30" s="286">
        <v>0</v>
      </c>
      <c r="AK30" s="53">
        <v>3000</v>
      </c>
      <c r="AL30" s="289">
        <f t="shared" si="6"/>
        <v>9000</v>
      </c>
      <c r="AM30" s="54">
        <v>0.320779</v>
      </c>
      <c r="AN30" s="289">
        <v>962.337</v>
      </c>
      <c r="AO30" s="289">
        <f t="shared" si="7"/>
        <v>2887.011</v>
      </c>
      <c r="AP30" s="298">
        <v>3510</v>
      </c>
      <c r="AQ30" s="298">
        <f t="shared" si="8"/>
        <v>10530</v>
      </c>
      <c r="AR30" s="299">
        <v>0.295758238</v>
      </c>
      <c r="AS30" s="298">
        <v>1038.11141538</v>
      </c>
      <c r="AT30" s="298">
        <f t="shared" si="9"/>
        <v>3114.33424614</v>
      </c>
      <c r="AU30" s="154">
        <v>3219.84</v>
      </c>
      <c r="AV30" s="154">
        <v>1022.42</v>
      </c>
      <c r="AW30" s="154"/>
      <c r="AX30" s="154"/>
      <c r="AY30" s="154"/>
      <c r="AZ30" s="154"/>
      <c r="BA30" s="54">
        <f t="shared" si="14"/>
        <v>0.35776</v>
      </c>
      <c r="BB30" s="54">
        <f t="shared" si="15"/>
        <v>0.354144823140612</v>
      </c>
      <c r="BC30" s="304">
        <f t="shared" si="16"/>
        <v>0.305777777777778</v>
      </c>
      <c r="BD30" s="304">
        <f t="shared" si="17"/>
        <v>0.328294883976316</v>
      </c>
      <c r="BE30" s="162"/>
      <c r="BF30" s="162"/>
      <c r="BG30" s="286">
        <f t="shared" si="18"/>
        <v>800</v>
      </c>
      <c r="BH30" s="105">
        <v>40</v>
      </c>
      <c r="BI30" s="105">
        <v>10</v>
      </c>
      <c r="BJ30" s="317">
        <f>BI30-BH30</f>
        <v>-30</v>
      </c>
      <c r="BK30" s="321">
        <v>6</v>
      </c>
      <c r="BL30" s="321">
        <v>6</v>
      </c>
      <c r="BM30" s="105">
        <v>6</v>
      </c>
      <c r="BN30" s="105">
        <v>2</v>
      </c>
      <c r="BO30" s="243">
        <f t="shared" si="19"/>
        <v>-4</v>
      </c>
      <c r="BP30" s="317">
        <f t="shared" si="24"/>
        <v>-12</v>
      </c>
      <c r="BQ30" s="321">
        <v>10</v>
      </c>
      <c r="BR30" s="321">
        <v>0</v>
      </c>
      <c r="BS30" s="105">
        <v>5</v>
      </c>
      <c r="BT30" s="105">
        <v>0</v>
      </c>
      <c r="BU30" s="243">
        <f t="shared" si="20"/>
        <v>-15</v>
      </c>
      <c r="BV30" s="242">
        <f>BU30*2</f>
        <v>-30</v>
      </c>
      <c r="BW30" s="326">
        <f t="shared" si="21"/>
        <v>-72</v>
      </c>
    </row>
    <row r="31" spans="1:75">
      <c r="A31" s="220">
        <v>29</v>
      </c>
      <c r="B31" s="220">
        <v>30</v>
      </c>
      <c r="C31" s="220">
        <v>337</v>
      </c>
      <c r="D31" s="221" t="s">
        <v>113</v>
      </c>
      <c r="E31" s="221" t="s">
        <v>64</v>
      </c>
      <c r="F31" s="222">
        <v>2</v>
      </c>
      <c r="G31" s="223">
        <v>3</v>
      </c>
      <c r="H31" s="222">
        <v>200</v>
      </c>
      <c r="I31" s="251">
        <v>7</v>
      </c>
      <c r="J31" s="102"/>
      <c r="K31" s="220" t="s">
        <v>68</v>
      </c>
      <c r="L31" s="245" t="s">
        <v>69</v>
      </c>
      <c r="M31" s="242">
        <v>33350</v>
      </c>
      <c r="N31" s="243">
        <f t="shared" si="0"/>
        <v>133400</v>
      </c>
      <c r="O31" s="172">
        <v>0.1902</v>
      </c>
      <c r="P31" s="244">
        <v>6343.17</v>
      </c>
      <c r="Q31" s="260">
        <f t="shared" si="1"/>
        <v>25372.68</v>
      </c>
      <c r="R31" s="58">
        <v>38686</v>
      </c>
      <c r="S31" s="261">
        <f t="shared" si="2"/>
        <v>154744</v>
      </c>
      <c r="T31" s="59">
        <v>0.17118</v>
      </c>
      <c r="U31" s="262">
        <v>6622.26948</v>
      </c>
      <c r="V31" s="263">
        <f t="shared" si="3"/>
        <v>26489.07792</v>
      </c>
      <c r="W31" s="264">
        <v>157527.68</v>
      </c>
      <c r="X31" s="264">
        <v>32830.93</v>
      </c>
      <c r="Y31" s="274">
        <f t="shared" si="4"/>
        <v>1.18086716641679</v>
      </c>
      <c r="Z31" s="275">
        <f t="shared" si="5"/>
        <v>1.0179889365662</v>
      </c>
      <c r="AA31" s="154">
        <v>7203</v>
      </c>
      <c r="AB31" s="154">
        <v>514.5</v>
      </c>
      <c r="AC31" s="154"/>
      <c r="AD31" s="154"/>
      <c r="AE31" s="172">
        <f t="shared" si="10"/>
        <v>1.12687166416792</v>
      </c>
      <c r="AF31" s="172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85">
        <f>(I31*200)+(J31*50)</f>
        <v>1400</v>
      </c>
      <c r="AJ31" s="286">
        <f>(X31-Q31)*0.2</f>
        <v>1491.65</v>
      </c>
      <c r="AK31" s="55">
        <v>25012.5</v>
      </c>
      <c r="AL31" s="287">
        <f t="shared" si="6"/>
        <v>75037.5</v>
      </c>
      <c r="AM31" s="61">
        <v>0.245992</v>
      </c>
      <c r="AN31" s="288">
        <v>6152.8749</v>
      </c>
      <c r="AO31" s="287">
        <f t="shared" si="7"/>
        <v>18458.6247</v>
      </c>
      <c r="AP31" s="295">
        <v>29264.625</v>
      </c>
      <c r="AQ31" s="296">
        <f t="shared" si="8"/>
        <v>87793.875</v>
      </c>
      <c r="AR31" s="297">
        <v>0.226804624</v>
      </c>
      <c r="AS31" s="295">
        <v>6637.352269626</v>
      </c>
      <c r="AT31" s="296">
        <f t="shared" si="9"/>
        <v>19912.056808878</v>
      </c>
      <c r="AU31" s="264">
        <v>76681.12</v>
      </c>
      <c r="AV31" s="264">
        <v>18685.28</v>
      </c>
      <c r="AW31" s="154"/>
      <c r="AX31" s="154"/>
      <c r="AY31" s="154"/>
      <c r="AZ31" s="154"/>
      <c r="BA31" s="61">
        <f t="shared" si="14"/>
        <v>1.02190398134266</v>
      </c>
      <c r="BB31" s="61">
        <f t="shared" si="15"/>
        <v>1.01227910007835</v>
      </c>
      <c r="BC31" s="304">
        <f t="shared" si="16"/>
        <v>0.873422206275779</v>
      </c>
      <c r="BD31" s="304">
        <f t="shared" si="17"/>
        <v>0.938390251662449</v>
      </c>
      <c r="BE31" s="319">
        <v>300</v>
      </c>
      <c r="BF31" s="320"/>
      <c r="BG31" s="286">
        <f t="shared" si="18"/>
        <v>3191.65</v>
      </c>
      <c r="BH31" s="243">
        <v>80</v>
      </c>
      <c r="BI31" s="243">
        <v>142</v>
      </c>
      <c r="BJ31" s="317">
        <v>0</v>
      </c>
      <c r="BK31" s="318">
        <v>14</v>
      </c>
      <c r="BL31" s="318">
        <v>35</v>
      </c>
      <c r="BM31" s="243">
        <v>14</v>
      </c>
      <c r="BN31" s="243">
        <v>38</v>
      </c>
      <c r="BO31" s="243">
        <f t="shared" si="19"/>
        <v>45</v>
      </c>
      <c r="BP31" s="317">
        <v>0</v>
      </c>
      <c r="BQ31" s="318">
        <v>10</v>
      </c>
      <c r="BR31" s="318">
        <v>25</v>
      </c>
      <c r="BS31" s="243">
        <v>8</v>
      </c>
      <c r="BT31" s="243">
        <v>0</v>
      </c>
      <c r="BU31" s="243">
        <f t="shared" si="20"/>
        <v>7</v>
      </c>
      <c r="BV31" s="242">
        <v>0</v>
      </c>
      <c r="BW31" s="326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26" t="s">
        <v>114</v>
      </c>
      <c r="E32" s="226" t="s">
        <v>64</v>
      </c>
      <c r="F32" s="229">
        <v>5</v>
      </c>
      <c r="G32" s="230">
        <v>17</v>
      </c>
      <c r="H32" s="229">
        <v>150</v>
      </c>
      <c r="I32" s="102">
        <v>4</v>
      </c>
      <c r="J32" s="102"/>
      <c r="K32" s="99" t="s">
        <v>96</v>
      </c>
      <c r="L32" s="249" t="s">
        <v>66</v>
      </c>
      <c r="M32" s="247">
        <v>9620</v>
      </c>
      <c r="N32" s="105">
        <f t="shared" si="0"/>
        <v>38480</v>
      </c>
      <c r="O32" s="171">
        <v>0.273525</v>
      </c>
      <c r="P32" s="248">
        <v>2631.3105</v>
      </c>
      <c r="Q32" s="265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66">
        <v>2747.088162</v>
      </c>
      <c r="V32" s="267">
        <f t="shared" si="3"/>
        <v>10988.352648</v>
      </c>
      <c r="W32" s="154">
        <v>45308.35</v>
      </c>
      <c r="X32" s="154">
        <v>12495.32</v>
      </c>
      <c r="Y32" s="275">
        <f t="shared" si="4"/>
        <v>1.17745192307692</v>
      </c>
      <c r="Z32" s="275">
        <f t="shared" si="5"/>
        <v>1.01504476127321</v>
      </c>
      <c r="AA32" s="154"/>
      <c r="AB32" s="154"/>
      <c r="AC32" s="154"/>
      <c r="AD32" s="154"/>
      <c r="AE32" s="172">
        <f t="shared" si="10"/>
        <v>1.17745192307692</v>
      </c>
      <c r="AF32" s="172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85">
        <f t="shared" si="22"/>
        <v>1600</v>
      </c>
      <c r="AJ32" s="286">
        <f t="shared" si="23"/>
        <v>591.0234</v>
      </c>
      <c r="AK32" s="53">
        <v>7215</v>
      </c>
      <c r="AL32" s="289">
        <f t="shared" si="6"/>
        <v>21645</v>
      </c>
      <c r="AM32" s="54">
        <v>0.353759</v>
      </c>
      <c r="AN32" s="289">
        <v>2552.371185</v>
      </c>
      <c r="AO32" s="289">
        <f t="shared" si="7"/>
        <v>7657.113555</v>
      </c>
      <c r="AP32" s="298">
        <v>8441.55</v>
      </c>
      <c r="AQ32" s="298">
        <f t="shared" si="8"/>
        <v>25324.65</v>
      </c>
      <c r="AR32" s="299">
        <v>0.326165798</v>
      </c>
      <c r="AS32" s="298">
        <v>2753.3448921069</v>
      </c>
      <c r="AT32" s="298">
        <f t="shared" si="9"/>
        <v>8260.0346763207</v>
      </c>
      <c r="AU32" s="154">
        <v>19441.47</v>
      </c>
      <c r="AV32" s="154">
        <v>6468.19</v>
      </c>
      <c r="AW32" s="154"/>
      <c r="AX32" s="154"/>
      <c r="AY32" s="154"/>
      <c r="AZ32" s="154"/>
      <c r="BA32" s="54">
        <f t="shared" si="14"/>
        <v>0.898196812196812</v>
      </c>
      <c r="BB32" s="54">
        <f t="shared" si="15"/>
        <v>0.844729538557823</v>
      </c>
      <c r="BC32" s="304">
        <f t="shared" si="16"/>
        <v>0.767689583074199</v>
      </c>
      <c r="BD32" s="304">
        <f t="shared" si="17"/>
        <v>0.783070562469013</v>
      </c>
      <c r="BE32" s="162"/>
      <c r="BF32" s="162"/>
      <c r="BG32" s="286">
        <f t="shared" si="18"/>
        <v>2191.0234</v>
      </c>
      <c r="BH32" s="105">
        <v>40</v>
      </c>
      <c r="BI32" s="105">
        <v>108</v>
      </c>
      <c r="BJ32" s="317">
        <v>0</v>
      </c>
      <c r="BK32" s="321">
        <v>8</v>
      </c>
      <c r="BL32" s="321">
        <v>6</v>
      </c>
      <c r="BM32" s="105">
        <v>8</v>
      </c>
      <c r="BN32" s="105">
        <v>0</v>
      </c>
      <c r="BO32" s="243">
        <f t="shared" si="19"/>
        <v>-10</v>
      </c>
      <c r="BP32" s="317">
        <f t="shared" si="24"/>
        <v>-30</v>
      </c>
      <c r="BQ32" s="321">
        <v>10</v>
      </c>
      <c r="BR32" s="321">
        <v>16</v>
      </c>
      <c r="BS32" s="105">
        <v>8</v>
      </c>
      <c r="BT32" s="105">
        <v>3</v>
      </c>
      <c r="BU32" s="243">
        <f t="shared" si="20"/>
        <v>1</v>
      </c>
      <c r="BV32" s="242">
        <v>0</v>
      </c>
      <c r="BW32" s="326">
        <f t="shared" si="21"/>
        <v>-30</v>
      </c>
    </row>
    <row r="33" spans="1:75">
      <c r="A33" s="220">
        <v>31</v>
      </c>
      <c r="B33" s="220">
        <v>30</v>
      </c>
      <c r="C33" s="220">
        <v>111400</v>
      </c>
      <c r="D33" s="221" t="s">
        <v>115</v>
      </c>
      <c r="E33" s="221" t="s">
        <v>95</v>
      </c>
      <c r="F33" s="224">
        <v>2</v>
      </c>
      <c r="G33" s="225">
        <v>2</v>
      </c>
      <c r="H33" s="224">
        <v>200</v>
      </c>
      <c r="I33" s="102">
        <v>4</v>
      </c>
      <c r="J33" s="102"/>
      <c r="K33" s="220" t="s">
        <v>79</v>
      </c>
      <c r="L33" s="245" t="s">
        <v>116</v>
      </c>
      <c r="M33" s="242">
        <v>17100</v>
      </c>
      <c r="N33" s="243">
        <f t="shared" si="0"/>
        <v>68400</v>
      </c>
      <c r="O33" s="172">
        <v>0.1587</v>
      </c>
      <c r="P33" s="244">
        <v>2713.77</v>
      </c>
      <c r="Q33" s="260">
        <f t="shared" si="1"/>
        <v>10855.08</v>
      </c>
      <c r="R33" s="58">
        <v>19836</v>
      </c>
      <c r="S33" s="261">
        <f t="shared" si="2"/>
        <v>79344</v>
      </c>
      <c r="T33" s="59">
        <v>0.14283</v>
      </c>
      <c r="U33" s="262">
        <v>2833.17588</v>
      </c>
      <c r="V33" s="263">
        <f t="shared" si="3"/>
        <v>11332.70352</v>
      </c>
      <c r="W33" s="264">
        <v>80293.65</v>
      </c>
      <c r="X33" s="264">
        <v>12425.19</v>
      </c>
      <c r="Y33" s="274">
        <f t="shared" si="4"/>
        <v>1.17388377192982</v>
      </c>
      <c r="Z33" s="275">
        <f t="shared" si="5"/>
        <v>1.01196876890502</v>
      </c>
      <c r="AA33" s="154"/>
      <c r="AB33" s="154"/>
      <c r="AC33" s="154"/>
      <c r="AD33" s="154"/>
      <c r="AE33" s="172">
        <f t="shared" si="10"/>
        <v>1.17388377192982</v>
      </c>
      <c r="AF33" s="172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85">
        <f t="shared" si="22"/>
        <v>1600</v>
      </c>
      <c r="AJ33" s="286">
        <f t="shared" si="23"/>
        <v>471.033</v>
      </c>
      <c r="AK33" s="55">
        <v>12825</v>
      </c>
      <c r="AL33" s="287">
        <f t="shared" si="6"/>
        <v>38475</v>
      </c>
      <c r="AM33" s="61">
        <v>0.205252</v>
      </c>
      <c r="AN33" s="288">
        <v>2632.3569</v>
      </c>
      <c r="AO33" s="287">
        <f t="shared" si="7"/>
        <v>7897.0707</v>
      </c>
      <c r="AP33" s="295">
        <v>15005.25</v>
      </c>
      <c r="AQ33" s="296">
        <f t="shared" si="8"/>
        <v>45015.75</v>
      </c>
      <c r="AR33" s="297">
        <v>0.189242344</v>
      </c>
      <c r="AS33" s="295">
        <v>2839.628682306</v>
      </c>
      <c r="AT33" s="296">
        <f t="shared" si="9"/>
        <v>8518.886046918</v>
      </c>
      <c r="AU33" s="264">
        <v>34694.12</v>
      </c>
      <c r="AV33" s="264">
        <v>5979.18</v>
      </c>
      <c r="AW33" s="154"/>
      <c r="AX33" s="154"/>
      <c r="AY33" s="154"/>
      <c r="AZ33" s="154"/>
      <c r="BA33" s="54">
        <f t="shared" si="14"/>
        <v>0.901731513970111</v>
      </c>
      <c r="BB33" s="54">
        <f t="shared" si="15"/>
        <v>0.757138973062505</v>
      </c>
      <c r="BC33" s="304">
        <f t="shared" si="16"/>
        <v>0.770710695700949</v>
      </c>
      <c r="BD33" s="304">
        <f t="shared" si="17"/>
        <v>0.701873457054068</v>
      </c>
      <c r="BE33" s="162"/>
      <c r="BF33" s="162"/>
      <c r="BG33" s="286">
        <f t="shared" si="18"/>
        <v>2071.033</v>
      </c>
      <c r="BH33" s="243">
        <v>80</v>
      </c>
      <c r="BI33" s="243">
        <v>32</v>
      </c>
      <c r="BJ33" s="317">
        <f>BI33-BH33</f>
        <v>-48</v>
      </c>
      <c r="BK33" s="318">
        <v>12</v>
      </c>
      <c r="BL33" s="318">
        <v>8</v>
      </c>
      <c r="BM33" s="243">
        <v>12</v>
      </c>
      <c r="BN33" s="243">
        <v>10</v>
      </c>
      <c r="BO33" s="243">
        <f t="shared" si="19"/>
        <v>-6</v>
      </c>
      <c r="BP33" s="317">
        <f t="shared" si="24"/>
        <v>-18</v>
      </c>
      <c r="BQ33" s="318">
        <v>8</v>
      </c>
      <c r="BR33" s="318">
        <v>4</v>
      </c>
      <c r="BS33" s="243">
        <v>5</v>
      </c>
      <c r="BT33" s="243">
        <v>0</v>
      </c>
      <c r="BU33" s="243">
        <f t="shared" si="20"/>
        <v>-9</v>
      </c>
      <c r="BV33" s="242">
        <f>BU33*2</f>
        <v>-18</v>
      </c>
      <c r="BW33" s="326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26" t="s">
        <v>117</v>
      </c>
      <c r="E34" s="226" t="s">
        <v>88</v>
      </c>
      <c r="F34" s="229">
        <v>4</v>
      </c>
      <c r="G34" s="230">
        <v>11</v>
      </c>
      <c r="H34" s="229">
        <v>150</v>
      </c>
      <c r="I34" s="102">
        <v>4</v>
      </c>
      <c r="J34" s="102">
        <v>3</v>
      </c>
      <c r="K34" s="99" t="s">
        <v>72</v>
      </c>
      <c r="L34" s="246" t="s">
        <v>89</v>
      </c>
      <c r="M34" s="247">
        <v>12750</v>
      </c>
      <c r="N34" s="105">
        <f t="shared" si="0"/>
        <v>51000</v>
      </c>
      <c r="O34" s="171">
        <v>0.1416</v>
      </c>
      <c r="P34" s="248">
        <v>1805.4</v>
      </c>
      <c r="Q34" s="265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66">
        <v>1884.8376</v>
      </c>
      <c r="V34" s="267">
        <f t="shared" si="3"/>
        <v>7539.3504</v>
      </c>
      <c r="W34" s="154">
        <v>59541.15</v>
      </c>
      <c r="X34" s="154">
        <v>15724.44</v>
      </c>
      <c r="Y34" s="275">
        <f t="shared" si="4"/>
        <v>1.16747352941176</v>
      </c>
      <c r="Z34" s="275">
        <f t="shared" si="5"/>
        <v>1.00644269776876</v>
      </c>
      <c r="AA34" s="154"/>
      <c r="AB34" s="154"/>
      <c r="AC34" s="154"/>
      <c r="AD34" s="154"/>
      <c r="AE34" s="172">
        <f t="shared" si="10"/>
        <v>1.16747352941176</v>
      </c>
      <c r="AF34" s="172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85">
        <f t="shared" si="22"/>
        <v>1750</v>
      </c>
      <c r="AJ34" s="286">
        <f t="shared" si="23"/>
        <v>2550.852</v>
      </c>
      <c r="AK34" s="53">
        <v>9562.5</v>
      </c>
      <c r="AL34" s="289">
        <f t="shared" si="6"/>
        <v>28687.5</v>
      </c>
      <c r="AM34" s="54">
        <v>0.183136</v>
      </c>
      <c r="AN34" s="289">
        <v>1751.238</v>
      </c>
      <c r="AO34" s="289">
        <f t="shared" si="7"/>
        <v>5253.714</v>
      </c>
      <c r="AP34" s="298">
        <v>11188.125</v>
      </c>
      <c r="AQ34" s="298">
        <f t="shared" si="8"/>
        <v>33564.375</v>
      </c>
      <c r="AR34" s="299">
        <v>0.168851392</v>
      </c>
      <c r="AS34" s="298">
        <v>1889.13048012</v>
      </c>
      <c r="AT34" s="298">
        <f t="shared" si="9"/>
        <v>5667.39144036</v>
      </c>
      <c r="AU34" s="154">
        <v>30140</v>
      </c>
      <c r="AV34" s="154">
        <v>6884.68</v>
      </c>
      <c r="AW34" s="154">
        <v>4663</v>
      </c>
      <c r="AX34" s="154">
        <v>491</v>
      </c>
      <c r="AY34" s="154"/>
      <c r="AZ34" s="154"/>
      <c r="BA34" s="54">
        <f t="shared" si="14"/>
        <v>0.888087145969499</v>
      </c>
      <c r="BB34" s="54">
        <f t="shared" si="15"/>
        <v>1.21698288106281</v>
      </c>
      <c r="BC34" s="304">
        <f t="shared" si="16"/>
        <v>0.759048842708973</v>
      </c>
      <c r="BD34" s="304">
        <f t="shared" si="17"/>
        <v>1.12815217852569</v>
      </c>
      <c r="BE34" s="162"/>
      <c r="BF34" s="162"/>
      <c r="BG34" s="286">
        <f t="shared" si="18"/>
        <v>4300.852</v>
      </c>
      <c r="BH34" s="105">
        <v>80</v>
      </c>
      <c r="BI34" s="105">
        <v>258</v>
      </c>
      <c r="BJ34" s="317">
        <v>0</v>
      </c>
      <c r="BK34" s="321">
        <v>14</v>
      </c>
      <c r="BL34" s="321">
        <v>16</v>
      </c>
      <c r="BM34" s="105">
        <v>14</v>
      </c>
      <c r="BN34" s="105">
        <v>2</v>
      </c>
      <c r="BO34" s="243">
        <f t="shared" si="19"/>
        <v>-10</v>
      </c>
      <c r="BP34" s="317">
        <f t="shared" si="24"/>
        <v>-30</v>
      </c>
      <c r="BQ34" s="321">
        <v>15</v>
      </c>
      <c r="BR34" s="321">
        <v>19</v>
      </c>
      <c r="BS34" s="105">
        <v>10</v>
      </c>
      <c r="BT34" s="105">
        <v>4</v>
      </c>
      <c r="BU34" s="243">
        <f t="shared" si="20"/>
        <v>-2</v>
      </c>
      <c r="BV34" s="242">
        <f>BU34*2</f>
        <v>-4</v>
      </c>
      <c r="BW34" s="326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26" t="s">
        <v>118</v>
      </c>
      <c r="E35" s="226" t="s">
        <v>91</v>
      </c>
      <c r="F35" s="229">
        <v>5</v>
      </c>
      <c r="G35" s="230">
        <v>19</v>
      </c>
      <c r="H35" s="229">
        <v>150</v>
      </c>
      <c r="I35" s="102">
        <v>3</v>
      </c>
      <c r="J35" s="102"/>
      <c r="K35" s="99" t="s">
        <v>96</v>
      </c>
      <c r="L35" s="249" t="s">
        <v>92</v>
      </c>
      <c r="M35" s="247">
        <v>9805</v>
      </c>
      <c r="N35" s="105">
        <f t="shared" si="0"/>
        <v>39220</v>
      </c>
      <c r="O35" s="171">
        <v>0.243975</v>
      </c>
      <c r="P35" s="248">
        <v>2392.174875</v>
      </c>
      <c r="Q35" s="265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66">
        <v>2497.4305695</v>
      </c>
      <c r="V35" s="267">
        <f t="shared" si="3"/>
        <v>9989.722278</v>
      </c>
      <c r="W35" s="154">
        <v>45708.46</v>
      </c>
      <c r="X35" s="154">
        <v>11343.76</v>
      </c>
      <c r="Y35" s="275">
        <f t="shared" si="4"/>
        <v>1.16543753187149</v>
      </c>
      <c r="Z35" s="275">
        <f t="shared" si="5"/>
        <v>1.00468752747543</v>
      </c>
      <c r="AA35" s="154"/>
      <c r="AB35" s="154"/>
      <c r="AC35" s="154"/>
      <c r="AD35" s="154"/>
      <c r="AE35" s="172">
        <f t="shared" si="10"/>
        <v>1.16543753187149</v>
      </c>
      <c r="AF35" s="172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85">
        <f t="shared" si="22"/>
        <v>1200</v>
      </c>
      <c r="AJ35" s="286">
        <f t="shared" si="23"/>
        <v>532.51815</v>
      </c>
      <c r="AK35" s="53">
        <v>7353.75</v>
      </c>
      <c r="AL35" s="289">
        <f t="shared" si="6"/>
        <v>22061.25</v>
      </c>
      <c r="AM35" s="54">
        <v>0.315541</v>
      </c>
      <c r="AN35" s="289">
        <v>2320.40962875</v>
      </c>
      <c r="AO35" s="289">
        <f t="shared" si="7"/>
        <v>6961.22888625</v>
      </c>
      <c r="AP35" s="298">
        <v>8603.8875</v>
      </c>
      <c r="AQ35" s="298">
        <f t="shared" si="8"/>
        <v>25811.6625</v>
      </c>
      <c r="AR35" s="299">
        <v>0.290928802</v>
      </c>
      <c r="AS35" s="298">
        <v>2503.11868291777</v>
      </c>
      <c r="AT35" s="298">
        <f t="shared" si="9"/>
        <v>7509.35604875331</v>
      </c>
      <c r="AU35" s="154">
        <v>22286.41</v>
      </c>
      <c r="AV35" s="154">
        <v>5756.98</v>
      </c>
      <c r="AW35" s="154"/>
      <c r="AX35" s="154"/>
      <c r="AY35" s="154"/>
      <c r="AZ35" s="154"/>
      <c r="BA35" s="61">
        <f t="shared" si="14"/>
        <v>1.01020613065896</v>
      </c>
      <c r="BB35" s="54">
        <f t="shared" si="15"/>
        <v>0.827006279217644</v>
      </c>
      <c r="BC35" s="304">
        <f t="shared" si="16"/>
        <v>0.863424043298257</v>
      </c>
      <c r="BD35" s="304">
        <f t="shared" si="17"/>
        <v>0.766640969295332</v>
      </c>
      <c r="BE35" s="319"/>
      <c r="BF35" s="320"/>
      <c r="BG35" s="286">
        <f t="shared" si="18"/>
        <v>1732.51815</v>
      </c>
      <c r="BH35" s="105">
        <v>80</v>
      </c>
      <c r="BI35" s="105">
        <v>91</v>
      </c>
      <c r="BJ35" s="317">
        <v>0</v>
      </c>
      <c r="BK35" s="321">
        <v>12</v>
      </c>
      <c r="BL35" s="321">
        <v>0</v>
      </c>
      <c r="BM35" s="105">
        <v>12</v>
      </c>
      <c r="BN35" s="105">
        <v>0</v>
      </c>
      <c r="BO35" s="243">
        <f t="shared" si="19"/>
        <v>-24</v>
      </c>
      <c r="BP35" s="317">
        <f t="shared" si="24"/>
        <v>-72</v>
      </c>
      <c r="BQ35" s="321">
        <v>10</v>
      </c>
      <c r="BR35" s="321">
        <v>36</v>
      </c>
      <c r="BS35" s="105">
        <v>8</v>
      </c>
      <c r="BT35" s="105">
        <v>0</v>
      </c>
      <c r="BU35" s="243">
        <f t="shared" si="20"/>
        <v>18</v>
      </c>
      <c r="BV35" s="242">
        <v>0</v>
      </c>
      <c r="BW35" s="326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26" t="s">
        <v>119</v>
      </c>
      <c r="E36" s="226" t="s">
        <v>95</v>
      </c>
      <c r="F36" s="227">
        <v>5</v>
      </c>
      <c r="G36" s="228">
        <v>20</v>
      </c>
      <c r="H36" s="231">
        <v>150</v>
      </c>
      <c r="I36" s="102">
        <v>3</v>
      </c>
      <c r="J36" s="102"/>
      <c r="K36" s="99" t="s">
        <v>96</v>
      </c>
      <c r="L36" s="249" t="s">
        <v>97</v>
      </c>
      <c r="M36" s="247">
        <v>9620</v>
      </c>
      <c r="N36" s="105">
        <f t="shared" si="0"/>
        <v>38480</v>
      </c>
      <c r="O36" s="171">
        <v>0.2439</v>
      </c>
      <c r="P36" s="248">
        <v>2346.318</v>
      </c>
      <c r="Q36" s="265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66">
        <v>2449.555992</v>
      </c>
      <c r="V36" s="267">
        <f t="shared" si="3"/>
        <v>9798.223968</v>
      </c>
      <c r="W36" s="154">
        <v>44844.62</v>
      </c>
      <c r="X36" s="154">
        <v>12577.03</v>
      </c>
      <c r="Y36" s="275">
        <f t="shared" si="4"/>
        <v>1.16540072765073</v>
      </c>
      <c r="Z36" s="275">
        <f t="shared" si="5"/>
        <v>1.0046557996989</v>
      </c>
      <c r="AA36" s="154"/>
      <c r="AB36" s="154"/>
      <c r="AC36" s="154"/>
      <c r="AD36" s="154"/>
      <c r="AE36" s="172">
        <f t="shared" ref="AE36:AE67" si="26">(W36-AA36-AC36)/N36</f>
        <v>1.16540072765073</v>
      </c>
      <c r="AF36" s="172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85">
        <f t="shared" si="22"/>
        <v>1200</v>
      </c>
      <c r="AJ36" s="286">
        <f t="shared" si="23"/>
        <v>957.5274</v>
      </c>
      <c r="AK36" s="53">
        <v>7215</v>
      </c>
      <c r="AL36" s="289">
        <f t="shared" si="6"/>
        <v>21645</v>
      </c>
      <c r="AM36" s="54">
        <v>0.315444</v>
      </c>
      <c r="AN36" s="289">
        <v>2275.92846</v>
      </c>
      <c r="AO36" s="289">
        <f t="shared" si="7"/>
        <v>6827.78538</v>
      </c>
      <c r="AP36" s="298">
        <v>8441.55</v>
      </c>
      <c r="AQ36" s="298">
        <f t="shared" si="8"/>
        <v>25324.65</v>
      </c>
      <c r="AR36" s="299">
        <v>0.290839368</v>
      </c>
      <c r="AS36" s="298">
        <v>2455.1350669404</v>
      </c>
      <c r="AT36" s="298">
        <f t="shared" si="9"/>
        <v>7365.4052008212</v>
      </c>
      <c r="AU36" s="154">
        <v>22434.14</v>
      </c>
      <c r="AV36" s="154">
        <v>6874.18</v>
      </c>
      <c r="AW36" s="154"/>
      <c r="AX36" s="154"/>
      <c r="AY36" s="154"/>
      <c r="AZ36" s="154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304">
        <f t="shared" ref="BC36:BC67" si="32">(AU36-AW36-AY36)/AQ36</f>
        <v>0.885861798682312</v>
      </c>
      <c r="BD36" s="304">
        <f t="shared" ref="BD36:BD67" si="33">(AV36-AX36-AZ36)/AT36</f>
        <v>0.933306425454172</v>
      </c>
      <c r="BE36" s="319">
        <v>300</v>
      </c>
      <c r="BF36" s="320"/>
      <c r="BG36" s="286">
        <f t="shared" ref="BG36:BG67" si="34">AI36+AJ36+BE36+BF36</f>
        <v>2457.5274</v>
      </c>
      <c r="BH36" s="105">
        <v>60</v>
      </c>
      <c r="BI36" s="105">
        <v>0</v>
      </c>
      <c r="BJ36" s="317">
        <f>BI36-BH36</f>
        <v>-60</v>
      </c>
      <c r="BK36" s="321">
        <v>12</v>
      </c>
      <c r="BL36" s="321">
        <v>6</v>
      </c>
      <c r="BM36" s="105">
        <v>12</v>
      </c>
      <c r="BN36" s="105">
        <v>0</v>
      </c>
      <c r="BO36" s="243">
        <f t="shared" ref="BO36:BO67" si="35">(BL36+BN36)-(BK36+BM36)</f>
        <v>-18</v>
      </c>
      <c r="BP36" s="317">
        <f t="shared" ref="BP36:BP67" si="36">BO36*3</f>
        <v>-54</v>
      </c>
      <c r="BQ36" s="321">
        <v>10</v>
      </c>
      <c r="BR36" s="321">
        <v>9</v>
      </c>
      <c r="BS36" s="105">
        <v>8</v>
      </c>
      <c r="BT36" s="105">
        <v>0</v>
      </c>
      <c r="BU36" s="243">
        <f t="shared" ref="BU36:BU67" si="37">(BR36+BT36)-(BQ36+BS36)</f>
        <v>-9</v>
      </c>
      <c r="BV36" s="242">
        <f t="shared" ref="BV36:BV67" si="38">BU36*2</f>
        <v>-18</v>
      </c>
      <c r="BW36" s="326">
        <f t="shared" ref="BW36:BW67" si="39">BJ36+BP36+BV36</f>
        <v>-132</v>
      </c>
    </row>
    <row r="37" spans="1:75">
      <c r="A37" s="99">
        <v>35</v>
      </c>
      <c r="B37" s="99">
        <v>30</v>
      </c>
      <c r="C37" s="99">
        <v>549</v>
      </c>
      <c r="D37" s="226" t="s">
        <v>120</v>
      </c>
      <c r="E37" s="226" t="s">
        <v>95</v>
      </c>
      <c r="F37" s="229">
        <v>8</v>
      </c>
      <c r="G37" s="230">
        <v>33</v>
      </c>
      <c r="H37" s="229">
        <v>100</v>
      </c>
      <c r="I37" s="102">
        <v>3</v>
      </c>
      <c r="J37" s="102"/>
      <c r="K37" s="99" t="s">
        <v>65</v>
      </c>
      <c r="L37" s="246" t="s">
        <v>97</v>
      </c>
      <c r="M37" s="247">
        <v>7000</v>
      </c>
      <c r="N37" s="105">
        <f t="shared" si="0"/>
        <v>28000</v>
      </c>
      <c r="O37" s="171">
        <v>0.2202</v>
      </c>
      <c r="P37" s="248">
        <v>1541.4</v>
      </c>
      <c r="Q37" s="265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66">
        <v>1609.2216</v>
      </c>
      <c r="V37" s="267">
        <f t="shared" si="3"/>
        <v>6436.8864</v>
      </c>
      <c r="W37" s="154">
        <v>32614.09</v>
      </c>
      <c r="X37" s="154">
        <v>6962.12</v>
      </c>
      <c r="Y37" s="275">
        <f t="shared" si="4"/>
        <v>1.16478892857143</v>
      </c>
      <c r="Z37" s="275">
        <f t="shared" si="5"/>
        <v>1.00412838669951</v>
      </c>
      <c r="AA37" s="154"/>
      <c r="AB37" s="154"/>
      <c r="AC37" s="154"/>
      <c r="AD37" s="154"/>
      <c r="AE37" s="172">
        <f t="shared" si="26"/>
        <v>1.16478892857143</v>
      </c>
      <c r="AF37" s="172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85">
        <f t="shared" si="22"/>
        <v>1200</v>
      </c>
      <c r="AJ37" s="286">
        <f t="shared" si="23"/>
        <v>238.956</v>
      </c>
      <c r="AK37" s="53">
        <v>5250</v>
      </c>
      <c r="AL37" s="289">
        <f t="shared" si="6"/>
        <v>15750</v>
      </c>
      <c r="AM37" s="54">
        <v>0.284792</v>
      </c>
      <c r="AN37" s="289">
        <v>1495.158</v>
      </c>
      <c r="AO37" s="289">
        <f t="shared" si="7"/>
        <v>4485.474</v>
      </c>
      <c r="AP37" s="298">
        <v>6142.5</v>
      </c>
      <c r="AQ37" s="298">
        <f t="shared" si="8"/>
        <v>18427.5</v>
      </c>
      <c r="AR37" s="299">
        <v>0.262578224</v>
      </c>
      <c r="AS37" s="298">
        <v>1612.88674092</v>
      </c>
      <c r="AT37" s="298">
        <f t="shared" si="9"/>
        <v>4838.66022276</v>
      </c>
      <c r="AU37" s="154">
        <v>14735.17</v>
      </c>
      <c r="AV37" s="154">
        <v>3576.19</v>
      </c>
      <c r="AW37" s="154"/>
      <c r="AX37" s="154"/>
      <c r="AY37" s="154"/>
      <c r="AZ37" s="154"/>
      <c r="BA37" s="54">
        <f t="shared" si="30"/>
        <v>0.935566349206349</v>
      </c>
      <c r="BB37" s="54">
        <f t="shared" si="31"/>
        <v>0.797282516853291</v>
      </c>
      <c r="BC37" s="304">
        <f t="shared" si="32"/>
        <v>0.799629358296025</v>
      </c>
      <c r="BD37" s="304">
        <f t="shared" si="33"/>
        <v>0.739086820599302</v>
      </c>
      <c r="BE37" s="162"/>
      <c r="BF37" s="162"/>
      <c r="BG37" s="286">
        <f t="shared" si="34"/>
        <v>1438.956</v>
      </c>
      <c r="BH37" s="105">
        <v>80</v>
      </c>
      <c r="BI37" s="105">
        <v>22</v>
      </c>
      <c r="BJ37" s="317">
        <f>BI37-BH37</f>
        <v>-58</v>
      </c>
      <c r="BK37" s="321">
        <v>10</v>
      </c>
      <c r="BL37" s="321">
        <v>2</v>
      </c>
      <c r="BM37" s="105">
        <v>10</v>
      </c>
      <c r="BN37" s="105">
        <v>0</v>
      </c>
      <c r="BO37" s="243">
        <f t="shared" si="35"/>
        <v>-18</v>
      </c>
      <c r="BP37" s="317">
        <f t="shared" si="36"/>
        <v>-54</v>
      </c>
      <c r="BQ37" s="321">
        <v>20</v>
      </c>
      <c r="BR37" s="321">
        <v>25</v>
      </c>
      <c r="BS37" s="105">
        <v>10</v>
      </c>
      <c r="BT37" s="105">
        <v>0</v>
      </c>
      <c r="BU37" s="243">
        <f t="shared" si="37"/>
        <v>-5</v>
      </c>
      <c r="BV37" s="242">
        <f t="shared" si="38"/>
        <v>-10</v>
      </c>
      <c r="BW37" s="326">
        <f t="shared" si="39"/>
        <v>-122</v>
      </c>
    </row>
    <row r="38" spans="1:75">
      <c r="A38" s="99">
        <v>36</v>
      </c>
      <c r="B38" s="99">
        <v>30</v>
      </c>
      <c r="C38" s="99">
        <v>104430</v>
      </c>
      <c r="D38" s="226" t="s">
        <v>121</v>
      </c>
      <c r="E38" s="226" t="s">
        <v>91</v>
      </c>
      <c r="F38" s="227">
        <v>8</v>
      </c>
      <c r="G38" s="228">
        <v>36</v>
      </c>
      <c r="H38" s="227">
        <v>100</v>
      </c>
      <c r="I38" s="102">
        <v>2</v>
      </c>
      <c r="J38" s="102"/>
      <c r="K38" s="99" t="s">
        <v>65</v>
      </c>
      <c r="L38" s="246" t="s">
        <v>92</v>
      </c>
      <c r="M38" s="247">
        <v>6000</v>
      </c>
      <c r="N38" s="105">
        <f t="shared" si="0"/>
        <v>24000</v>
      </c>
      <c r="O38" s="171">
        <v>0.23805</v>
      </c>
      <c r="P38" s="248">
        <v>1428.3</v>
      </c>
      <c r="Q38" s="265">
        <f t="shared" si="1"/>
        <v>5713.2</v>
      </c>
      <c r="R38" s="66">
        <v>6960</v>
      </c>
      <c r="S38" s="65">
        <f t="shared" si="2"/>
        <v>27840</v>
      </c>
      <c r="T38" s="67">
        <v>0.214245</v>
      </c>
      <c r="U38" s="266">
        <v>1491.1452</v>
      </c>
      <c r="V38" s="267">
        <f t="shared" si="3"/>
        <v>5964.5808</v>
      </c>
      <c r="W38" s="154">
        <v>27900.57</v>
      </c>
      <c r="X38" s="154">
        <v>6614.02</v>
      </c>
      <c r="Y38" s="275">
        <f t="shared" si="4"/>
        <v>1.16252375</v>
      </c>
      <c r="Z38" s="275">
        <f t="shared" si="5"/>
        <v>1.00217564655172</v>
      </c>
      <c r="AA38" s="154"/>
      <c r="AB38" s="154"/>
      <c r="AC38" s="154"/>
      <c r="AD38" s="154"/>
      <c r="AE38" s="172">
        <f t="shared" si="26"/>
        <v>1.16252375</v>
      </c>
      <c r="AF38" s="172">
        <f t="shared" si="27"/>
        <v>1.15767345795701</v>
      </c>
      <c r="AG38" s="59">
        <f t="shared" si="28"/>
        <v>1.00217564655172</v>
      </c>
      <c r="AH38" s="59">
        <f t="shared" si="29"/>
        <v>1.10888262256419</v>
      </c>
      <c r="AI38" s="285">
        <f t="shared" si="22"/>
        <v>800</v>
      </c>
      <c r="AJ38" s="286">
        <f t="shared" si="23"/>
        <v>270.246</v>
      </c>
      <c r="AK38" s="53">
        <v>4500</v>
      </c>
      <c r="AL38" s="289">
        <f t="shared" si="6"/>
        <v>13500</v>
      </c>
      <c r="AM38" s="54">
        <v>0.307878</v>
      </c>
      <c r="AN38" s="289">
        <v>1385.451</v>
      </c>
      <c r="AO38" s="289">
        <f t="shared" si="7"/>
        <v>4156.353</v>
      </c>
      <c r="AP38" s="298">
        <v>5265</v>
      </c>
      <c r="AQ38" s="298">
        <f t="shared" si="8"/>
        <v>15795</v>
      </c>
      <c r="AR38" s="299">
        <v>0.283863516</v>
      </c>
      <c r="AS38" s="298">
        <v>1494.54141174</v>
      </c>
      <c r="AT38" s="298">
        <f t="shared" si="9"/>
        <v>4483.62423522</v>
      </c>
      <c r="AU38" s="154">
        <v>17632.79</v>
      </c>
      <c r="AV38" s="154">
        <v>3887.2</v>
      </c>
      <c r="AW38" s="154">
        <v>5320</v>
      </c>
      <c r="AX38" s="154">
        <v>542.5</v>
      </c>
      <c r="AY38" s="154"/>
      <c r="AZ38" s="154"/>
      <c r="BA38" s="54">
        <f t="shared" si="30"/>
        <v>0.912058518518519</v>
      </c>
      <c r="BB38" s="54">
        <f t="shared" si="31"/>
        <v>0.804719907091626</v>
      </c>
      <c r="BC38" s="304">
        <f t="shared" si="32"/>
        <v>0.779537195314973</v>
      </c>
      <c r="BD38" s="304">
        <f t="shared" si="33"/>
        <v>0.745981336644257</v>
      </c>
      <c r="BE38" s="162"/>
      <c r="BF38" s="162"/>
      <c r="BG38" s="286">
        <f t="shared" si="34"/>
        <v>1070.246</v>
      </c>
      <c r="BH38" s="105">
        <v>80</v>
      </c>
      <c r="BI38" s="105">
        <v>0</v>
      </c>
      <c r="BJ38" s="317">
        <f>BI38-BH38</f>
        <v>-80</v>
      </c>
      <c r="BK38" s="321">
        <v>8</v>
      </c>
      <c r="BL38" s="321">
        <v>10</v>
      </c>
      <c r="BM38" s="105">
        <v>8</v>
      </c>
      <c r="BN38" s="105">
        <v>0</v>
      </c>
      <c r="BO38" s="243">
        <f t="shared" si="35"/>
        <v>-6</v>
      </c>
      <c r="BP38" s="317">
        <f t="shared" si="36"/>
        <v>-18</v>
      </c>
      <c r="BQ38" s="321">
        <v>10</v>
      </c>
      <c r="BR38" s="321">
        <v>0</v>
      </c>
      <c r="BS38" s="105">
        <v>5</v>
      </c>
      <c r="BT38" s="105">
        <v>0</v>
      </c>
      <c r="BU38" s="243">
        <f t="shared" si="37"/>
        <v>-15</v>
      </c>
      <c r="BV38" s="242">
        <f t="shared" si="38"/>
        <v>-30</v>
      </c>
      <c r="BW38" s="326">
        <f t="shared" si="39"/>
        <v>-128</v>
      </c>
    </row>
    <row r="39" spans="1:75">
      <c r="A39" s="99">
        <v>37</v>
      </c>
      <c r="B39" s="99">
        <v>30</v>
      </c>
      <c r="C39" s="99">
        <v>113025</v>
      </c>
      <c r="D39" s="226" t="s">
        <v>122</v>
      </c>
      <c r="E39" s="226" t="s">
        <v>88</v>
      </c>
      <c r="F39" s="227">
        <v>9</v>
      </c>
      <c r="G39" s="228">
        <v>40</v>
      </c>
      <c r="H39" s="227">
        <v>100</v>
      </c>
      <c r="I39" s="102">
        <v>2</v>
      </c>
      <c r="J39" s="102"/>
      <c r="K39" s="99" t="s">
        <v>65</v>
      </c>
      <c r="L39" s="249" t="s">
        <v>89</v>
      </c>
      <c r="M39" s="247">
        <v>6000</v>
      </c>
      <c r="N39" s="105">
        <f t="shared" si="0"/>
        <v>24000</v>
      </c>
      <c r="O39" s="171">
        <v>0.203175</v>
      </c>
      <c r="P39" s="248">
        <v>1219.05</v>
      </c>
      <c r="Q39" s="265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66">
        <v>1272.6882</v>
      </c>
      <c r="V39" s="267">
        <f t="shared" si="3"/>
        <v>5090.7528</v>
      </c>
      <c r="W39" s="154">
        <v>27852.86</v>
      </c>
      <c r="X39" s="154">
        <v>6187.69</v>
      </c>
      <c r="Y39" s="275">
        <f t="shared" si="4"/>
        <v>1.16053583333333</v>
      </c>
      <c r="Z39" s="275">
        <f t="shared" si="5"/>
        <v>1.00046192528736</v>
      </c>
      <c r="AA39" s="154"/>
      <c r="AB39" s="154"/>
      <c r="AC39" s="154"/>
      <c r="AD39" s="154"/>
      <c r="AE39" s="172">
        <f t="shared" si="26"/>
        <v>1.16053583333333</v>
      </c>
      <c r="AF39" s="172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85">
        <f t="shared" si="22"/>
        <v>800</v>
      </c>
      <c r="AJ39" s="286">
        <f t="shared" si="23"/>
        <v>393.447</v>
      </c>
      <c r="AK39" s="53">
        <v>4500</v>
      </c>
      <c r="AL39" s="289">
        <f t="shared" si="6"/>
        <v>13500</v>
      </c>
      <c r="AM39" s="54">
        <v>0.262773</v>
      </c>
      <c r="AN39" s="289">
        <v>1182.4785</v>
      </c>
      <c r="AO39" s="289">
        <f t="shared" si="7"/>
        <v>3547.4355</v>
      </c>
      <c r="AP39" s="298">
        <v>5265</v>
      </c>
      <c r="AQ39" s="298">
        <f t="shared" si="8"/>
        <v>15795</v>
      </c>
      <c r="AR39" s="299">
        <v>0.242276706</v>
      </c>
      <c r="AS39" s="298">
        <v>1275.58685709</v>
      </c>
      <c r="AT39" s="298">
        <f t="shared" si="9"/>
        <v>3826.76057127</v>
      </c>
      <c r="AU39" s="154">
        <v>9924.96</v>
      </c>
      <c r="AV39" s="154">
        <v>1276.01</v>
      </c>
      <c r="AW39" s="154"/>
      <c r="AX39" s="154"/>
      <c r="AY39" s="154"/>
      <c r="AZ39" s="154"/>
      <c r="BA39" s="54">
        <f t="shared" si="30"/>
        <v>0.735182222222222</v>
      </c>
      <c r="BB39" s="54">
        <f t="shared" si="31"/>
        <v>0.359699281354094</v>
      </c>
      <c r="BC39" s="304">
        <f t="shared" si="32"/>
        <v>0.628360873694207</v>
      </c>
      <c r="BD39" s="304">
        <f t="shared" si="33"/>
        <v>0.333443908035387</v>
      </c>
      <c r="BE39" s="162"/>
      <c r="BF39" s="162"/>
      <c r="BG39" s="286">
        <f t="shared" si="34"/>
        <v>1193.447</v>
      </c>
      <c r="BH39" s="105">
        <v>40</v>
      </c>
      <c r="BI39" s="105">
        <v>22</v>
      </c>
      <c r="BJ39" s="317">
        <f>BI39-BH39</f>
        <v>-18</v>
      </c>
      <c r="BK39" s="321">
        <v>8</v>
      </c>
      <c r="BL39" s="321">
        <v>0</v>
      </c>
      <c r="BM39" s="105">
        <v>8</v>
      </c>
      <c r="BN39" s="105">
        <v>2</v>
      </c>
      <c r="BO39" s="243">
        <f t="shared" si="35"/>
        <v>-14</v>
      </c>
      <c r="BP39" s="317">
        <f t="shared" si="36"/>
        <v>-42</v>
      </c>
      <c r="BQ39" s="321">
        <v>10</v>
      </c>
      <c r="BR39" s="321">
        <v>11</v>
      </c>
      <c r="BS39" s="105">
        <v>5</v>
      </c>
      <c r="BT39" s="105">
        <v>0</v>
      </c>
      <c r="BU39" s="243">
        <f t="shared" si="37"/>
        <v>-4</v>
      </c>
      <c r="BV39" s="242">
        <f t="shared" si="38"/>
        <v>-8</v>
      </c>
      <c r="BW39" s="326">
        <f t="shared" si="39"/>
        <v>-68</v>
      </c>
    </row>
    <row r="40" s="198" customFormat="1" spans="1:75">
      <c r="A40" s="99">
        <v>38</v>
      </c>
      <c r="B40" s="99">
        <v>30</v>
      </c>
      <c r="C40" s="99">
        <v>744</v>
      </c>
      <c r="D40" s="226" t="s">
        <v>123</v>
      </c>
      <c r="E40" s="226" t="s">
        <v>64</v>
      </c>
      <c r="F40" s="227">
        <v>5</v>
      </c>
      <c r="G40" s="228">
        <v>18</v>
      </c>
      <c r="H40" s="231">
        <v>150</v>
      </c>
      <c r="I40" s="102">
        <v>4</v>
      </c>
      <c r="J40" s="102"/>
      <c r="K40" s="99" t="s">
        <v>96</v>
      </c>
      <c r="L40" s="249" t="s">
        <v>66</v>
      </c>
      <c r="M40" s="247">
        <v>10800</v>
      </c>
      <c r="N40" s="105">
        <f t="shared" si="0"/>
        <v>43200</v>
      </c>
      <c r="O40" s="171">
        <v>0.24945</v>
      </c>
      <c r="P40" s="248">
        <v>2694.06</v>
      </c>
      <c r="Q40" s="265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66">
        <v>2812.59864</v>
      </c>
      <c r="V40" s="267">
        <f t="shared" si="3"/>
        <v>11250.39456</v>
      </c>
      <c r="W40" s="154">
        <v>49407.47</v>
      </c>
      <c r="X40" s="154">
        <v>11781.43</v>
      </c>
      <c r="Y40" s="275">
        <f t="shared" si="4"/>
        <v>1.14369143518519</v>
      </c>
      <c r="Z40" s="275">
        <f t="shared" si="5"/>
        <v>0.985940892401022</v>
      </c>
      <c r="AA40" s="154"/>
      <c r="AB40" s="154"/>
      <c r="AC40" s="154"/>
      <c r="AD40" s="154"/>
      <c r="AE40" s="172">
        <f t="shared" si="26"/>
        <v>1.14369143518519</v>
      </c>
      <c r="AF40" s="172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85">
        <f>(I40*200)+(J40*50)</f>
        <v>800</v>
      </c>
      <c r="AJ40" s="286">
        <f>(X40-Q40)*0.2</f>
        <v>201.038</v>
      </c>
      <c r="AK40" s="53">
        <v>8100</v>
      </c>
      <c r="AL40" s="289">
        <f t="shared" si="6"/>
        <v>24300</v>
      </c>
      <c r="AM40" s="54">
        <v>0.322622</v>
      </c>
      <c r="AN40" s="289">
        <v>2613.2382</v>
      </c>
      <c r="AO40" s="289">
        <f t="shared" si="7"/>
        <v>7839.7146</v>
      </c>
      <c r="AP40" s="298">
        <v>9477</v>
      </c>
      <c r="AQ40" s="298">
        <f t="shared" si="8"/>
        <v>28431</v>
      </c>
      <c r="AR40" s="299">
        <v>0.297457484</v>
      </c>
      <c r="AS40" s="298">
        <v>2819.004575868</v>
      </c>
      <c r="AT40" s="298">
        <f t="shared" si="9"/>
        <v>8457.013727604</v>
      </c>
      <c r="AU40" s="154">
        <v>21256.24</v>
      </c>
      <c r="AV40" s="154">
        <v>5532.75</v>
      </c>
      <c r="AW40" s="154"/>
      <c r="AX40" s="154"/>
      <c r="AY40" s="306">
        <v>2900</v>
      </c>
      <c r="AZ40" s="306">
        <v>200</v>
      </c>
      <c r="BA40" s="54">
        <f t="shared" si="30"/>
        <v>0.755400823045268</v>
      </c>
      <c r="BB40" s="54">
        <f t="shared" si="31"/>
        <v>0.680222466261718</v>
      </c>
      <c r="BC40" s="304">
        <f t="shared" si="32"/>
        <v>0.645641729098519</v>
      </c>
      <c r="BD40" s="304">
        <f t="shared" si="33"/>
        <v>0.630571283406306</v>
      </c>
      <c r="BE40" s="162"/>
      <c r="BF40" s="162"/>
      <c r="BG40" s="286">
        <f t="shared" si="34"/>
        <v>1001.038</v>
      </c>
      <c r="BH40" s="105">
        <v>80</v>
      </c>
      <c r="BI40" s="105">
        <v>86</v>
      </c>
      <c r="BJ40" s="317">
        <v>0</v>
      </c>
      <c r="BK40" s="321">
        <v>12</v>
      </c>
      <c r="BL40" s="321">
        <v>4</v>
      </c>
      <c r="BM40" s="105">
        <v>12</v>
      </c>
      <c r="BN40" s="105">
        <v>0</v>
      </c>
      <c r="BO40" s="243">
        <f t="shared" si="35"/>
        <v>-20</v>
      </c>
      <c r="BP40" s="317">
        <f t="shared" si="36"/>
        <v>-60</v>
      </c>
      <c r="BQ40" s="321">
        <v>10</v>
      </c>
      <c r="BR40" s="321">
        <v>4</v>
      </c>
      <c r="BS40" s="105">
        <v>5</v>
      </c>
      <c r="BT40" s="105">
        <v>0</v>
      </c>
      <c r="BU40" s="243">
        <f t="shared" si="37"/>
        <v>-11</v>
      </c>
      <c r="BV40" s="242">
        <f t="shared" si="38"/>
        <v>-22</v>
      </c>
      <c r="BW40" s="326">
        <f t="shared" si="39"/>
        <v>-82</v>
      </c>
    </row>
    <row r="41" spans="1:75">
      <c r="A41" s="220">
        <v>39</v>
      </c>
      <c r="B41" s="220">
        <v>30</v>
      </c>
      <c r="C41" s="220">
        <v>117491</v>
      </c>
      <c r="D41" s="221" t="s">
        <v>124</v>
      </c>
      <c r="E41" s="221" t="s">
        <v>71</v>
      </c>
      <c r="F41" s="222">
        <v>7</v>
      </c>
      <c r="G41" s="223">
        <v>30</v>
      </c>
      <c r="H41" s="222">
        <v>100</v>
      </c>
      <c r="I41" s="102">
        <v>2</v>
      </c>
      <c r="J41" s="102"/>
      <c r="K41" s="220" t="s">
        <v>72</v>
      </c>
      <c r="L41" s="241" t="s">
        <v>73</v>
      </c>
      <c r="M41" s="242">
        <v>11700</v>
      </c>
      <c r="N41" s="243">
        <f t="shared" si="0"/>
        <v>46800</v>
      </c>
      <c r="O41" s="172">
        <v>0.1575</v>
      </c>
      <c r="P41" s="244">
        <v>1842.75</v>
      </c>
      <c r="Q41" s="260">
        <f t="shared" si="1"/>
        <v>7371</v>
      </c>
      <c r="R41" s="58">
        <v>13572</v>
      </c>
      <c r="S41" s="261">
        <f t="shared" si="2"/>
        <v>54288</v>
      </c>
      <c r="T41" s="59">
        <v>0.14175</v>
      </c>
      <c r="U41" s="262">
        <v>1923.831</v>
      </c>
      <c r="V41" s="263">
        <f t="shared" si="3"/>
        <v>7695.324</v>
      </c>
      <c r="W41" s="264">
        <v>53350.25</v>
      </c>
      <c r="X41" s="264">
        <v>9466.92</v>
      </c>
      <c r="Y41" s="274">
        <f t="shared" si="4"/>
        <v>1.13996260683761</v>
      </c>
      <c r="Z41" s="275">
        <f t="shared" si="5"/>
        <v>0.982726385204833</v>
      </c>
      <c r="AA41" s="154"/>
      <c r="AB41" s="154"/>
      <c r="AC41" s="154">
        <v>290</v>
      </c>
      <c r="AD41" s="154">
        <v>20</v>
      </c>
      <c r="AE41" s="172">
        <f t="shared" si="26"/>
        <v>1.13376602564103</v>
      </c>
      <c r="AF41" s="172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85">
        <f t="shared" ref="AI41:AI77" si="40">(I41*200)+(J41*50)</f>
        <v>400</v>
      </c>
      <c r="AJ41" s="286">
        <f t="shared" ref="AJ41:AJ75" si="41">(X41-Q41)*0.2</f>
        <v>419.184</v>
      </c>
      <c r="AK41" s="55">
        <v>8775</v>
      </c>
      <c r="AL41" s="287">
        <f t="shared" si="6"/>
        <v>26325</v>
      </c>
      <c r="AM41" s="61">
        <v>0.2037</v>
      </c>
      <c r="AN41" s="288">
        <v>1787.4675</v>
      </c>
      <c r="AO41" s="287">
        <f t="shared" si="7"/>
        <v>5362.4025</v>
      </c>
      <c r="AP41" s="295">
        <v>10266.75</v>
      </c>
      <c r="AQ41" s="296">
        <f t="shared" si="8"/>
        <v>30800.25</v>
      </c>
      <c r="AR41" s="297">
        <v>0.1878114</v>
      </c>
      <c r="AS41" s="295">
        <v>1928.21269095</v>
      </c>
      <c r="AT41" s="296">
        <f t="shared" si="9"/>
        <v>5784.63807285</v>
      </c>
      <c r="AU41" s="264">
        <v>22860.78</v>
      </c>
      <c r="AV41" s="264">
        <v>3910.98</v>
      </c>
      <c r="AW41" s="154"/>
      <c r="AX41" s="154"/>
      <c r="AY41" s="154"/>
      <c r="AZ41" s="154"/>
      <c r="BA41" s="54">
        <f t="shared" si="30"/>
        <v>0.868405698005698</v>
      </c>
      <c r="BB41" s="54">
        <f t="shared" si="31"/>
        <v>0.729333540330104</v>
      </c>
      <c r="BC41" s="304">
        <f t="shared" si="32"/>
        <v>0.742227092312562</v>
      </c>
      <c r="BD41" s="304">
        <f t="shared" si="33"/>
        <v>0.676097614188872</v>
      </c>
      <c r="BE41" s="162"/>
      <c r="BF41" s="162"/>
      <c r="BG41" s="286">
        <f t="shared" si="34"/>
        <v>819.184</v>
      </c>
      <c r="BH41" s="243">
        <v>40</v>
      </c>
      <c r="BI41" s="243">
        <v>0</v>
      </c>
      <c r="BJ41" s="317">
        <f>BI41-BH41</f>
        <v>-40</v>
      </c>
      <c r="BK41" s="318">
        <v>8</v>
      </c>
      <c r="BL41" s="318">
        <v>4</v>
      </c>
      <c r="BM41" s="243">
        <v>8</v>
      </c>
      <c r="BN41" s="243">
        <v>3</v>
      </c>
      <c r="BO41" s="243">
        <f t="shared" si="35"/>
        <v>-9</v>
      </c>
      <c r="BP41" s="317">
        <f t="shared" si="36"/>
        <v>-27</v>
      </c>
      <c r="BQ41" s="318">
        <v>10</v>
      </c>
      <c r="BR41" s="318">
        <v>0</v>
      </c>
      <c r="BS41" s="243">
        <v>5</v>
      </c>
      <c r="BT41" s="243">
        <v>0</v>
      </c>
      <c r="BU41" s="243">
        <f t="shared" si="37"/>
        <v>-15</v>
      </c>
      <c r="BV41" s="242">
        <f t="shared" si="38"/>
        <v>-30</v>
      </c>
      <c r="BW41" s="326">
        <f t="shared" si="39"/>
        <v>-97</v>
      </c>
    </row>
    <row r="42" spans="1:75">
      <c r="A42" s="99">
        <v>40</v>
      </c>
      <c r="B42" s="99">
        <v>29</v>
      </c>
      <c r="C42" s="99">
        <v>730</v>
      </c>
      <c r="D42" s="226" t="s">
        <v>125</v>
      </c>
      <c r="E42" s="226" t="s">
        <v>88</v>
      </c>
      <c r="F42" s="227">
        <v>3</v>
      </c>
      <c r="G42" s="228">
        <v>6</v>
      </c>
      <c r="H42" s="227">
        <v>200</v>
      </c>
      <c r="I42" s="102">
        <v>3</v>
      </c>
      <c r="J42" s="102"/>
      <c r="K42" s="99" t="s">
        <v>84</v>
      </c>
      <c r="L42" s="249" t="s">
        <v>89</v>
      </c>
      <c r="M42" s="247">
        <v>15840</v>
      </c>
      <c r="N42" s="105">
        <f t="shared" si="0"/>
        <v>63360</v>
      </c>
      <c r="O42" s="171">
        <v>0.11505</v>
      </c>
      <c r="P42" s="248">
        <v>1822.392</v>
      </c>
      <c r="Q42" s="265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66">
        <v>1902.577248</v>
      </c>
      <c r="V42" s="267">
        <f t="shared" si="3"/>
        <v>7610.308992</v>
      </c>
      <c r="W42" s="154">
        <v>71702.89</v>
      </c>
      <c r="X42" s="154">
        <v>2035.08</v>
      </c>
      <c r="Y42" s="275">
        <f t="shared" si="4"/>
        <v>1.13167440025253</v>
      </c>
      <c r="Z42" s="275">
        <f t="shared" si="5"/>
        <v>0.975581379528039</v>
      </c>
      <c r="AA42" s="154"/>
      <c r="AB42" s="154"/>
      <c r="AC42" s="154"/>
      <c r="AD42" s="154"/>
      <c r="AE42" s="172">
        <f t="shared" si="26"/>
        <v>1.13167440025253</v>
      </c>
      <c r="AF42" s="171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85">
        <f t="shared" si="40"/>
        <v>600</v>
      </c>
      <c r="AJ42" s="286">
        <v>0</v>
      </c>
      <c r="AK42" s="53">
        <v>11880</v>
      </c>
      <c r="AL42" s="289">
        <f t="shared" si="6"/>
        <v>35640</v>
      </c>
      <c r="AM42" s="54">
        <v>0.148798</v>
      </c>
      <c r="AN42" s="289">
        <v>1767.72024</v>
      </c>
      <c r="AO42" s="289">
        <f t="shared" si="7"/>
        <v>5303.16072</v>
      </c>
      <c r="AP42" s="298">
        <v>13899.6</v>
      </c>
      <c r="AQ42" s="298">
        <f t="shared" si="8"/>
        <v>41698.8</v>
      </c>
      <c r="AR42" s="299">
        <v>0.137191756</v>
      </c>
      <c r="AS42" s="298">
        <v>1906.9105316976</v>
      </c>
      <c r="AT42" s="298">
        <f t="shared" si="9"/>
        <v>5720.7315950928</v>
      </c>
      <c r="AU42" s="154">
        <v>33738.62</v>
      </c>
      <c r="AV42" s="154">
        <v>8901.32</v>
      </c>
      <c r="AW42" s="154"/>
      <c r="AX42" s="154"/>
      <c r="AY42" s="154"/>
      <c r="AZ42" s="154"/>
      <c r="BA42" s="54">
        <f t="shared" si="30"/>
        <v>0.94665039281706</v>
      </c>
      <c r="BB42" s="54">
        <f t="shared" si="31"/>
        <v>1.67849334952835</v>
      </c>
      <c r="BC42" s="304">
        <f t="shared" si="32"/>
        <v>0.809102899843641</v>
      </c>
      <c r="BD42" s="304">
        <f t="shared" si="33"/>
        <v>1.55597581393881</v>
      </c>
      <c r="BE42" s="162"/>
      <c r="BF42" s="162"/>
      <c r="BG42" s="286">
        <f t="shared" si="34"/>
        <v>600</v>
      </c>
      <c r="BH42" s="105">
        <v>80</v>
      </c>
      <c r="BI42" s="105">
        <v>42</v>
      </c>
      <c r="BJ42" s="317">
        <f>BI42-BH42</f>
        <v>-38</v>
      </c>
      <c r="BK42" s="321">
        <v>14</v>
      </c>
      <c r="BL42" s="321">
        <v>4</v>
      </c>
      <c r="BM42" s="105">
        <v>14</v>
      </c>
      <c r="BN42" s="105">
        <v>2</v>
      </c>
      <c r="BO42" s="243">
        <f t="shared" si="35"/>
        <v>-22</v>
      </c>
      <c r="BP42" s="317">
        <f t="shared" si="36"/>
        <v>-66</v>
      </c>
      <c r="BQ42" s="321">
        <v>15</v>
      </c>
      <c r="BR42" s="321">
        <v>30</v>
      </c>
      <c r="BS42" s="105">
        <v>8</v>
      </c>
      <c r="BT42" s="105">
        <v>0</v>
      </c>
      <c r="BU42" s="243">
        <f t="shared" si="37"/>
        <v>7</v>
      </c>
      <c r="BV42" s="242">
        <v>0</v>
      </c>
      <c r="BW42" s="326">
        <f t="shared" si="39"/>
        <v>-104</v>
      </c>
    </row>
    <row r="43" s="198" customFormat="1" spans="1:75">
      <c r="A43" s="99">
        <v>41</v>
      </c>
      <c r="B43" s="99">
        <v>30</v>
      </c>
      <c r="C43" s="99">
        <v>112888</v>
      </c>
      <c r="D43" s="226" t="s">
        <v>126</v>
      </c>
      <c r="E43" s="226" t="s">
        <v>71</v>
      </c>
      <c r="F43" s="229">
        <v>8</v>
      </c>
      <c r="G43" s="230">
        <v>37</v>
      </c>
      <c r="H43" s="229">
        <v>100</v>
      </c>
      <c r="I43" s="102">
        <v>2</v>
      </c>
      <c r="J43" s="102"/>
      <c r="K43" s="99" t="s">
        <v>65</v>
      </c>
      <c r="L43" s="246" t="s">
        <v>73</v>
      </c>
      <c r="M43" s="247">
        <v>7600</v>
      </c>
      <c r="N43" s="105">
        <f t="shared" si="0"/>
        <v>30400</v>
      </c>
      <c r="O43" s="171">
        <v>0.23445</v>
      </c>
      <c r="P43" s="248">
        <v>1781.82</v>
      </c>
      <c r="Q43" s="265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66">
        <v>1860.22008</v>
      </c>
      <c r="V43" s="267">
        <f t="shared" si="3"/>
        <v>7440.88032</v>
      </c>
      <c r="W43" s="154">
        <v>34197.07</v>
      </c>
      <c r="X43" s="154">
        <v>10030.34</v>
      </c>
      <c r="Y43" s="275">
        <f t="shared" si="4"/>
        <v>1.12490361842105</v>
      </c>
      <c r="Z43" s="275">
        <f t="shared" si="5"/>
        <v>0.969744498638838</v>
      </c>
      <c r="AA43" s="154"/>
      <c r="AB43" s="154"/>
      <c r="AC43" s="154"/>
      <c r="AD43" s="154"/>
      <c r="AE43" s="172">
        <f t="shared" si="26"/>
        <v>1.12490361842105</v>
      </c>
      <c r="AF43" s="172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85">
        <f t="shared" si="40"/>
        <v>400</v>
      </c>
      <c r="AJ43" s="286">
        <f t="shared" si="41"/>
        <v>580.612</v>
      </c>
      <c r="AK43" s="53">
        <v>5700</v>
      </c>
      <c r="AL43" s="289">
        <f t="shared" si="6"/>
        <v>17100</v>
      </c>
      <c r="AM43" s="54">
        <v>0.303222</v>
      </c>
      <c r="AN43" s="289">
        <v>1728.3654</v>
      </c>
      <c r="AO43" s="289">
        <f t="shared" si="7"/>
        <v>5185.0962</v>
      </c>
      <c r="AP43" s="298">
        <v>6669</v>
      </c>
      <c r="AQ43" s="298">
        <f t="shared" si="8"/>
        <v>20007</v>
      </c>
      <c r="AR43" s="299">
        <v>0.279570684</v>
      </c>
      <c r="AS43" s="298">
        <v>1864.456891596</v>
      </c>
      <c r="AT43" s="298">
        <f t="shared" si="9"/>
        <v>5593.370674788</v>
      </c>
      <c r="AU43" s="154">
        <v>14418.22</v>
      </c>
      <c r="AV43" s="154">
        <v>4388.91</v>
      </c>
      <c r="AW43" s="154"/>
      <c r="AX43" s="154"/>
      <c r="AY43" s="154"/>
      <c r="AZ43" s="154"/>
      <c r="BA43" s="54">
        <f t="shared" si="30"/>
        <v>0.843170760233918</v>
      </c>
      <c r="BB43" s="54">
        <f t="shared" si="31"/>
        <v>0.846447169099775</v>
      </c>
      <c r="BC43" s="304">
        <f t="shared" si="32"/>
        <v>0.720658769430699</v>
      </c>
      <c r="BD43" s="304">
        <f t="shared" si="33"/>
        <v>0.784662818751298</v>
      </c>
      <c r="BE43" s="162"/>
      <c r="BF43" s="162"/>
      <c r="BG43" s="286">
        <f t="shared" si="34"/>
        <v>980.612</v>
      </c>
      <c r="BH43" s="105">
        <v>40</v>
      </c>
      <c r="BI43" s="105">
        <v>10</v>
      </c>
      <c r="BJ43" s="317">
        <f>BI43-BH43</f>
        <v>-30</v>
      </c>
      <c r="BK43" s="321">
        <v>10</v>
      </c>
      <c r="BL43" s="321">
        <v>2</v>
      </c>
      <c r="BM43" s="105">
        <v>10</v>
      </c>
      <c r="BN43" s="105">
        <v>4</v>
      </c>
      <c r="BO43" s="243">
        <f t="shared" si="35"/>
        <v>-14</v>
      </c>
      <c r="BP43" s="317">
        <f t="shared" si="36"/>
        <v>-42</v>
      </c>
      <c r="BQ43" s="321">
        <v>10</v>
      </c>
      <c r="BR43" s="321">
        <v>2</v>
      </c>
      <c r="BS43" s="105">
        <v>5</v>
      </c>
      <c r="BT43" s="105">
        <v>0</v>
      </c>
      <c r="BU43" s="243">
        <f t="shared" si="37"/>
        <v>-13</v>
      </c>
      <c r="BV43" s="242">
        <f t="shared" si="38"/>
        <v>-26</v>
      </c>
      <c r="BW43" s="326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6" t="s">
        <v>127</v>
      </c>
      <c r="E44" s="226" t="s">
        <v>75</v>
      </c>
      <c r="F44" s="229">
        <v>6</v>
      </c>
      <c r="G44" s="230">
        <v>23</v>
      </c>
      <c r="H44" s="229">
        <v>150</v>
      </c>
      <c r="I44" s="102">
        <v>2</v>
      </c>
      <c r="J44" s="102"/>
      <c r="K44" s="99" t="s">
        <v>96</v>
      </c>
      <c r="L44" s="246" t="s">
        <v>76</v>
      </c>
      <c r="M44" s="247">
        <v>9250</v>
      </c>
      <c r="N44" s="105">
        <f t="shared" si="0"/>
        <v>37000</v>
      </c>
      <c r="O44" s="171">
        <v>0.217275</v>
      </c>
      <c r="P44" s="248">
        <v>2009.79375</v>
      </c>
      <c r="Q44" s="265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66">
        <v>2098.224675</v>
      </c>
      <c r="V44" s="267">
        <f t="shared" si="3"/>
        <v>8392.8987</v>
      </c>
      <c r="W44" s="154">
        <v>41595.71</v>
      </c>
      <c r="X44" s="154">
        <v>9719.91</v>
      </c>
      <c r="Y44" s="275">
        <f t="shared" si="4"/>
        <v>1.12420837837838</v>
      </c>
      <c r="Z44" s="275">
        <f t="shared" si="5"/>
        <v>0.969145153774464</v>
      </c>
      <c r="AA44" s="154"/>
      <c r="AB44" s="154"/>
      <c r="AC44" s="154"/>
      <c r="AD44" s="154"/>
      <c r="AE44" s="172">
        <f t="shared" si="26"/>
        <v>1.12420837837838</v>
      </c>
      <c r="AF44" s="172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85">
        <f t="shared" si="40"/>
        <v>400</v>
      </c>
      <c r="AJ44" s="286">
        <f t="shared" si="41"/>
        <v>336.147</v>
      </c>
      <c r="AK44" s="53">
        <v>6937.5</v>
      </c>
      <c r="AL44" s="289">
        <f t="shared" si="6"/>
        <v>20812.5</v>
      </c>
      <c r="AM44" s="54">
        <v>0.281009</v>
      </c>
      <c r="AN44" s="289">
        <v>1949.4999375</v>
      </c>
      <c r="AO44" s="289">
        <f t="shared" si="7"/>
        <v>5848.4998125</v>
      </c>
      <c r="AP44" s="298">
        <v>8116.875</v>
      </c>
      <c r="AQ44" s="298">
        <f t="shared" si="8"/>
        <v>24350.625</v>
      </c>
      <c r="AR44" s="299">
        <v>0.259090298</v>
      </c>
      <c r="AS44" s="298">
        <v>2103.00356257875</v>
      </c>
      <c r="AT44" s="298">
        <f t="shared" si="9"/>
        <v>6309.01068773625</v>
      </c>
      <c r="AU44" s="154">
        <v>16322.77</v>
      </c>
      <c r="AV44" s="154">
        <v>5102.21</v>
      </c>
      <c r="AW44" s="154"/>
      <c r="AX44" s="154"/>
      <c r="AY44" s="154"/>
      <c r="AZ44" s="154"/>
      <c r="BA44" s="54">
        <f t="shared" si="30"/>
        <v>0.784277237237237</v>
      </c>
      <c r="BB44" s="54">
        <f t="shared" si="31"/>
        <v>0.872396368910715</v>
      </c>
      <c r="BC44" s="304">
        <f t="shared" si="32"/>
        <v>0.670322424989092</v>
      </c>
      <c r="BD44" s="304">
        <f t="shared" si="33"/>
        <v>0.808717919897951</v>
      </c>
      <c r="BE44" s="162"/>
      <c r="BF44" s="162"/>
      <c r="BG44" s="286">
        <f t="shared" si="34"/>
        <v>736.147</v>
      </c>
      <c r="BH44" s="105">
        <v>80</v>
      </c>
      <c r="BI44" s="105">
        <v>66</v>
      </c>
      <c r="BJ44" s="317">
        <f>BI44-BH44</f>
        <v>-14</v>
      </c>
      <c r="BK44" s="321">
        <v>12</v>
      </c>
      <c r="BL44" s="321">
        <v>2</v>
      </c>
      <c r="BM44" s="105">
        <v>12</v>
      </c>
      <c r="BN44" s="105">
        <v>0</v>
      </c>
      <c r="BO44" s="243">
        <f t="shared" si="35"/>
        <v>-22</v>
      </c>
      <c r="BP44" s="317">
        <f t="shared" si="36"/>
        <v>-66</v>
      </c>
      <c r="BQ44" s="321">
        <v>10</v>
      </c>
      <c r="BR44" s="321">
        <v>14</v>
      </c>
      <c r="BS44" s="105">
        <v>5</v>
      </c>
      <c r="BT44" s="105">
        <v>0</v>
      </c>
      <c r="BU44" s="243">
        <f t="shared" si="37"/>
        <v>-1</v>
      </c>
      <c r="BV44" s="242">
        <f t="shared" si="38"/>
        <v>-2</v>
      </c>
      <c r="BW44" s="326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26" t="s">
        <v>128</v>
      </c>
      <c r="E45" s="226" t="s">
        <v>64</v>
      </c>
      <c r="F45" s="229">
        <v>4</v>
      </c>
      <c r="G45" s="230">
        <v>11</v>
      </c>
      <c r="H45" s="229">
        <v>150</v>
      </c>
      <c r="I45" s="102">
        <v>2</v>
      </c>
      <c r="J45" s="102"/>
      <c r="K45" s="99" t="s">
        <v>72</v>
      </c>
      <c r="L45" s="246" t="s">
        <v>66</v>
      </c>
      <c r="M45" s="247">
        <v>12410</v>
      </c>
      <c r="N45" s="105">
        <f t="shared" si="0"/>
        <v>49640</v>
      </c>
      <c r="O45" s="171">
        <v>0.23325</v>
      </c>
      <c r="P45" s="248">
        <v>2894.6325</v>
      </c>
      <c r="Q45" s="265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66">
        <v>3021.99633</v>
      </c>
      <c r="V45" s="267">
        <f t="shared" si="3"/>
        <v>12087.98532</v>
      </c>
      <c r="W45" s="154">
        <v>55199.05</v>
      </c>
      <c r="X45" s="154">
        <v>14615.09</v>
      </c>
      <c r="Y45" s="275">
        <f t="shared" si="4"/>
        <v>1.11198730862208</v>
      </c>
      <c r="Z45" s="275">
        <f t="shared" si="5"/>
        <v>0.958609748812137</v>
      </c>
      <c r="AA45" s="154"/>
      <c r="AB45" s="154"/>
      <c r="AC45" s="154"/>
      <c r="AD45" s="154"/>
      <c r="AE45" s="172">
        <f t="shared" si="26"/>
        <v>1.11198730862208</v>
      </c>
      <c r="AF45" s="172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85">
        <f t="shared" si="40"/>
        <v>400</v>
      </c>
      <c r="AJ45" s="286">
        <f t="shared" si="41"/>
        <v>607.312</v>
      </c>
      <c r="AK45" s="53">
        <v>9307.5</v>
      </c>
      <c r="AL45" s="289">
        <f t="shared" si="6"/>
        <v>27922.5</v>
      </c>
      <c r="AM45" s="54">
        <v>0.30167</v>
      </c>
      <c r="AN45" s="289">
        <v>2807.793525</v>
      </c>
      <c r="AO45" s="289">
        <f t="shared" si="7"/>
        <v>8423.380575</v>
      </c>
      <c r="AP45" s="298">
        <v>10889.775</v>
      </c>
      <c r="AQ45" s="298">
        <f t="shared" si="8"/>
        <v>32669.325</v>
      </c>
      <c r="AR45" s="299">
        <v>0.27813974</v>
      </c>
      <c r="AS45" s="298">
        <v>3028.8791871585</v>
      </c>
      <c r="AT45" s="298">
        <f t="shared" si="9"/>
        <v>9086.6375614755</v>
      </c>
      <c r="AU45" s="154">
        <v>29851.58</v>
      </c>
      <c r="AV45" s="154">
        <v>7409.37</v>
      </c>
      <c r="AW45" s="154">
        <v>2170</v>
      </c>
      <c r="AX45" s="154">
        <v>259.0000000032</v>
      </c>
      <c r="AY45" s="154"/>
      <c r="AZ45" s="154"/>
      <c r="BA45" s="54">
        <f t="shared" si="30"/>
        <v>0.991371832751365</v>
      </c>
      <c r="BB45" s="54">
        <f t="shared" si="31"/>
        <v>0.848871772601442</v>
      </c>
      <c r="BC45" s="304">
        <f t="shared" si="32"/>
        <v>0.847326352778945</v>
      </c>
      <c r="BD45" s="304">
        <f t="shared" si="33"/>
        <v>0.786910444223299</v>
      </c>
      <c r="BE45" s="162"/>
      <c r="BF45" s="162"/>
      <c r="BG45" s="286">
        <f t="shared" si="34"/>
        <v>1007.312</v>
      </c>
      <c r="BH45" s="105">
        <v>80</v>
      </c>
      <c r="BI45" s="105">
        <v>113</v>
      </c>
      <c r="BJ45" s="317">
        <v>0</v>
      </c>
      <c r="BK45" s="321">
        <v>12</v>
      </c>
      <c r="BL45" s="321">
        <v>2</v>
      </c>
      <c r="BM45" s="105">
        <v>12</v>
      </c>
      <c r="BN45" s="105">
        <v>2</v>
      </c>
      <c r="BO45" s="243">
        <f t="shared" si="35"/>
        <v>-20</v>
      </c>
      <c r="BP45" s="317">
        <f t="shared" si="36"/>
        <v>-60</v>
      </c>
      <c r="BQ45" s="321">
        <v>25</v>
      </c>
      <c r="BR45" s="321">
        <v>22</v>
      </c>
      <c r="BS45" s="105">
        <v>15</v>
      </c>
      <c r="BT45" s="105">
        <v>12</v>
      </c>
      <c r="BU45" s="243">
        <f t="shared" si="37"/>
        <v>-6</v>
      </c>
      <c r="BV45" s="242">
        <f t="shared" si="38"/>
        <v>-12</v>
      </c>
      <c r="BW45" s="326">
        <f t="shared" si="39"/>
        <v>-72</v>
      </c>
    </row>
    <row r="46" spans="1:75">
      <c r="A46" s="99">
        <v>44</v>
      </c>
      <c r="B46" s="99">
        <v>30</v>
      </c>
      <c r="C46" s="99">
        <v>108277</v>
      </c>
      <c r="D46" s="226" t="s">
        <v>129</v>
      </c>
      <c r="E46" s="226" t="s">
        <v>71</v>
      </c>
      <c r="F46" s="229">
        <v>6</v>
      </c>
      <c r="G46" s="230">
        <v>23</v>
      </c>
      <c r="H46" s="229">
        <v>150</v>
      </c>
      <c r="I46" s="102">
        <v>2</v>
      </c>
      <c r="J46" s="102"/>
      <c r="K46" s="99" t="s">
        <v>65</v>
      </c>
      <c r="L46" s="246" t="s">
        <v>73</v>
      </c>
      <c r="M46" s="247">
        <v>7600</v>
      </c>
      <c r="N46" s="105">
        <f t="shared" si="0"/>
        <v>30400</v>
      </c>
      <c r="O46" s="171">
        <v>0.192075</v>
      </c>
      <c r="P46" s="248">
        <v>1459.77</v>
      </c>
      <c r="Q46" s="265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66">
        <v>1523.99988</v>
      </c>
      <c r="V46" s="267">
        <f t="shared" si="3"/>
        <v>6095.99952</v>
      </c>
      <c r="W46" s="154">
        <v>38811.88</v>
      </c>
      <c r="X46" s="154">
        <v>4593.26</v>
      </c>
      <c r="Y46" s="275">
        <f t="shared" si="4"/>
        <v>1.27670657894737</v>
      </c>
      <c r="Z46" s="275">
        <f t="shared" si="5"/>
        <v>1.10060911978221</v>
      </c>
      <c r="AA46" s="154">
        <v>5075</v>
      </c>
      <c r="AB46" s="154">
        <v>297.5</v>
      </c>
      <c r="AC46" s="154"/>
      <c r="AD46" s="154"/>
      <c r="AE46" s="172">
        <f t="shared" si="26"/>
        <v>1.10976578947368</v>
      </c>
      <c r="AF46" s="171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85">
        <f t="shared" si="40"/>
        <v>400</v>
      </c>
      <c r="AJ46" s="286">
        <v>0</v>
      </c>
      <c r="AK46" s="53">
        <v>5700</v>
      </c>
      <c r="AL46" s="289">
        <f t="shared" si="6"/>
        <v>17100</v>
      </c>
      <c r="AM46" s="54">
        <v>0.248417</v>
      </c>
      <c r="AN46" s="289">
        <v>1415.9769</v>
      </c>
      <c r="AO46" s="289">
        <f t="shared" si="7"/>
        <v>4247.9307</v>
      </c>
      <c r="AP46" s="298">
        <v>6669</v>
      </c>
      <c r="AQ46" s="298">
        <f t="shared" si="8"/>
        <v>20007</v>
      </c>
      <c r="AR46" s="299">
        <v>0.229040474</v>
      </c>
      <c r="AS46" s="298">
        <v>1527.470921106</v>
      </c>
      <c r="AT46" s="298">
        <f t="shared" si="9"/>
        <v>4582.412763318</v>
      </c>
      <c r="AU46" s="154">
        <v>15777.7</v>
      </c>
      <c r="AV46" s="154">
        <v>3354.19</v>
      </c>
      <c r="AW46" s="154"/>
      <c r="AX46" s="154"/>
      <c r="AY46" s="154"/>
      <c r="AZ46" s="154"/>
      <c r="BA46" s="54">
        <f t="shared" si="30"/>
        <v>0.922672514619883</v>
      </c>
      <c r="BB46" s="54">
        <f t="shared" si="31"/>
        <v>0.789605630807489</v>
      </c>
      <c r="BC46" s="304">
        <f t="shared" si="32"/>
        <v>0.788608986854601</v>
      </c>
      <c r="BD46" s="304">
        <f t="shared" si="33"/>
        <v>0.73197029016027</v>
      </c>
      <c r="BE46" s="162"/>
      <c r="BF46" s="162"/>
      <c r="BG46" s="286">
        <f t="shared" si="34"/>
        <v>400</v>
      </c>
      <c r="BH46" s="105">
        <v>60</v>
      </c>
      <c r="BI46" s="105">
        <v>10</v>
      </c>
      <c r="BJ46" s="317">
        <f t="shared" ref="BJ46:BJ54" si="42">BI46-BH46</f>
        <v>-50</v>
      </c>
      <c r="BK46" s="321">
        <v>10</v>
      </c>
      <c r="BL46" s="321">
        <v>0</v>
      </c>
      <c r="BM46" s="105">
        <v>10</v>
      </c>
      <c r="BN46" s="105">
        <v>2</v>
      </c>
      <c r="BO46" s="243">
        <f t="shared" si="35"/>
        <v>-18</v>
      </c>
      <c r="BP46" s="317">
        <f t="shared" si="36"/>
        <v>-54</v>
      </c>
      <c r="BQ46" s="321">
        <v>10</v>
      </c>
      <c r="BR46" s="321">
        <v>3</v>
      </c>
      <c r="BS46" s="105">
        <v>5</v>
      </c>
      <c r="BT46" s="105">
        <v>0</v>
      </c>
      <c r="BU46" s="243">
        <f t="shared" si="37"/>
        <v>-12</v>
      </c>
      <c r="BV46" s="242">
        <f t="shared" si="38"/>
        <v>-24</v>
      </c>
      <c r="BW46" s="326">
        <f t="shared" si="39"/>
        <v>-128</v>
      </c>
    </row>
    <row r="47" spans="1:75">
      <c r="A47" s="220">
        <v>45</v>
      </c>
      <c r="B47" s="220">
        <v>30</v>
      </c>
      <c r="C47" s="220">
        <v>114844</v>
      </c>
      <c r="D47" s="221" t="s">
        <v>130</v>
      </c>
      <c r="E47" s="221" t="s">
        <v>64</v>
      </c>
      <c r="F47" s="222">
        <v>7</v>
      </c>
      <c r="G47" s="223">
        <v>30</v>
      </c>
      <c r="H47" s="222">
        <v>100</v>
      </c>
      <c r="I47" s="102">
        <v>3</v>
      </c>
      <c r="J47" s="102"/>
      <c r="K47" s="220" t="s">
        <v>72</v>
      </c>
      <c r="L47" s="241" t="s">
        <v>66</v>
      </c>
      <c r="M47" s="242">
        <v>13260</v>
      </c>
      <c r="N47" s="243">
        <f t="shared" si="0"/>
        <v>53040</v>
      </c>
      <c r="O47" s="172">
        <v>0.105</v>
      </c>
      <c r="P47" s="244">
        <v>1392.3</v>
      </c>
      <c r="Q47" s="260">
        <f t="shared" si="1"/>
        <v>5569.2</v>
      </c>
      <c r="R47" s="58">
        <v>15381.6</v>
      </c>
      <c r="S47" s="261">
        <f t="shared" si="2"/>
        <v>61526.4</v>
      </c>
      <c r="T47" s="59">
        <v>0.0945</v>
      </c>
      <c r="U47" s="262">
        <v>1453.5612</v>
      </c>
      <c r="V47" s="263">
        <f t="shared" si="3"/>
        <v>5814.2448</v>
      </c>
      <c r="W47" s="264">
        <v>58347.64</v>
      </c>
      <c r="X47" s="264">
        <v>9038.95</v>
      </c>
      <c r="Y47" s="274">
        <f t="shared" si="4"/>
        <v>1.10006862745098</v>
      </c>
      <c r="Z47" s="275">
        <f t="shared" si="5"/>
        <v>0.948335023664638</v>
      </c>
      <c r="AA47" s="154"/>
      <c r="AB47" s="154"/>
      <c r="AC47" s="154">
        <v>580</v>
      </c>
      <c r="AD47" s="154">
        <v>40</v>
      </c>
      <c r="AE47" s="172">
        <f t="shared" si="26"/>
        <v>1.0891334841629</v>
      </c>
      <c r="AF47" s="172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85">
        <f t="shared" si="40"/>
        <v>600</v>
      </c>
      <c r="AJ47" s="286">
        <f t="shared" si="41"/>
        <v>693.95</v>
      </c>
      <c r="AK47" s="55">
        <v>9945</v>
      </c>
      <c r="AL47" s="287">
        <f t="shared" si="6"/>
        <v>29835</v>
      </c>
      <c r="AM47" s="61">
        <v>0.10961</v>
      </c>
      <c r="AN47" s="288">
        <v>1090.07145</v>
      </c>
      <c r="AO47" s="287">
        <f t="shared" si="7"/>
        <v>3270.21435</v>
      </c>
      <c r="AP47" s="295">
        <v>11635.65</v>
      </c>
      <c r="AQ47" s="296">
        <f t="shared" si="8"/>
        <v>34906.95</v>
      </c>
      <c r="AR47" s="297">
        <v>0.10106042</v>
      </c>
      <c r="AS47" s="295">
        <v>1175.903675973</v>
      </c>
      <c r="AT47" s="296">
        <f t="shared" si="9"/>
        <v>3527.711027919</v>
      </c>
      <c r="AU47" s="264">
        <v>22464.69</v>
      </c>
      <c r="AV47" s="264">
        <v>3660.11</v>
      </c>
      <c r="AW47" s="154"/>
      <c r="AX47" s="154"/>
      <c r="AY47" s="154"/>
      <c r="AZ47" s="154"/>
      <c r="BA47" s="54">
        <f t="shared" si="30"/>
        <v>0.752964303670186</v>
      </c>
      <c r="BB47" s="54">
        <f t="shared" si="31"/>
        <v>1.11922632839037</v>
      </c>
      <c r="BC47" s="304">
        <f t="shared" si="32"/>
        <v>0.643559233906142</v>
      </c>
      <c r="BD47" s="304">
        <f t="shared" si="33"/>
        <v>1.03753112741751</v>
      </c>
      <c r="BE47" s="162"/>
      <c r="BF47" s="162"/>
      <c r="BG47" s="286">
        <f t="shared" si="34"/>
        <v>1293.95</v>
      </c>
      <c r="BH47" s="243">
        <v>40</v>
      </c>
      <c r="BI47" s="243">
        <v>0</v>
      </c>
      <c r="BJ47" s="317">
        <f t="shared" si="42"/>
        <v>-40</v>
      </c>
      <c r="BK47" s="318">
        <v>12</v>
      </c>
      <c r="BL47" s="318">
        <v>0</v>
      </c>
      <c r="BM47" s="243">
        <v>12</v>
      </c>
      <c r="BN47" s="243">
        <v>0</v>
      </c>
      <c r="BO47" s="243">
        <f t="shared" si="35"/>
        <v>-24</v>
      </c>
      <c r="BP47" s="317">
        <f t="shared" si="36"/>
        <v>-72</v>
      </c>
      <c r="BQ47" s="318">
        <v>10</v>
      </c>
      <c r="BR47" s="318">
        <v>0</v>
      </c>
      <c r="BS47" s="243">
        <v>5</v>
      </c>
      <c r="BT47" s="243">
        <v>0</v>
      </c>
      <c r="BU47" s="243">
        <f t="shared" si="37"/>
        <v>-15</v>
      </c>
      <c r="BV47" s="242">
        <f t="shared" si="38"/>
        <v>-30</v>
      </c>
      <c r="BW47" s="326">
        <f t="shared" si="39"/>
        <v>-142</v>
      </c>
    </row>
    <row r="48" spans="1:75">
      <c r="A48" s="99">
        <v>46</v>
      </c>
      <c r="B48" s="99">
        <v>30</v>
      </c>
      <c r="C48" s="99">
        <v>726</v>
      </c>
      <c r="D48" s="226" t="s">
        <v>131</v>
      </c>
      <c r="E48" s="226" t="s">
        <v>71</v>
      </c>
      <c r="F48" s="227">
        <v>4</v>
      </c>
      <c r="G48" s="228">
        <v>12</v>
      </c>
      <c r="H48" s="227">
        <v>150</v>
      </c>
      <c r="I48" s="102">
        <v>3</v>
      </c>
      <c r="J48" s="102"/>
      <c r="K48" s="99" t="s">
        <v>72</v>
      </c>
      <c r="L48" s="246" t="s">
        <v>73</v>
      </c>
      <c r="M48" s="247">
        <v>11700</v>
      </c>
      <c r="N48" s="105">
        <f t="shared" si="0"/>
        <v>46800</v>
      </c>
      <c r="O48" s="171">
        <v>0.2445</v>
      </c>
      <c r="P48" s="248">
        <v>2860.65</v>
      </c>
      <c r="Q48" s="265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66">
        <v>2986.5186</v>
      </c>
      <c r="V48" s="267">
        <f t="shared" si="3"/>
        <v>11946.0744</v>
      </c>
      <c r="W48" s="154">
        <v>61694.64</v>
      </c>
      <c r="X48" s="154">
        <v>10501.35</v>
      </c>
      <c r="Y48" s="275">
        <f t="shared" si="4"/>
        <v>1.31826153846154</v>
      </c>
      <c r="Z48" s="275">
        <f t="shared" si="5"/>
        <v>1.13643236074271</v>
      </c>
      <c r="AA48" s="154">
        <v>10220</v>
      </c>
      <c r="AB48" s="154">
        <v>665</v>
      </c>
      <c r="AC48" s="154"/>
      <c r="AD48" s="154"/>
      <c r="AE48" s="172">
        <f t="shared" si="26"/>
        <v>1.09988547008547</v>
      </c>
      <c r="AF48" s="171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85">
        <f t="shared" si="40"/>
        <v>600</v>
      </c>
      <c r="AJ48" s="286">
        <v>0</v>
      </c>
      <c r="AK48" s="53">
        <v>8775</v>
      </c>
      <c r="AL48" s="289">
        <f t="shared" si="6"/>
        <v>26325</v>
      </c>
      <c r="AM48" s="54">
        <v>0.31622</v>
      </c>
      <c r="AN48" s="289">
        <v>2774.8305</v>
      </c>
      <c r="AO48" s="289">
        <f t="shared" si="7"/>
        <v>8324.4915</v>
      </c>
      <c r="AP48" s="298">
        <v>10266.75</v>
      </c>
      <c r="AQ48" s="298">
        <f t="shared" si="8"/>
        <v>30800.25</v>
      </c>
      <c r="AR48" s="299">
        <v>0.29155484</v>
      </c>
      <c r="AS48" s="298">
        <v>2993.32065357</v>
      </c>
      <c r="AT48" s="298">
        <f t="shared" si="9"/>
        <v>8979.96196071</v>
      </c>
      <c r="AU48" s="154">
        <v>30547.95</v>
      </c>
      <c r="AV48" s="154">
        <v>7010.66</v>
      </c>
      <c r="AW48" s="154"/>
      <c r="AX48" s="154"/>
      <c r="AY48" s="154"/>
      <c r="AZ48" s="154"/>
      <c r="BA48" s="61">
        <f t="shared" si="30"/>
        <v>1.16041595441595</v>
      </c>
      <c r="BB48" s="54">
        <f t="shared" si="31"/>
        <v>0.84217276214409</v>
      </c>
      <c r="BC48" s="304">
        <f t="shared" si="32"/>
        <v>0.991808508047824</v>
      </c>
      <c r="BD48" s="304">
        <f t="shared" si="33"/>
        <v>0.780700411724874</v>
      </c>
      <c r="BE48" s="319"/>
      <c r="BF48" s="320"/>
      <c r="BG48" s="286">
        <f t="shared" si="34"/>
        <v>600</v>
      </c>
      <c r="BH48" s="105">
        <v>80</v>
      </c>
      <c r="BI48" s="105">
        <v>52</v>
      </c>
      <c r="BJ48" s="317">
        <f t="shared" si="42"/>
        <v>-28</v>
      </c>
      <c r="BK48" s="321">
        <v>12</v>
      </c>
      <c r="BL48" s="321">
        <v>12</v>
      </c>
      <c r="BM48" s="105">
        <v>12</v>
      </c>
      <c r="BN48" s="105">
        <v>8</v>
      </c>
      <c r="BO48" s="243">
        <f t="shared" si="35"/>
        <v>-4</v>
      </c>
      <c r="BP48" s="317">
        <f t="shared" si="36"/>
        <v>-12</v>
      </c>
      <c r="BQ48" s="321">
        <v>15</v>
      </c>
      <c r="BR48" s="321">
        <v>16</v>
      </c>
      <c r="BS48" s="105">
        <v>8</v>
      </c>
      <c r="BT48" s="105">
        <v>0</v>
      </c>
      <c r="BU48" s="243">
        <f t="shared" si="37"/>
        <v>-7</v>
      </c>
      <c r="BV48" s="242">
        <f t="shared" si="38"/>
        <v>-14</v>
      </c>
      <c r="BW48" s="326">
        <f t="shared" si="39"/>
        <v>-54</v>
      </c>
    </row>
    <row r="49" spans="1:75">
      <c r="A49" s="220">
        <v>47</v>
      </c>
      <c r="B49" s="220">
        <v>30</v>
      </c>
      <c r="C49" s="220">
        <v>308</v>
      </c>
      <c r="D49" s="221" t="s">
        <v>132</v>
      </c>
      <c r="E49" s="221" t="s">
        <v>64</v>
      </c>
      <c r="F49" s="224">
        <v>7</v>
      </c>
      <c r="G49" s="225">
        <v>29</v>
      </c>
      <c r="H49" s="224">
        <v>100</v>
      </c>
      <c r="I49" s="102">
        <v>3</v>
      </c>
      <c r="J49" s="102"/>
      <c r="K49" s="220" t="s">
        <v>65</v>
      </c>
      <c r="L49" s="241" t="s">
        <v>66</v>
      </c>
      <c r="M49" s="242">
        <v>8550</v>
      </c>
      <c r="N49" s="243">
        <f t="shared" si="0"/>
        <v>34200</v>
      </c>
      <c r="O49" s="172">
        <v>0.274425</v>
      </c>
      <c r="P49" s="244">
        <v>2346.33375</v>
      </c>
      <c r="Q49" s="260">
        <f t="shared" si="1"/>
        <v>9385.335</v>
      </c>
      <c r="R49" s="58">
        <v>9918</v>
      </c>
      <c r="S49" s="261">
        <f t="shared" si="2"/>
        <v>39672</v>
      </c>
      <c r="T49" s="59">
        <v>0.2469825</v>
      </c>
      <c r="U49" s="262">
        <v>2449.572435</v>
      </c>
      <c r="V49" s="263">
        <f t="shared" si="3"/>
        <v>9798.28974</v>
      </c>
      <c r="W49" s="264">
        <v>37555.91</v>
      </c>
      <c r="X49" s="264">
        <v>9039.83</v>
      </c>
      <c r="Y49" s="274">
        <f t="shared" si="4"/>
        <v>1.09812602339181</v>
      </c>
      <c r="Z49" s="275">
        <f t="shared" si="5"/>
        <v>0.946660364992942</v>
      </c>
      <c r="AA49" s="154"/>
      <c r="AB49" s="154"/>
      <c r="AC49" s="154"/>
      <c r="AD49" s="154"/>
      <c r="AE49" s="172">
        <f t="shared" si="26"/>
        <v>1.09812602339181</v>
      </c>
      <c r="AF49" s="171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85">
        <f t="shared" si="40"/>
        <v>600</v>
      </c>
      <c r="AJ49" s="286">
        <v>0</v>
      </c>
      <c r="AK49" s="55">
        <v>6412.5</v>
      </c>
      <c r="AL49" s="287">
        <f t="shared" si="6"/>
        <v>19237.5</v>
      </c>
      <c r="AM49" s="61">
        <v>0.354923</v>
      </c>
      <c r="AN49" s="288">
        <v>2275.9437375</v>
      </c>
      <c r="AO49" s="287">
        <f t="shared" si="7"/>
        <v>6827.8312125</v>
      </c>
      <c r="AP49" s="295">
        <v>7502.625</v>
      </c>
      <c r="AQ49" s="296">
        <f t="shared" si="8"/>
        <v>22507.875</v>
      </c>
      <c r="AR49" s="297">
        <v>0.327239006</v>
      </c>
      <c r="AS49" s="295">
        <v>2455.15154739075</v>
      </c>
      <c r="AT49" s="296">
        <f t="shared" si="9"/>
        <v>7365.45464217225</v>
      </c>
      <c r="AU49" s="264">
        <v>12071.69</v>
      </c>
      <c r="AV49" s="264">
        <v>3731.36</v>
      </c>
      <c r="AW49" s="154"/>
      <c r="AX49" s="154"/>
      <c r="AY49" s="154"/>
      <c r="AZ49" s="154"/>
      <c r="BA49" s="54">
        <f t="shared" si="30"/>
        <v>0.627508252111761</v>
      </c>
      <c r="BB49" s="54">
        <f t="shared" si="31"/>
        <v>0.546492712527638</v>
      </c>
      <c r="BC49" s="304">
        <f t="shared" si="32"/>
        <v>0.536331839411761</v>
      </c>
      <c r="BD49" s="304">
        <f t="shared" si="33"/>
        <v>0.506602807467637</v>
      </c>
      <c r="BE49" s="162"/>
      <c r="BF49" s="162"/>
      <c r="BG49" s="286">
        <f t="shared" si="34"/>
        <v>600</v>
      </c>
      <c r="BH49" s="243">
        <v>40</v>
      </c>
      <c r="BI49" s="243">
        <v>23</v>
      </c>
      <c r="BJ49" s="317">
        <f t="shared" si="42"/>
        <v>-17</v>
      </c>
      <c r="BK49" s="318">
        <v>10</v>
      </c>
      <c r="BL49" s="318">
        <v>2</v>
      </c>
      <c r="BM49" s="243">
        <v>10</v>
      </c>
      <c r="BN49" s="243">
        <v>0</v>
      </c>
      <c r="BO49" s="243">
        <f t="shared" si="35"/>
        <v>-18</v>
      </c>
      <c r="BP49" s="317">
        <f t="shared" si="36"/>
        <v>-54</v>
      </c>
      <c r="BQ49" s="318">
        <v>10</v>
      </c>
      <c r="BR49" s="318">
        <v>6</v>
      </c>
      <c r="BS49" s="243">
        <v>5</v>
      </c>
      <c r="BT49" s="243">
        <v>0</v>
      </c>
      <c r="BU49" s="243">
        <f t="shared" si="37"/>
        <v>-9</v>
      </c>
      <c r="BV49" s="242">
        <f t="shared" si="38"/>
        <v>-18</v>
      </c>
      <c r="BW49" s="326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6" t="s">
        <v>133</v>
      </c>
      <c r="E50" s="226" t="s">
        <v>75</v>
      </c>
      <c r="F50" s="227">
        <v>8</v>
      </c>
      <c r="G50" s="228">
        <v>34</v>
      </c>
      <c r="H50" s="227">
        <v>100</v>
      </c>
      <c r="I50" s="102">
        <v>2</v>
      </c>
      <c r="J50" s="102"/>
      <c r="K50" s="99" t="s">
        <v>65</v>
      </c>
      <c r="L50" s="246" t="s">
        <v>76</v>
      </c>
      <c r="M50" s="247">
        <v>8200</v>
      </c>
      <c r="N50" s="105">
        <f t="shared" si="0"/>
        <v>32800</v>
      </c>
      <c r="O50" s="171">
        <v>0.228075</v>
      </c>
      <c r="P50" s="248">
        <v>1870.215</v>
      </c>
      <c r="Q50" s="265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66">
        <v>1952.50446</v>
      </c>
      <c r="V50" s="267">
        <f t="shared" si="3"/>
        <v>7810.01784</v>
      </c>
      <c r="W50" s="154">
        <v>35878.96</v>
      </c>
      <c r="X50" s="154">
        <v>8051.09</v>
      </c>
      <c r="Y50" s="275">
        <f t="shared" si="4"/>
        <v>1.09387073170732</v>
      </c>
      <c r="Z50" s="275">
        <f t="shared" si="5"/>
        <v>0.942992010092515</v>
      </c>
      <c r="AA50" s="154"/>
      <c r="AB50" s="154"/>
      <c r="AC50" s="154"/>
      <c r="AD50" s="154"/>
      <c r="AE50" s="172">
        <f t="shared" si="26"/>
        <v>1.09387073170732</v>
      </c>
      <c r="AF50" s="172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85">
        <f t="shared" si="40"/>
        <v>400</v>
      </c>
      <c r="AJ50" s="286">
        <f t="shared" si="41"/>
        <v>114.046</v>
      </c>
      <c r="AK50" s="53">
        <v>6150</v>
      </c>
      <c r="AL50" s="289">
        <f t="shared" si="6"/>
        <v>18450</v>
      </c>
      <c r="AM50" s="54">
        <v>0.294977</v>
      </c>
      <c r="AN50" s="289">
        <v>1814.10855</v>
      </c>
      <c r="AO50" s="289">
        <f t="shared" si="7"/>
        <v>5442.32565</v>
      </c>
      <c r="AP50" s="298">
        <v>7195.5</v>
      </c>
      <c r="AQ50" s="298">
        <f t="shared" si="8"/>
        <v>21586.5</v>
      </c>
      <c r="AR50" s="299">
        <v>0.271968794</v>
      </c>
      <c r="AS50" s="298">
        <v>1956.951457227</v>
      </c>
      <c r="AT50" s="298">
        <f t="shared" si="9"/>
        <v>5870.854371681</v>
      </c>
      <c r="AU50" s="154">
        <v>12263.9</v>
      </c>
      <c r="AV50" s="154">
        <v>3533.36</v>
      </c>
      <c r="AW50" s="154"/>
      <c r="AX50" s="154"/>
      <c r="AY50" s="154"/>
      <c r="AZ50" s="154"/>
      <c r="BA50" s="54">
        <f t="shared" si="30"/>
        <v>0.664710027100271</v>
      </c>
      <c r="BB50" s="54">
        <f t="shared" si="31"/>
        <v>0.649237151033033</v>
      </c>
      <c r="BC50" s="304">
        <f t="shared" si="32"/>
        <v>0.56812822829083</v>
      </c>
      <c r="BD50" s="304">
        <f t="shared" si="33"/>
        <v>0.601847665825902</v>
      </c>
      <c r="BE50" s="162"/>
      <c r="BF50" s="162"/>
      <c r="BG50" s="286">
        <f t="shared" si="34"/>
        <v>514.046</v>
      </c>
      <c r="BH50" s="105">
        <v>80</v>
      </c>
      <c r="BI50" s="105">
        <v>11</v>
      </c>
      <c r="BJ50" s="317">
        <f t="shared" si="42"/>
        <v>-69</v>
      </c>
      <c r="BK50" s="321">
        <v>10</v>
      </c>
      <c r="BL50" s="321">
        <v>0</v>
      </c>
      <c r="BM50" s="105">
        <v>10</v>
      </c>
      <c r="BN50" s="105">
        <v>0</v>
      </c>
      <c r="BO50" s="243">
        <f t="shared" si="35"/>
        <v>-20</v>
      </c>
      <c r="BP50" s="317">
        <f t="shared" si="36"/>
        <v>-60</v>
      </c>
      <c r="BQ50" s="321">
        <v>10</v>
      </c>
      <c r="BR50" s="321">
        <v>20</v>
      </c>
      <c r="BS50" s="105">
        <v>8</v>
      </c>
      <c r="BT50" s="105">
        <v>7</v>
      </c>
      <c r="BU50" s="243">
        <f t="shared" si="37"/>
        <v>9</v>
      </c>
      <c r="BV50" s="242">
        <v>0</v>
      </c>
      <c r="BW50" s="326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26" t="s">
        <v>134</v>
      </c>
      <c r="E51" s="226" t="s">
        <v>64</v>
      </c>
      <c r="F51" s="229">
        <v>8</v>
      </c>
      <c r="G51" s="230">
        <v>35</v>
      </c>
      <c r="H51" s="229">
        <v>100</v>
      </c>
      <c r="I51" s="102">
        <v>2</v>
      </c>
      <c r="J51" s="102"/>
      <c r="K51" s="99" t="s">
        <v>65</v>
      </c>
      <c r="L51" s="246" t="s">
        <v>66</v>
      </c>
      <c r="M51" s="247">
        <v>7200</v>
      </c>
      <c r="N51" s="105">
        <f t="shared" si="0"/>
        <v>28800</v>
      </c>
      <c r="O51" s="171">
        <v>0.229875</v>
      </c>
      <c r="P51" s="248">
        <v>1655.1</v>
      </c>
      <c r="Q51" s="265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66">
        <v>1727.9244</v>
      </c>
      <c r="V51" s="267">
        <f t="shared" si="3"/>
        <v>6911.6976</v>
      </c>
      <c r="W51" s="154">
        <v>34326.21</v>
      </c>
      <c r="X51" s="154">
        <v>9773.53</v>
      </c>
      <c r="Y51" s="275">
        <f t="shared" si="4"/>
        <v>1.19188229166667</v>
      </c>
      <c r="Z51" s="275">
        <f t="shared" si="5"/>
        <v>1.0274847341954</v>
      </c>
      <c r="AA51" s="154">
        <v>2867.5</v>
      </c>
      <c r="AB51" s="154">
        <v>342.2499999935</v>
      </c>
      <c r="AC51" s="154"/>
      <c r="AD51" s="154"/>
      <c r="AE51" s="172">
        <f t="shared" si="26"/>
        <v>1.09231631944444</v>
      </c>
      <c r="AF51" s="172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85">
        <f t="shared" si="40"/>
        <v>400</v>
      </c>
      <c r="AJ51" s="286">
        <f t="shared" si="41"/>
        <v>630.626</v>
      </c>
      <c r="AK51" s="53">
        <v>5400</v>
      </c>
      <c r="AL51" s="289">
        <f t="shared" si="6"/>
        <v>16200</v>
      </c>
      <c r="AM51" s="54">
        <v>0.297305</v>
      </c>
      <c r="AN51" s="289">
        <v>1605.447</v>
      </c>
      <c r="AO51" s="289">
        <f t="shared" si="7"/>
        <v>4816.341</v>
      </c>
      <c r="AP51" s="298">
        <v>6318</v>
      </c>
      <c r="AQ51" s="298">
        <f t="shared" si="8"/>
        <v>18954</v>
      </c>
      <c r="AR51" s="299">
        <v>0.27411521</v>
      </c>
      <c r="AS51" s="298">
        <v>1731.85989678</v>
      </c>
      <c r="AT51" s="298">
        <f t="shared" si="9"/>
        <v>5195.57969034</v>
      </c>
      <c r="AU51" s="154">
        <v>25000.86</v>
      </c>
      <c r="AV51" s="154">
        <v>5792.81</v>
      </c>
      <c r="AW51" s="154">
        <v>2170</v>
      </c>
      <c r="AX51" s="154">
        <v>259</v>
      </c>
      <c r="AY51" s="154"/>
      <c r="AZ51" s="154"/>
      <c r="BA51" s="61">
        <f t="shared" si="30"/>
        <v>1.40931234567901</v>
      </c>
      <c r="BB51" s="61">
        <f t="shared" si="31"/>
        <v>1.14896557365851</v>
      </c>
      <c r="BC51" s="305">
        <f t="shared" si="32"/>
        <v>1.20454046639232</v>
      </c>
      <c r="BD51" s="305">
        <f t="shared" si="33"/>
        <v>1.06509962888046</v>
      </c>
      <c r="BE51" s="319">
        <v>500</v>
      </c>
      <c r="BF51" s="264">
        <f>(AV51-AO51)*0.2</f>
        <v>195.2938</v>
      </c>
      <c r="BG51" s="286">
        <f t="shared" si="34"/>
        <v>1725.9198</v>
      </c>
      <c r="BH51" s="105">
        <v>40</v>
      </c>
      <c r="BI51" s="105">
        <v>22</v>
      </c>
      <c r="BJ51" s="317">
        <f t="shared" si="42"/>
        <v>-18</v>
      </c>
      <c r="BK51" s="321">
        <v>10</v>
      </c>
      <c r="BL51" s="321">
        <v>10</v>
      </c>
      <c r="BM51" s="105">
        <v>10</v>
      </c>
      <c r="BN51" s="105">
        <v>0</v>
      </c>
      <c r="BO51" s="243">
        <f t="shared" si="35"/>
        <v>-10</v>
      </c>
      <c r="BP51" s="317">
        <f t="shared" si="36"/>
        <v>-30</v>
      </c>
      <c r="BQ51" s="321">
        <v>10</v>
      </c>
      <c r="BR51" s="321">
        <v>9</v>
      </c>
      <c r="BS51" s="105">
        <v>8</v>
      </c>
      <c r="BT51" s="105">
        <v>0</v>
      </c>
      <c r="BU51" s="243">
        <f t="shared" si="37"/>
        <v>-9</v>
      </c>
      <c r="BV51" s="242">
        <f t="shared" si="38"/>
        <v>-18</v>
      </c>
      <c r="BW51" s="326">
        <f t="shared" si="39"/>
        <v>-66</v>
      </c>
    </row>
    <row r="52" spans="1:75">
      <c r="A52" s="220">
        <v>50</v>
      </c>
      <c r="B52" s="220">
        <v>30</v>
      </c>
      <c r="C52" s="220">
        <v>117310</v>
      </c>
      <c r="D52" s="221" t="s">
        <v>135</v>
      </c>
      <c r="E52" s="221" t="s">
        <v>64</v>
      </c>
      <c r="F52" s="224">
        <v>7</v>
      </c>
      <c r="G52" s="225">
        <v>29</v>
      </c>
      <c r="H52" s="224">
        <v>100</v>
      </c>
      <c r="I52" s="102">
        <v>1</v>
      </c>
      <c r="J52" s="102"/>
      <c r="K52" s="220" t="s">
        <v>104</v>
      </c>
      <c r="L52" s="241" t="s">
        <v>66</v>
      </c>
      <c r="M52" s="242">
        <v>6000</v>
      </c>
      <c r="N52" s="243">
        <f t="shared" si="0"/>
        <v>24000</v>
      </c>
      <c r="O52" s="172">
        <v>0.227475</v>
      </c>
      <c r="P52" s="244">
        <v>1364.85</v>
      </c>
      <c r="Q52" s="260">
        <f t="shared" si="1"/>
        <v>5459.4</v>
      </c>
      <c r="R52" s="58">
        <v>6960</v>
      </c>
      <c r="S52" s="261">
        <f t="shared" si="2"/>
        <v>27840</v>
      </c>
      <c r="T52" s="59">
        <v>0.2047275</v>
      </c>
      <c r="U52" s="262">
        <v>1424.9034</v>
      </c>
      <c r="V52" s="263">
        <f t="shared" si="3"/>
        <v>5699.6136</v>
      </c>
      <c r="W52" s="264">
        <v>26183.61</v>
      </c>
      <c r="X52" s="264">
        <v>6948.47</v>
      </c>
      <c r="Y52" s="274">
        <f t="shared" si="4"/>
        <v>1.09098375</v>
      </c>
      <c r="Z52" s="275">
        <f t="shared" si="5"/>
        <v>0.940503232758621</v>
      </c>
      <c r="AA52" s="154"/>
      <c r="AB52" s="154"/>
      <c r="AC52" s="154"/>
      <c r="AD52" s="154"/>
      <c r="AE52" s="172">
        <f t="shared" si="26"/>
        <v>1.09098375</v>
      </c>
      <c r="AF52" s="172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85">
        <f t="shared" si="40"/>
        <v>200</v>
      </c>
      <c r="AJ52" s="286">
        <f t="shared" si="41"/>
        <v>297.814</v>
      </c>
      <c r="AK52" s="55">
        <v>4500</v>
      </c>
      <c r="AL52" s="287">
        <f t="shared" si="6"/>
        <v>13500</v>
      </c>
      <c r="AM52" s="61">
        <v>0.294201</v>
      </c>
      <c r="AN52" s="288">
        <v>1323.9045</v>
      </c>
      <c r="AO52" s="287">
        <f t="shared" si="7"/>
        <v>3971.7135</v>
      </c>
      <c r="AP52" s="295">
        <v>5265</v>
      </c>
      <c r="AQ52" s="296">
        <f t="shared" si="8"/>
        <v>15795</v>
      </c>
      <c r="AR52" s="297">
        <v>0.271253322</v>
      </c>
      <c r="AS52" s="295">
        <v>1428.14874033</v>
      </c>
      <c r="AT52" s="296">
        <f t="shared" si="9"/>
        <v>4284.44622099</v>
      </c>
      <c r="AU52" s="264">
        <v>14255.61</v>
      </c>
      <c r="AV52" s="264">
        <v>4239.86</v>
      </c>
      <c r="AW52" s="154"/>
      <c r="AX52" s="154"/>
      <c r="AY52" s="154"/>
      <c r="AZ52" s="154"/>
      <c r="BA52" s="61">
        <f t="shared" si="30"/>
        <v>1.05597111111111</v>
      </c>
      <c r="BB52" s="61">
        <f t="shared" si="31"/>
        <v>1.06751405910824</v>
      </c>
      <c r="BC52" s="304">
        <f t="shared" si="32"/>
        <v>0.902539411206078</v>
      </c>
      <c r="BD52" s="304">
        <f t="shared" si="33"/>
        <v>0.989593469332964</v>
      </c>
      <c r="BE52" s="319">
        <v>300</v>
      </c>
      <c r="BF52" s="320"/>
      <c r="BG52" s="286">
        <f t="shared" si="34"/>
        <v>797.814</v>
      </c>
      <c r="BH52" s="243">
        <v>40</v>
      </c>
      <c r="BI52" s="243">
        <v>0</v>
      </c>
      <c r="BJ52" s="317">
        <f t="shared" si="42"/>
        <v>-40</v>
      </c>
      <c r="BK52" s="318">
        <v>8</v>
      </c>
      <c r="BL52" s="318">
        <v>6</v>
      </c>
      <c r="BM52" s="243">
        <v>8</v>
      </c>
      <c r="BN52" s="243">
        <v>0</v>
      </c>
      <c r="BO52" s="243">
        <f t="shared" si="35"/>
        <v>-10</v>
      </c>
      <c r="BP52" s="317">
        <f t="shared" si="36"/>
        <v>-30</v>
      </c>
      <c r="BQ52" s="318">
        <v>10</v>
      </c>
      <c r="BR52" s="318">
        <v>5</v>
      </c>
      <c r="BS52" s="243">
        <v>5</v>
      </c>
      <c r="BT52" s="243">
        <v>0</v>
      </c>
      <c r="BU52" s="243">
        <f t="shared" si="37"/>
        <v>-10</v>
      </c>
      <c r="BV52" s="242">
        <f t="shared" si="38"/>
        <v>-20</v>
      </c>
      <c r="BW52" s="326">
        <f t="shared" si="39"/>
        <v>-90</v>
      </c>
    </row>
    <row r="53" spans="1:75">
      <c r="A53" s="99">
        <v>51</v>
      </c>
      <c r="B53" s="99">
        <v>30</v>
      </c>
      <c r="C53" s="99">
        <v>732</v>
      </c>
      <c r="D53" s="226" t="s">
        <v>136</v>
      </c>
      <c r="E53" s="226" t="s">
        <v>95</v>
      </c>
      <c r="F53" s="229">
        <v>9</v>
      </c>
      <c r="G53" s="230">
        <v>43</v>
      </c>
      <c r="H53" s="229">
        <v>100</v>
      </c>
      <c r="I53" s="102">
        <v>2</v>
      </c>
      <c r="J53" s="102"/>
      <c r="K53" s="99" t="s">
        <v>65</v>
      </c>
      <c r="L53" s="249" t="s">
        <v>97</v>
      </c>
      <c r="M53" s="247">
        <v>7000</v>
      </c>
      <c r="N53" s="105">
        <f t="shared" si="0"/>
        <v>28000</v>
      </c>
      <c r="O53" s="171">
        <v>0.22905</v>
      </c>
      <c r="P53" s="248">
        <v>1603.35</v>
      </c>
      <c r="Q53" s="265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66">
        <v>1673.8974</v>
      </c>
      <c r="V53" s="267">
        <f t="shared" si="3"/>
        <v>6695.5896</v>
      </c>
      <c r="W53" s="154">
        <v>30455.62</v>
      </c>
      <c r="X53" s="154">
        <v>6428.79</v>
      </c>
      <c r="Y53" s="275">
        <f t="shared" si="4"/>
        <v>1.08770071428571</v>
      </c>
      <c r="Z53" s="275">
        <f t="shared" si="5"/>
        <v>0.93767302955665</v>
      </c>
      <c r="AA53" s="154"/>
      <c r="AB53" s="154"/>
      <c r="AC53" s="154"/>
      <c r="AD53" s="154"/>
      <c r="AE53" s="172">
        <f t="shared" si="26"/>
        <v>1.08770071428571</v>
      </c>
      <c r="AF53" s="172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85">
        <f t="shared" si="40"/>
        <v>400</v>
      </c>
      <c r="AJ53" s="286">
        <f t="shared" si="41"/>
        <v>3.07800000000007</v>
      </c>
      <c r="AK53" s="53">
        <v>5250</v>
      </c>
      <c r="AL53" s="289">
        <f t="shared" si="6"/>
        <v>15750</v>
      </c>
      <c r="AM53" s="54">
        <v>0.296238</v>
      </c>
      <c r="AN53" s="289">
        <v>1555.2495</v>
      </c>
      <c r="AO53" s="289">
        <f t="shared" si="7"/>
        <v>4665.7485</v>
      </c>
      <c r="AP53" s="298">
        <v>6142.5</v>
      </c>
      <c r="AQ53" s="298">
        <f t="shared" si="8"/>
        <v>18427.5</v>
      </c>
      <c r="AR53" s="299">
        <v>0.273131436</v>
      </c>
      <c r="AS53" s="298">
        <v>1677.70984563</v>
      </c>
      <c r="AT53" s="298">
        <f t="shared" si="9"/>
        <v>5033.12953689</v>
      </c>
      <c r="AU53" s="154">
        <v>20304.44</v>
      </c>
      <c r="AV53" s="154">
        <v>3964.67</v>
      </c>
      <c r="AW53" s="154">
        <v>6090</v>
      </c>
      <c r="AX53" s="154">
        <v>357.0000000132</v>
      </c>
      <c r="AY53" s="154"/>
      <c r="AZ53" s="154"/>
      <c r="BA53" s="54">
        <f t="shared" si="30"/>
        <v>0.902504126984127</v>
      </c>
      <c r="BB53" s="54">
        <f t="shared" si="31"/>
        <v>0.773224274730368</v>
      </c>
      <c r="BC53" s="304">
        <f t="shared" si="32"/>
        <v>0.771371048704382</v>
      </c>
      <c r="BD53" s="304">
        <f t="shared" si="33"/>
        <v>0.716784651287954</v>
      </c>
      <c r="BE53" s="162"/>
      <c r="BF53" s="162"/>
      <c r="BG53" s="286">
        <f t="shared" si="34"/>
        <v>403.078</v>
      </c>
      <c r="BH53" s="105">
        <v>40</v>
      </c>
      <c r="BI53" s="105">
        <v>0</v>
      </c>
      <c r="BJ53" s="317">
        <f t="shared" si="42"/>
        <v>-40</v>
      </c>
      <c r="BK53" s="321">
        <v>8</v>
      </c>
      <c r="BL53" s="321">
        <v>2</v>
      </c>
      <c r="BM53" s="105">
        <v>8</v>
      </c>
      <c r="BN53" s="105">
        <v>2</v>
      </c>
      <c r="BO53" s="243">
        <f t="shared" si="35"/>
        <v>-12</v>
      </c>
      <c r="BP53" s="317">
        <f t="shared" si="36"/>
        <v>-36</v>
      </c>
      <c r="BQ53" s="321">
        <v>10</v>
      </c>
      <c r="BR53" s="321">
        <v>17</v>
      </c>
      <c r="BS53" s="105">
        <v>5</v>
      </c>
      <c r="BT53" s="105">
        <v>0</v>
      </c>
      <c r="BU53" s="243">
        <f t="shared" si="37"/>
        <v>2</v>
      </c>
      <c r="BV53" s="242">
        <v>0</v>
      </c>
      <c r="BW53" s="326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6" t="s">
        <v>137</v>
      </c>
      <c r="E54" s="226" t="s">
        <v>75</v>
      </c>
      <c r="F54" s="227">
        <v>8</v>
      </c>
      <c r="G54" s="228">
        <v>34</v>
      </c>
      <c r="H54" s="227">
        <v>100</v>
      </c>
      <c r="I54" s="102">
        <v>2</v>
      </c>
      <c r="J54" s="102"/>
      <c r="K54" s="99" t="s">
        <v>65</v>
      </c>
      <c r="L54" s="246" t="s">
        <v>76</v>
      </c>
      <c r="M54" s="247">
        <v>6600</v>
      </c>
      <c r="N54" s="105">
        <f t="shared" si="0"/>
        <v>26400</v>
      </c>
      <c r="O54" s="171">
        <v>0.228</v>
      </c>
      <c r="P54" s="248">
        <v>1504.8</v>
      </c>
      <c r="Q54" s="265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66">
        <v>1571.0112</v>
      </c>
      <c r="V54" s="267">
        <f t="shared" si="3"/>
        <v>6284.0448</v>
      </c>
      <c r="W54" s="154">
        <v>28660.15</v>
      </c>
      <c r="X54" s="154">
        <v>7503.09</v>
      </c>
      <c r="Y54" s="275">
        <f t="shared" si="4"/>
        <v>1.08561174242424</v>
      </c>
      <c r="Z54" s="275">
        <f t="shared" si="5"/>
        <v>0.935872191745037</v>
      </c>
      <c r="AA54" s="154"/>
      <c r="AB54" s="154"/>
      <c r="AC54" s="154"/>
      <c r="AD54" s="154"/>
      <c r="AE54" s="172">
        <f t="shared" si="26"/>
        <v>1.08561174242424</v>
      </c>
      <c r="AF54" s="172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85">
        <f t="shared" si="40"/>
        <v>400</v>
      </c>
      <c r="AJ54" s="286">
        <f t="shared" si="41"/>
        <v>296.778</v>
      </c>
      <c r="AK54" s="53">
        <v>4950</v>
      </c>
      <c r="AL54" s="289">
        <f t="shared" si="6"/>
        <v>14850</v>
      </c>
      <c r="AM54" s="54">
        <v>0.29488</v>
      </c>
      <c r="AN54" s="289">
        <v>1459.656</v>
      </c>
      <c r="AO54" s="289">
        <f t="shared" si="7"/>
        <v>4378.968</v>
      </c>
      <c r="AP54" s="298">
        <v>5791.5</v>
      </c>
      <c r="AQ54" s="298">
        <f t="shared" si="8"/>
        <v>17374.5</v>
      </c>
      <c r="AR54" s="299">
        <v>0.27187936</v>
      </c>
      <c r="AS54" s="298">
        <v>1574.58931344</v>
      </c>
      <c r="AT54" s="298">
        <f t="shared" si="9"/>
        <v>4723.76794032</v>
      </c>
      <c r="AU54" s="154">
        <v>11230.62</v>
      </c>
      <c r="AV54" s="154">
        <v>2399.47</v>
      </c>
      <c r="AW54" s="154"/>
      <c r="AX54" s="154"/>
      <c r="AY54" s="154"/>
      <c r="AZ54" s="154"/>
      <c r="BA54" s="54">
        <f t="shared" si="30"/>
        <v>0.756270707070707</v>
      </c>
      <c r="BB54" s="54">
        <f t="shared" si="31"/>
        <v>0.547953307719992</v>
      </c>
      <c r="BC54" s="304">
        <f t="shared" si="32"/>
        <v>0.646385219718553</v>
      </c>
      <c r="BD54" s="304">
        <f t="shared" si="33"/>
        <v>0.507956790069889</v>
      </c>
      <c r="BE54" s="162"/>
      <c r="BF54" s="162"/>
      <c r="BG54" s="286">
        <f t="shared" si="34"/>
        <v>696.778</v>
      </c>
      <c r="BH54" s="105">
        <v>80</v>
      </c>
      <c r="BI54" s="105">
        <v>32</v>
      </c>
      <c r="BJ54" s="317">
        <f t="shared" si="42"/>
        <v>-48</v>
      </c>
      <c r="BK54" s="321">
        <v>10</v>
      </c>
      <c r="BL54" s="321">
        <v>6</v>
      </c>
      <c r="BM54" s="105">
        <v>10</v>
      </c>
      <c r="BN54" s="105">
        <v>6</v>
      </c>
      <c r="BO54" s="243">
        <f t="shared" si="35"/>
        <v>-8</v>
      </c>
      <c r="BP54" s="317">
        <f t="shared" si="36"/>
        <v>-24</v>
      </c>
      <c r="BQ54" s="321">
        <v>10</v>
      </c>
      <c r="BR54" s="321">
        <v>13</v>
      </c>
      <c r="BS54" s="105">
        <v>5</v>
      </c>
      <c r="BT54" s="105">
        <v>5</v>
      </c>
      <c r="BU54" s="243">
        <f t="shared" si="37"/>
        <v>3</v>
      </c>
      <c r="BV54" s="242">
        <v>0</v>
      </c>
      <c r="BW54" s="326">
        <f t="shared" si="39"/>
        <v>-72</v>
      </c>
    </row>
    <row r="55" spans="1:75">
      <c r="A55" s="99">
        <v>53</v>
      </c>
      <c r="B55" s="99">
        <v>30</v>
      </c>
      <c r="C55" s="99">
        <v>581</v>
      </c>
      <c r="D55" s="226" t="s">
        <v>138</v>
      </c>
      <c r="E55" s="226" t="s">
        <v>88</v>
      </c>
      <c r="F55" s="229">
        <v>3</v>
      </c>
      <c r="G55" s="230">
        <v>9</v>
      </c>
      <c r="H55" s="229">
        <v>200</v>
      </c>
      <c r="I55" s="102">
        <v>4</v>
      </c>
      <c r="J55" s="102"/>
      <c r="K55" s="99" t="s">
        <v>79</v>
      </c>
      <c r="L55" s="249" t="s">
        <v>89</v>
      </c>
      <c r="M55" s="247">
        <v>14520</v>
      </c>
      <c r="N55" s="105">
        <f t="shared" si="0"/>
        <v>58080</v>
      </c>
      <c r="O55" s="171">
        <v>0.2076</v>
      </c>
      <c r="P55" s="248">
        <v>3014.352</v>
      </c>
      <c r="Q55" s="265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66">
        <v>3146.983488</v>
      </c>
      <c r="V55" s="267">
        <f t="shared" si="3"/>
        <v>12587.933952</v>
      </c>
      <c r="W55" s="154">
        <v>62132.64</v>
      </c>
      <c r="X55" s="154">
        <v>13739.3</v>
      </c>
      <c r="Y55" s="275">
        <f t="shared" si="4"/>
        <v>1.06977685950413</v>
      </c>
      <c r="Z55" s="275">
        <f t="shared" si="5"/>
        <v>0.92222143060701</v>
      </c>
      <c r="AA55" s="154"/>
      <c r="AB55" s="154"/>
      <c r="AC55" s="154"/>
      <c r="AD55" s="154"/>
      <c r="AE55" s="172">
        <f t="shared" si="26"/>
        <v>1.06977685950413</v>
      </c>
      <c r="AF55" s="172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85">
        <f t="shared" si="40"/>
        <v>800</v>
      </c>
      <c r="AJ55" s="286">
        <f t="shared" si="41"/>
        <v>336.3784</v>
      </c>
      <c r="AK55" s="53">
        <v>10890</v>
      </c>
      <c r="AL55" s="289">
        <f t="shared" si="6"/>
        <v>32670</v>
      </c>
      <c r="AM55" s="54">
        <v>0.268496</v>
      </c>
      <c r="AN55" s="289">
        <v>2923.92144</v>
      </c>
      <c r="AO55" s="289">
        <f t="shared" si="7"/>
        <v>8771.76432</v>
      </c>
      <c r="AP55" s="298">
        <v>12741.3</v>
      </c>
      <c r="AQ55" s="298">
        <f t="shared" si="8"/>
        <v>38223.9</v>
      </c>
      <c r="AR55" s="299">
        <v>0.247553312</v>
      </c>
      <c r="AS55" s="298">
        <v>3154.1510141856</v>
      </c>
      <c r="AT55" s="298">
        <f t="shared" si="9"/>
        <v>9462.4530425568</v>
      </c>
      <c r="AU55" s="154">
        <v>33715.47</v>
      </c>
      <c r="AV55" s="154">
        <v>9204.73</v>
      </c>
      <c r="AW55" s="154"/>
      <c r="AX55" s="154"/>
      <c r="AY55" s="154"/>
      <c r="AZ55" s="154"/>
      <c r="BA55" s="61">
        <f t="shared" si="30"/>
        <v>1.03200091827365</v>
      </c>
      <c r="BB55" s="61">
        <f t="shared" si="31"/>
        <v>1.04935901880227</v>
      </c>
      <c r="BC55" s="304">
        <f t="shared" si="32"/>
        <v>0.882052066900552</v>
      </c>
      <c r="BD55" s="304">
        <f t="shared" si="33"/>
        <v>0.972763611993876</v>
      </c>
      <c r="BE55" s="319">
        <v>300</v>
      </c>
      <c r="BF55" s="320"/>
      <c r="BG55" s="286">
        <f t="shared" si="34"/>
        <v>1436.3784</v>
      </c>
      <c r="BH55" s="105">
        <v>80</v>
      </c>
      <c r="BI55" s="105">
        <v>265</v>
      </c>
      <c r="BJ55" s="317">
        <v>0</v>
      </c>
      <c r="BK55" s="321">
        <v>14</v>
      </c>
      <c r="BL55" s="321">
        <v>6</v>
      </c>
      <c r="BM55" s="105">
        <v>14</v>
      </c>
      <c r="BN55" s="105">
        <v>2</v>
      </c>
      <c r="BO55" s="243">
        <f t="shared" si="35"/>
        <v>-20</v>
      </c>
      <c r="BP55" s="317">
        <f t="shared" si="36"/>
        <v>-60</v>
      </c>
      <c r="BQ55" s="321">
        <v>20</v>
      </c>
      <c r="BR55" s="321">
        <v>21</v>
      </c>
      <c r="BS55" s="105">
        <v>15</v>
      </c>
      <c r="BT55" s="105">
        <v>1</v>
      </c>
      <c r="BU55" s="243">
        <f t="shared" si="37"/>
        <v>-13</v>
      </c>
      <c r="BV55" s="242">
        <f t="shared" si="38"/>
        <v>-26</v>
      </c>
      <c r="BW55" s="326">
        <f t="shared" si="39"/>
        <v>-86</v>
      </c>
    </row>
    <row r="56" spans="1:75">
      <c r="A56" s="99">
        <v>54</v>
      </c>
      <c r="B56" s="99">
        <v>30</v>
      </c>
      <c r="C56" s="99">
        <v>387</v>
      </c>
      <c r="D56" s="226" t="s">
        <v>139</v>
      </c>
      <c r="E56" s="226" t="s">
        <v>91</v>
      </c>
      <c r="F56" s="229">
        <v>4</v>
      </c>
      <c r="G56" s="230">
        <v>13</v>
      </c>
      <c r="H56" s="229">
        <v>150</v>
      </c>
      <c r="I56" s="102">
        <v>4</v>
      </c>
      <c r="J56" s="102"/>
      <c r="K56" s="99" t="s">
        <v>72</v>
      </c>
      <c r="L56" s="246" t="s">
        <v>92</v>
      </c>
      <c r="M56" s="247">
        <v>12750</v>
      </c>
      <c r="N56" s="105">
        <f t="shared" si="0"/>
        <v>51000</v>
      </c>
      <c r="O56" s="171">
        <v>0.249075</v>
      </c>
      <c r="P56" s="248">
        <v>3175.70625</v>
      </c>
      <c r="Q56" s="265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66">
        <v>3315.437325</v>
      </c>
      <c r="V56" s="267">
        <f t="shared" si="3"/>
        <v>13261.7493</v>
      </c>
      <c r="W56" s="154">
        <v>54452.97</v>
      </c>
      <c r="X56" s="154">
        <v>12229.33</v>
      </c>
      <c r="Y56" s="275">
        <f t="shared" si="4"/>
        <v>1.06770529411765</v>
      </c>
      <c r="Z56" s="275">
        <f t="shared" si="5"/>
        <v>0.920435598377282</v>
      </c>
      <c r="AA56" s="154"/>
      <c r="AB56" s="154"/>
      <c r="AC56" s="154"/>
      <c r="AD56" s="154"/>
      <c r="AE56" s="172">
        <f t="shared" si="26"/>
        <v>1.06770529411765</v>
      </c>
      <c r="AF56" s="171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85">
        <f t="shared" si="40"/>
        <v>800</v>
      </c>
      <c r="AJ56" s="286">
        <v>0</v>
      </c>
      <c r="AK56" s="53">
        <v>9562.5</v>
      </c>
      <c r="AL56" s="289">
        <f t="shared" si="6"/>
        <v>28687.5</v>
      </c>
      <c r="AM56" s="54">
        <v>0.322137</v>
      </c>
      <c r="AN56" s="289">
        <v>3080.4350625</v>
      </c>
      <c r="AO56" s="289">
        <f t="shared" si="7"/>
        <v>9241.3051875</v>
      </c>
      <c r="AP56" s="298">
        <v>11188.125</v>
      </c>
      <c r="AQ56" s="298">
        <f t="shared" si="8"/>
        <v>33564.375</v>
      </c>
      <c r="AR56" s="299">
        <v>0.297010314</v>
      </c>
      <c r="AS56" s="298">
        <v>3322.98851932125</v>
      </c>
      <c r="AT56" s="298">
        <f t="shared" si="9"/>
        <v>9968.96555796375</v>
      </c>
      <c r="AU56" s="154">
        <v>33731.22</v>
      </c>
      <c r="AV56" s="154">
        <v>7642.56</v>
      </c>
      <c r="AW56" s="154"/>
      <c r="AX56" s="154"/>
      <c r="AY56" s="306">
        <v>2900</v>
      </c>
      <c r="AZ56" s="307">
        <v>200</v>
      </c>
      <c r="BA56" s="61">
        <f t="shared" si="30"/>
        <v>1.07472662309368</v>
      </c>
      <c r="BB56" s="54">
        <f t="shared" si="31"/>
        <v>0.805358101371544</v>
      </c>
      <c r="BC56" s="304">
        <f t="shared" si="32"/>
        <v>0.918569763327933</v>
      </c>
      <c r="BD56" s="304">
        <f t="shared" si="33"/>
        <v>0.74657294748646</v>
      </c>
      <c r="BE56" s="319"/>
      <c r="BF56" s="320"/>
      <c r="BG56" s="286">
        <f t="shared" si="34"/>
        <v>800</v>
      </c>
      <c r="BH56" s="105">
        <v>80</v>
      </c>
      <c r="BI56" s="105">
        <v>54</v>
      </c>
      <c r="BJ56" s="317">
        <f>BI56-BH56</f>
        <v>-26</v>
      </c>
      <c r="BK56" s="321">
        <v>14</v>
      </c>
      <c r="BL56" s="321">
        <v>3</v>
      </c>
      <c r="BM56" s="105">
        <v>14</v>
      </c>
      <c r="BN56" s="105">
        <v>2</v>
      </c>
      <c r="BO56" s="243">
        <f t="shared" si="35"/>
        <v>-23</v>
      </c>
      <c r="BP56" s="317">
        <f t="shared" si="36"/>
        <v>-69</v>
      </c>
      <c r="BQ56" s="321">
        <v>25</v>
      </c>
      <c r="BR56" s="321">
        <v>27</v>
      </c>
      <c r="BS56" s="105">
        <v>10</v>
      </c>
      <c r="BT56" s="105">
        <v>0</v>
      </c>
      <c r="BU56" s="243">
        <f t="shared" si="37"/>
        <v>-8</v>
      </c>
      <c r="BV56" s="242">
        <f t="shared" si="38"/>
        <v>-16</v>
      </c>
      <c r="BW56" s="326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6" t="s">
        <v>140</v>
      </c>
      <c r="E57" s="226" t="s">
        <v>75</v>
      </c>
      <c r="F57" s="229">
        <v>9</v>
      </c>
      <c r="G57" s="230">
        <v>41</v>
      </c>
      <c r="H57" s="229">
        <v>100</v>
      </c>
      <c r="I57" s="102">
        <v>2</v>
      </c>
      <c r="J57" s="102"/>
      <c r="K57" s="99" t="s">
        <v>65</v>
      </c>
      <c r="L57" s="249" t="s">
        <v>76</v>
      </c>
      <c r="M57" s="247">
        <v>7200</v>
      </c>
      <c r="N57" s="105">
        <f t="shared" si="0"/>
        <v>28800</v>
      </c>
      <c r="O57" s="171">
        <v>0.246675</v>
      </c>
      <c r="P57" s="248">
        <v>1776.06</v>
      </c>
      <c r="Q57" s="265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66">
        <v>1854.20664</v>
      </c>
      <c r="V57" s="267">
        <f t="shared" si="3"/>
        <v>7416.82656</v>
      </c>
      <c r="W57" s="154">
        <v>30719.07</v>
      </c>
      <c r="X57" s="154">
        <v>7090.21</v>
      </c>
      <c r="Y57" s="275">
        <f t="shared" si="4"/>
        <v>1.066634375</v>
      </c>
      <c r="Z57" s="275">
        <f t="shared" si="5"/>
        <v>0.919512392241379</v>
      </c>
      <c r="AA57" s="154"/>
      <c r="AB57" s="154"/>
      <c r="AC57" s="154"/>
      <c r="AD57" s="154"/>
      <c r="AE57" s="172">
        <f t="shared" si="26"/>
        <v>1.066634375</v>
      </c>
      <c r="AF57" s="171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85">
        <f t="shared" si="40"/>
        <v>400</v>
      </c>
      <c r="AJ57" s="286">
        <v>0</v>
      </c>
      <c r="AK57" s="53">
        <v>5400</v>
      </c>
      <c r="AL57" s="289">
        <f t="shared" si="6"/>
        <v>16200</v>
      </c>
      <c r="AM57" s="54">
        <v>0.319033</v>
      </c>
      <c r="AN57" s="289">
        <v>1722.7782</v>
      </c>
      <c r="AO57" s="289">
        <f t="shared" si="7"/>
        <v>5168.3346</v>
      </c>
      <c r="AP57" s="298">
        <v>6318</v>
      </c>
      <c r="AQ57" s="298">
        <f t="shared" si="8"/>
        <v>18954</v>
      </c>
      <c r="AR57" s="299">
        <v>0.294148426</v>
      </c>
      <c r="AS57" s="298">
        <v>1858.429755468</v>
      </c>
      <c r="AT57" s="298">
        <f t="shared" si="9"/>
        <v>5575.289266404</v>
      </c>
      <c r="AU57" s="154">
        <v>13783.41</v>
      </c>
      <c r="AV57" s="154">
        <v>4159.87</v>
      </c>
      <c r="AW57" s="154"/>
      <c r="AX57" s="154"/>
      <c r="AY57" s="154"/>
      <c r="AZ57" s="154"/>
      <c r="BA57" s="54">
        <f t="shared" si="30"/>
        <v>0.850827777777778</v>
      </c>
      <c r="BB57" s="54">
        <f t="shared" si="31"/>
        <v>0.804876294193491</v>
      </c>
      <c r="BC57" s="304">
        <f t="shared" si="32"/>
        <v>0.727203228869896</v>
      </c>
      <c r="BD57" s="304">
        <f t="shared" si="33"/>
        <v>0.746126308650362</v>
      </c>
      <c r="BE57" s="162"/>
      <c r="BF57" s="162"/>
      <c r="BG57" s="286">
        <f t="shared" si="34"/>
        <v>400</v>
      </c>
      <c r="BH57" s="105">
        <v>60</v>
      </c>
      <c r="BI57" s="105">
        <v>39</v>
      </c>
      <c r="BJ57" s="317">
        <f>BI57-BH57</f>
        <v>-21</v>
      </c>
      <c r="BK57" s="321">
        <v>8</v>
      </c>
      <c r="BL57" s="321">
        <v>8</v>
      </c>
      <c r="BM57" s="105">
        <v>8</v>
      </c>
      <c r="BN57" s="105">
        <v>4</v>
      </c>
      <c r="BO57" s="243">
        <f t="shared" si="35"/>
        <v>-4</v>
      </c>
      <c r="BP57" s="317">
        <f t="shared" si="36"/>
        <v>-12</v>
      </c>
      <c r="BQ57" s="321">
        <v>10</v>
      </c>
      <c r="BR57" s="321">
        <v>0</v>
      </c>
      <c r="BS57" s="105">
        <v>5</v>
      </c>
      <c r="BT57" s="105">
        <v>2</v>
      </c>
      <c r="BU57" s="243">
        <f t="shared" si="37"/>
        <v>-13</v>
      </c>
      <c r="BV57" s="242">
        <f t="shared" si="38"/>
        <v>-26</v>
      </c>
      <c r="BW57" s="326">
        <f t="shared" si="39"/>
        <v>-59</v>
      </c>
    </row>
    <row r="58" spans="1:75">
      <c r="A58" s="99">
        <v>56</v>
      </c>
      <c r="B58" s="99">
        <v>30</v>
      </c>
      <c r="C58" s="99">
        <v>513</v>
      </c>
      <c r="D58" s="226" t="s">
        <v>141</v>
      </c>
      <c r="E58" s="226" t="s">
        <v>88</v>
      </c>
      <c r="F58" s="227">
        <v>4</v>
      </c>
      <c r="G58" s="228">
        <v>14</v>
      </c>
      <c r="H58" s="227">
        <v>150</v>
      </c>
      <c r="I58" s="102">
        <v>2</v>
      </c>
      <c r="J58" s="102"/>
      <c r="K58" s="99" t="s">
        <v>72</v>
      </c>
      <c r="L58" s="246" t="s">
        <v>89</v>
      </c>
      <c r="M58" s="247">
        <v>12750</v>
      </c>
      <c r="N58" s="105">
        <f t="shared" si="0"/>
        <v>51000</v>
      </c>
      <c r="O58" s="171">
        <v>0.23535</v>
      </c>
      <c r="P58" s="248">
        <v>3000.7125</v>
      </c>
      <c r="Q58" s="265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66">
        <v>3132.74385</v>
      </c>
      <c r="V58" s="267">
        <f t="shared" si="3"/>
        <v>12530.9754</v>
      </c>
      <c r="W58" s="154">
        <v>57135.31</v>
      </c>
      <c r="X58" s="154">
        <v>14355.67</v>
      </c>
      <c r="Y58" s="275">
        <f t="shared" si="4"/>
        <v>1.12030019607843</v>
      </c>
      <c r="Z58" s="275">
        <f t="shared" si="5"/>
        <v>0.965776031102096</v>
      </c>
      <c r="AA58" s="154">
        <v>3045</v>
      </c>
      <c r="AB58" s="154">
        <v>178.5</v>
      </c>
      <c r="AC58" s="154"/>
      <c r="AD58" s="154"/>
      <c r="AE58" s="172">
        <f t="shared" si="26"/>
        <v>1.06059431372549</v>
      </c>
      <c r="AF58" s="172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85">
        <f t="shared" si="40"/>
        <v>400</v>
      </c>
      <c r="AJ58" s="286">
        <f t="shared" si="41"/>
        <v>470.564</v>
      </c>
      <c r="AK58" s="53">
        <v>9562.5</v>
      </c>
      <c r="AL58" s="289">
        <f t="shared" si="6"/>
        <v>28687.5</v>
      </c>
      <c r="AM58" s="54">
        <v>0.304386</v>
      </c>
      <c r="AN58" s="289">
        <v>2910.691125</v>
      </c>
      <c r="AO58" s="289">
        <f t="shared" si="7"/>
        <v>8732.073375</v>
      </c>
      <c r="AP58" s="298">
        <v>11188.125</v>
      </c>
      <c r="AQ58" s="298">
        <f t="shared" si="8"/>
        <v>33564.375</v>
      </c>
      <c r="AR58" s="299">
        <v>0.280643892</v>
      </c>
      <c r="AS58" s="298">
        <v>3139.8789441825</v>
      </c>
      <c r="AT58" s="298">
        <f t="shared" si="9"/>
        <v>9419.6368325475</v>
      </c>
      <c r="AU58" s="154">
        <v>25549.72</v>
      </c>
      <c r="AV58" s="154">
        <v>5433.42</v>
      </c>
      <c r="AW58" s="154">
        <v>4060</v>
      </c>
      <c r="AX58" s="154">
        <v>238</v>
      </c>
      <c r="AY58" s="154"/>
      <c r="AZ58" s="154"/>
      <c r="BA58" s="54">
        <f t="shared" si="30"/>
        <v>0.749096993464052</v>
      </c>
      <c r="BB58" s="54">
        <f t="shared" si="31"/>
        <v>0.594981257816103</v>
      </c>
      <c r="BC58" s="304">
        <f t="shared" si="32"/>
        <v>0.640253840567566</v>
      </c>
      <c r="BD58" s="304">
        <f t="shared" si="33"/>
        <v>0.551552049442964</v>
      </c>
      <c r="BE58" s="162"/>
      <c r="BF58" s="162"/>
      <c r="BG58" s="286">
        <f t="shared" si="34"/>
        <v>870.564</v>
      </c>
      <c r="BH58" s="105">
        <v>80</v>
      </c>
      <c r="BI58" s="105">
        <v>88</v>
      </c>
      <c r="BJ58" s="317">
        <v>0</v>
      </c>
      <c r="BK58" s="321">
        <v>14</v>
      </c>
      <c r="BL58" s="321">
        <v>11</v>
      </c>
      <c r="BM58" s="105">
        <v>14</v>
      </c>
      <c r="BN58" s="105">
        <v>1</v>
      </c>
      <c r="BO58" s="243">
        <f t="shared" si="35"/>
        <v>-16</v>
      </c>
      <c r="BP58" s="317">
        <f t="shared" si="36"/>
        <v>-48</v>
      </c>
      <c r="BQ58" s="321">
        <v>15</v>
      </c>
      <c r="BR58" s="321">
        <v>8</v>
      </c>
      <c r="BS58" s="105">
        <v>10</v>
      </c>
      <c r="BT58" s="105">
        <v>2</v>
      </c>
      <c r="BU58" s="243">
        <f t="shared" si="37"/>
        <v>-15</v>
      </c>
      <c r="BV58" s="242">
        <f t="shared" si="38"/>
        <v>-30</v>
      </c>
      <c r="BW58" s="326">
        <f t="shared" si="39"/>
        <v>-78</v>
      </c>
    </row>
    <row r="59" spans="1:75">
      <c r="A59" s="99">
        <v>57</v>
      </c>
      <c r="B59" s="99">
        <v>30</v>
      </c>
      <c r="C59" s="99">
        <v>114622</v>
      </c>
      <c r="D59" s="226" t="s">
        <v>142</v>
      </c>
      <c r="E59" s="226" t="s">
        <v>88</v>
      </c>
      <c r="F59" s="229">
        <v>5</v>
      </c>
      <c r="G59" s="230">
        <v>21</v>
      </c>
      <c r="H59" s="229">
        <v>150</v>
      </c>
      <c r="I59" s="102">
        <v>4</v>
      </c>
      <c r="J59" s="102">
        <v>1</v>
      </c>
      <c r="K59" s="99" t="s">
        <v>72</v>
      </c>
      <c r="L59" s="249" t="s">
        <v>89</v>
      </c>
      <c r="M59" s="247">
        <v>11160</v>
      </c>
      <c r="N59" s="105">
        <f t="shared" si="0"/>
        <v>44640</v>
      </c>
      <c r="O59" s="171">
        <v>0.20595</v>
      </c>
      <c r="P59" s="248">
        <v>2298.402</v>
      </c>
      <c r="Q59" s="265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66">
        <v>2399.531688</v>
      </c>
      <c r="V59" s="267">
        <f t="shared" si="3"/>
        <v>9598.126752</v>
      </c>
      <c r="W59" s="154">
        <v>47093.86</v>
      </c>
      <c r="X59" s="154">
        <v>10513.59</v>
      </c>
      <c r="Y59" s="275">
        <f t="shared" si="4"/>
        <v>1.05496998207885</v>
      </c>
      <c r="Z59" s="275">
        <f t="shared" si="5"/>
        <v>0.909456881102459</v>
      </c>
      <c r="AA59" s="154"/>
      <c r="AB59" s="154"/>
      <c r="AC59" s="154"/>
      <c r="AD59" s="154"/>
      <c r="AE59" s="172">
        <f t="shared" si="26"/>
        <v>1.05496998207885</v>
      </c>
      <c r="AF59" s="172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85">
        <f t="shared" si="40"/>
        <v>850</v>
      </c>
      <c r="AJ59" s="286">
        <f t="shared" si="41"/>
        <v>263.9964</v>
      </c>
      <c r="AK59" s="53">
        <v>8370</v>
      </c>
      <c r="AL59" s="289">
        <f t="shared" si="6"/>
        <v>25110</v>
      </c>
      <c r="AM59" s="54">
        <v>0.266362</v>
      </c>
      <c r="AN59" s="289">
        <v>2229.44994</v>
      </c>
      <c r="AO59" s="289">
        <f t="shared" si="7"/>
        <v>6688.34982</v>
      </c>
      <c r="AP59" s="298">
        <v>9792.9</v>
      </c>
      <c r="AQ59" s="298">
        <f t="shared" si="8"/>
        <v>29378.7</v>
      </c>
      <c r="AR59" s="299">
        <v>0.245585764</v>
      </c>
      <c r="AS59" s="298">
        <v>2404.9968282756</v>
      </c>
      <c r="AT59" s="298">
        <f t="shared" si="9"/>
        <v>7214.9904848268</v>
      </c>
      <c r="AU59" s="154">
        <v>27203.58</v>
      </c>
      <c r="AV59" s="154">
        <v>8160.48</v>
      </c>
      <c r="AW59" s="154"/>
      <c r="AX59" s="154"/>
      <c r="AY59" s="154"/>
      <c r="AZ59" s="154"/>
      <c r="BA59" s="61">
        <f t="shared" si="30"/>
        <v>1.08337634408602</v>
      </c>
      <c r="BB59" s="61">
        <f t="shared" si="31"/>
        <v>1.22010364583472</v>
      </c>
      <c r="BC59" s="304">
        <f t="shared" si="32"/>
        <v>0.92596268725301</v>
      </c>
      <c r="BD59" s="304">
        <f t="shared" si="33"/>
        <v>1.13104515067089</v>
      </c>
      <c r="BE59" s="319">
        <v>300</v>
      </c>
      <c r="BF59" s="320"/>
      <c r="BG59" s="286">
        <f t="shared" si="34"/>
        <v>1413.9964</v>
      </c>
      <c r="BH59" s="105">
        <v>60</v>
      </c>
      <c r="BI59" s="105">
        <v>23</v>
      </c>
      <c r="BJ59" s="317">
        <f>BI59-BH59</f>
        <v>-37</v>
      </c>
      <c r="BK59" s="321">
        <v>12</v>
      </c>
      <c r="BL59" s="321">
        <v>0</v>
      </c>
      <c r="BM59" s="105">
        <v>12</v>
      </c>
      <c r="BN59" s="105">
        <v>2</v>
      </c>
      <c r="BO59" s="243">
        <f t="shared" si="35"/>
        <v>-22</v>
      </c>
      <c r="BP59" s="317">
        <f t="shared" si="36"/>
        <v>-66</v>
      </c>
      <c r="BQ59" s="321">
        <v>15</v>
      </c>
      <c r="BR59" s="321">
        <v>27</v>
      </c>
      <c r="BS59" s="105">
        <v>8</v>
      </c>
      <c r="BT59" s="105">
        <v>5</v>
      </c>
      <c r="BU59" s="243">
        <f t="shared" si="37"/>
        <v>9</v>
      </c>
      <c r="BV59" s="242">
        <v>0</v>
      </c>
      <c r="BW59" s="326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6" t="s">
        <v>143</v>
      </c>
      <c r="E60" s="226" t="s">
        <v>75</v>
      </c>
      <c r="F60" s="229">
        <v>8</v>
      </c>
      <c r="G60" s="230">
        <v>33</v>
      </c>
      <c r="H60" s="229">
        <v>100</v>
      </c>
      <c r="I60" s="102">
        <v>2</v>
      </c>
      <c r="J60" s="102"/>
      <c r="K60" s="99" t="s">
        <v>65</v>
      </c>
      <c r="L60" s="246" t="s">
        <v>76</v>
      </c>
      <c r="M60" s="247">
        <v>7600</v>
      </c>
      <c r="N60" s="105">
        <f t="shared" si="0"/>
        <v>30400</v>
      </c>
      <c r="O60" s="171">
        <v>0.230175</v>
      </c>
      <c r="P60" s="248">
        <v>1749.33</v>
      </c>
      <c r="Q60" s="265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66">
        <v>1826.30052</v>
      </c>
      <c r="V60" s="267">
        <f t="shared" si="3"/>
        <v>7305.20208</v>
      </c>
      <c r="W60" s="154">
        <v>31984.31</v>
      </c>
      <c r="X60" s="154">
        <v>7030.5</v>
      </c>
      <c r="Y60" s="275">
        <f t="shared" si="4"/>
        <v>1.05211546052632</v>
      </c>
      <c r="Z60" s="275">
        <f t="shared" si="5"/>
        <v>0.906996086660617</v>
      </c>
      <c r="AA60" s="154"/>
      <c r="AB60" s="154"/>
      <c r="AC60" s="154"/>
      <c r="AD60" s="154"/>
      <c r="AE60" s="172">
        <f t="shared" si="26"/>
        <v>1.05211546052632</v>
      </c>
      <c r="AF60" s="172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85">
        <f t="shared" si="40"/>
        <v>400</v>
      </c>
      <c r="AJ60" s="286">
        <f t="shared" si="41"/>
        <v>6.63600000000006</v>
      </c>
      <c r="AK60" s="53">
        <v>5700</v>
      </c>
      <c r="AL60" s="289">
        <f t="shared" si="6"/>
        <v>17100</v>
      </c>
      <c r="AM60" s="54">
        <v>0.297693</v>
      </c>
      <c r="AN60" s="289">
        <v>1696.8501</v>
      </c>
      <c r="AO60" s="289">
        <f t="shared" si="7"/>
        <v>5090.5503</v>
      </c>
      <c r="AP60" s="298">
        <v>6669</v>
      </c>
      <c r="AQ60" s="298">
        <f t="shared" si="8"/>
        <v>20007</v>
      </c>
      <c r="AR60" s="299">
        <v>0.274472946</v>
      </c>
      <c r="AS60" s="298">
        <v>1830.460076874</v>
      </c>
      <c r="AT60" s="298">
        <f t="shared" si="9"/>
        <v>5491.380230622</v>
      </c>
      <c r="AU60" s="154">
        <v>11679.91</v>
      </c>
      <c r="AV60" s="154">
        <v>2998.45</v>
      </c>
      <c r="AW60" s="154"/>
      <c r="AX60" s="154"/>
      <c r="AY60" s="154"/>
      <c r="AZ60" s="154"/>
      <c r="BA60" s="54">
        <f t="shared" si="30"/>
        <v>0.68303567251462</v>
      </c>
      <c r="BB60" s="54">
        <f t="shared" si="31"/>
        <v>0.589022762431009</v>
      </c>
      <c r="BC60" s="304">
        <f t="shared" si="32"/>
        <v>0.583791173089419</v>
      </c>
      <c r="BD60" s="304">
        <f t="shared" si="33"/>
        <v>0.546028479921954</v>
      </c>
      <c r="BE60" s="162"/>
      <c r="BF60" s="162"/>
      <c r="BG60" s="286">
        <f t="shared" si="34"/>
        <v>406.636</v>
      </c>
      <c r="BH60" s="105">
        <v>80</v>
      </c>
      <c r="BI60" s="105">
        <v>42</v>
      </c>
      <c r="BJ60" s="317">
        <f>BI60-BH60</f>
        <v>-38</v>
      </c>
      <c r="BK60" s="321">
        <v>10</v>
      </c>
      <c r="BL60" s="321">
        <v>6</v>
      </c>
      <c r="BM60" s="105">
        <v>10</v>
      </c>
      <c r="BN60" s="105">
        <v>0</v>
      </c>
      <c r="BO60" s="243">
        <f t="shared" si="35"/>
        <v>-14</v>
      </c>
      <c r="BP60" s="317">
        <f t="shared" si="36"/>
        <v>-42</v>
      </c>
      <c r="BQ60" s="321">
        <v>10</v>
      </c>
      <c r="BR60" s="321">
        <v>9</v>
      </c>
      <c r="BS60" s="105">
        <v>5</v>
      </c>
      <c r="BT60" s="105">
        <v>0</v>
      </c>
      <c r="BU60" s="243">
        <f t="shared" si="37"/>
        <v>-6</v>
      </c>
      <c r="BV60" s="242">
        <f t="shared" si="38"/>
        <v>-12</v>
      </c>
      <c r="BW60" s="326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6" t="s">
        <v>144</v>
      </c>
      <c r="E61" s="226" t="s">
        <v>75</v>
      </c>
      <c r="F61" s="227">
        <v>6</v>
      </c>
      <c r="G61" s="228">
        <v>28</v>
      </c>
      <c r="H61" s="227">
        <v>150</v>
      </c>
      <c r="I61" s="102">
        <v>3</v>
      </c>
      <c r="J61" s="102"/>
      <c r="K61" s="99" t="s">
        <v>65</v>
      </c>
      <c r="L61" s="246" t="s">
        <v>76</v>
      </c>
      <c r="M61" s="247">
        <v>9500</v>
      </c>
      <c r="N61" s="105">
        <f t="shared" si="0"/>
        <v>38000</v>
      </c>
      <c r="O61" s="171">
        <v>0.2472</v>
      </c>
      <c r="P61" s="248">
        <v>2348.4</v>
      </c>
      <c r="Q61" s="265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66">
        <v>2451.7296</v>
      </c>
      <c r="V61" s="267">
        <f t="shared" si="3"/>
        <v>9806.9184</v>
      </c>
      <c r="W61" s="154">
        <v>39969.73</v>
      </c>
      <c r="X61" s="154">
        <v>10206.7</v>
      </c>
      <c r="Y61" s="275">
        <f t="shared" si="4"/>
        <v>1.051835</v>
      </c>
      <c r="Z61" s="275">
        <f t="shared" si="5"/>
        <v>0.906754310344828</v>
      </c>
      <c r="AA61" s="154"/>
      <c r="AB61" s="154"/>
      <c r="AC61" s="154"/>
      <c r="AD61" s="154"/>
      <c r="AE61" s="172">
        <f t="shared" si="26"/>
        <v>1.051835</v>
      </c>
      <c r="AF61" s="172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85">
        <f t="shared" si="40"/>
        <v>600</v>
      </c>
      <c r="AJ61" s="286">
        <f t="shared" si="41"/>
        <v>162.62</v>
      </c>
      <c r="AK61" s="53">
        <v>7125</v>
      </c>
      <c r="AL61" s="289">
        <f t="shared" si="6"/>
        <v>21375</v>
      </c>
      <c r="AM61" s="54">
        <v>0.319712</v>
      </c>
      <c r="AN61" s="289">
        <v>2277.948</v>
      </c>
      <c r="AO61" s="289">
        <f t="shared" si="7"/>
        <v>6833.844</v>
      </c>
      <c r="AP61" s="298">
        <v>8336.25</v>
      </c>
      <c r="AQ61" s="298">
        <f t="shared" si="8"/>
        <v>25008.75</v>
      </c>
      <c r="AR61" s="299">
        <v>0.294774464</v>
      </c>
      <c r="AS61" s="298">
        <v>2457.31362552</v>
      </c>
      <c r="AT61" s="298">
        <f t="shared" si="9"/>
        <v>7371.94087656</v>
      </c>
      <c r="AU61" s="154">
        <v>16644.83</v>
      </c>
      <c r="AV61" s="154">
        <v>3797.45</v>
      </c>
      <c r="AW61" s="154"/>
      <c r="AX61" s="154"/>
      <c r="AY61" s="154"/>
      <c r="AZ61" s="154"/>
      <c r="BA61" s="54">
        <f t="shared" si="30"/>
        <v>0.778705497076023</v>
      </c>
      <c r="BB61" s="54">
        <f t="shared" si="31"/>
        <v>0.555682863114815</v>
      </c>
      <c r="BC61" s="304">
        <f t="shared" si="32"/>
        <v>0.665560253911131</v>
      </c>
      <c r="BD61" s="304">
        <f t="shared" si="33"/>
        <v>0.515122145387039</v>
      </c>
      <c r="BE61" s="162"/>
      <c r="BF61" s="162"/>
      <c r="BG61" s="286">
        <f t="shared" si="34"/>
        <v>762.62</v>
      </c>
      <c r="BH61" s="105">
        <v>60</v>
      </c>
      <c r="BI61" s="105">
        <v>76</v>
      </c>
      <c r="BJ61" s="317">
        <v>0</v>
      </c>
      <c r="BK61" s="321">
        <v>12</v>
      </c>
      <c r="BL61" s="321">
        <v>10</v>
      </c>
      <c r="BM61" s="105">
        <v>12</v>
      </c>
      <c r="BN61" s="105">
        <v>2</v>
      </c>
      <c r="BO61" s="243">
        <f t="shared" si="35"/>
        <v>-12</v>
      </c>
      <c r="BP61" s="317">
        <f t="shared" si="36"/>
        <v>-36</v>
      </c>
      <c r="BQ61" s="321">
        <v>10</v>
      </c>
      <c r="BR61" s="321">
        <v>6</v>
      </c>
      <c r="BS61" s="105">
        <v>8</v>
      </c>
      <c r="BT61" s="105">
        <v>3</v>
      </c>
      <c r="BU61" s="243">
        <f t="shared" si="37"/>
        <v>-9</v>
      </c>
      <c r="BV61" s="242">
        <f t="shared" si="38"/>
        <v>-18</v>
      </c>
      <c r="BW61" s="326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6" t="s">
        <v>145</v>
      </c>
      <c r="E62" s="226" t="s">
        <v>75</v>
      </c>
      <c r="F62" s="229">
        <v>8</v>
      </c>
      <c r="G62" s="230">
        <v>37</v>
      </c>
      <c r="H62" s="229">
        <v>100</v>
      </c>
      <c r="I62" s="102">
        <v>2</v>
      </c>
      <c r="J62" s="102"/>
      <c r="K62" s="99" t="s">
        <v>65</v>
      </c>
      <c r="L62" s="246" t="s">
        <v>76</v>
      </c>
      <c r="M62" s="247">
        <v>7600</v>
      </c>
      <c r="N62" s="105">
        <f t="shared" si="0"/>
        <v>30400</v>
      </c>
      <c r="O62" s="171">
        <v>0.266025</v>
      </c>
      <c r="P62" s="248">
        <v>2021.79</v>
      </c>
      <c r="Q62" s="265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66">
        <v>2110.74876</v>
      </c>
      <c r="V62" s="267">
        <f t="shared" si="3"/>
        <v>8442.99504</v>
      </c>
      <c r="W62" s="154">
        <v>31715.67</v>
      </c>
      <c r="X62" s="154">
        <v>7792</v>
      </c>
      <c r="Y62" s="275">
        <f t="shared" si="4"/>
        <v>1.04327861842105</v>
      </c>
      <c r="Z62" s="275">
        <f t="shared" si="5"/>
        <v>0.899378119328494</v>
      </c>
      <c r="AA62" s="154"/>
      <c r="AB62" s="154"/>
      <c r="AC62" s="154"/>
      <c r="AD62" s="154"/>
      <c r="AE62" s="172">
        <f t="shared" si="26"/>
        <v>1.04327861842105</v>
      </c>
      <c r="AF62" s="171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85">
        <f t="shared" si="40"/>
        <v>400</v>
      </c>
      <c r="AJ62" s="286">
        <v>0</v>
      </c>
      <c r="AK62" s="53">
        <v>5700</v>
      </c>
      <c r="AL62" s="289">
        <f t="shared" si="6"/>
        <v>17100</v>
      </c>
      <c r="AM62" s="54">
        <v>0.344059</v>
      </c>
      <c r="AN62" s="289">
        <v>1961.1363</v>
      </c>
      <c r="AO62" s="289">
        <f t="shared" si="7"/>
        <v>5883.4089</v>
      </c>
      <c r="AP62" s="298">
        <v>6669</v>
      </c>
      <c r="AQ62" s="298">
        <f t="shared" si="8"/>
        <v>20007</v>
      </c>
      <c r="AR62" s="299">
        <v>0.317222398</v>
      </c>
      <c r="AS62" s="298">
        <v>2115.556172262</v>
      </c>
      <c r="AT62" s="298">
        <f t="shared" si="9"/>
        <v>6346.668516786</v>
      </c>
      <c r="AU62" s="154">
        <v>14557.73</v>
      </c>
      <c r="AV62" s="154">
        <v>4305.94</v>
      </c>
      <c r="AW62" s="154"/>
      <c r="AX62" s="154"/>
      <c r="AY62" s="154"/>
      <c r="AZ62" s="154"/>
      <c r="BA62" s="54">
        <f t="shared" si="30"/>
        <v>0.851329239766082</v>
      </c>
      <c r="BB62" s="54">
        <f t="shared" si="31"/>
        <v>0.731878418309494</v>
      </c>
      <c r="BC62" s="304">
        <f t="shared" si="32"/>
        <v>0.727631828859899</v>
      </c>
      <c r="BD62" s="304">
        <f t="shared" si="33"/>
        <v>0.678456734995916</v>
      </c>
      <c r="BE62" s="162"/>
      <c r="BF62" s="162"/>
      <c r="BG62" s="286">
        <f t="shared" si="34"/>
        <v>400</v>
      </c>
      <c r="BH62" s="105">
        <v>80</v>
      </c>
      <c r="BI62" s="105">
        <v>0</v>
      </c>
      <c r="BJ62" s="317">
        <f t="shared" ref="BJ62:BJ67" si="43">BI62-BH62</f>
        <v>-80</v>
      </c>
      <c r="BK62" s="321">
        <v>10</v>
      </c>
      <c r="BL62" s="321">
        <v>0</v>
      </c>
      <c r="BM62" s="105">
        <v>10</v>
      </c>
      <c r="BN62" s="105">
        <v>0</v>
      </c>
      <c r="BO62" s="243">
        <f t="shared" si="35"/>
        <v>-20</v>
      </c>
      <c r="BP62" s="317">
        <f t="shared" si="36"/>
        <v>-60</v>
      </c>
      <c r="BQ62" s="321">
        <v>15</v>
      </c>
      <c r="BR62" s="321">
        <v>0</v>
      </c>
      <c r="BS62" s="105">
        <v>5</v>
      </c>
      <c r="BT62" s="105">
        <v>0</v>
      </c>
      <c r="BU62" s="243">
        <f t="shared" si="37"/>
        <v>-20</v>
      </c>
      <c r="BV62" s="242">
        <f t="shared" si="38"/>
        <v>-40</v>
      </c>
      <c r="BW62" s="326">
        <f t="shared" si="39"/>
        <v>-180</v>
      </c>
    </row>
    <row r="63" spans="1:75">
      <c r="A63" s="99">
        <v>61</v>
      </c>
      <c r="B63" s="99">
        <v>30</v>
      </c>
      <c r="C63" s="99">
        <v>752</v>
      </c>
      <c r="D63" s="226" t="s">
        <v>146</v>
      </c>
      <c r="E63" s="226" t="s">
        <v>88</v>
      </c>
      <c r="F63" s="229">
        <v>6</v>
      </c>
      <c r="G63" s="230">
        <v>25</v>
      </c>
      <c r="H63" s="229">
        <v>150</v>
      </c>
      <c r="I63" s="102">
        <v>2</v>
      </c>
      <c r="J63" s="102"/>
      <c r="K63" s="99" t="s">
        <v>65</v>
      </c>
      <c r="L63" s="246" t="s">
        <v>89</v>
      </c>
      <c r="M63" s="247">
        <v>7800</v>
      </c>
      <c r="N63" s="105">
        <f t="shared" si="0"/>
        <v>31200</v>
      </c>
      <c r="O63" s="171">
        <v>0.233475</v>
      </c>
      <c r="P63" s="248">
        <v>1821.105</v>
      </c>
      <c r="Q63" s="265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66">
        <v>1901.23362</v>
      </c>
      <c r="V63" s="267">
        <f t="shared" si="3"/>
        <v>7604.93448</v>
      </c>
      <c r="W63" s="154">
        <v>32470.99</v>
      </c>
      <c r="X63" s="154">
        <v>8015.35</v>
      </c>
      <c r="Y63" s="275">
        <f t="shared" si="4"/>
        <v>1.04073685897436</v>
      </c>
      <c r="Z63" s="275">
        <f t="shared" si="5"/>
        <v>0.897186947391689</v>
      </c>
      <c r="AA63" s="154"/>
      <c r="AB63" s="154"/>
      <c r="AC63" s="154"/>
      <c r="AD63" s="154"/>
      <c r="AE63" s="172">
        <f t="shared" si="26"/>
        <v>1.04073685897436</v>
      </c>
      <c r="AF63" s="172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85">
        <f t="shared" si="40"/>
        <v>400</v>
      </c>
      <c r="AJ63" s="286">
        <f t="shared" si="41"/>
        <v>146.186</v>
      </c>
      <c r="AK63" s="53">
        <v>5850</v>
      </c>
      <c r="AL63" s="289">
        <f t="shared" si="6"/>
        <v>17550</v>
      </c>
      <c r="AM63" s="54">
        <v>0.301961</v>
      </c>
      <c r="AN63" s="289">
        <v>1766.47185</v>
      </c>
      <c r="AO63" s="289">
        <f t="shared" si="7"/>
        <v>5299.41555</v>
      </c>
      <c r="AP63" s="298">
        <v>6844.5</v>
      </c>
      <c r="AQ63" s="298">
        <f t="shared" si="8"/>
        <v>20533.5</v>
      </c>
      <c r="AR63" s="299">
        <v>0.278408042</v>
      </c>
      <c r="AS63" s="298">
        <v>1905.563843469</v>
      </c>
      <c r="AT63" s="298">
        <f t="shared" si="9"/>
        <v>5716.691530407</v>
      </c>
      <c r="AU63" s="154">
        <v>11204.21</v>
      </c>
      <c r="AV63" s="154">
        <v>2300.16</v>
      </c>
      <c r="AW63" s="154"/>
      <c r="AX63" s="154"/>
      <c r="AY63" s="154"/>
      <c r="AZ63" s="154"/>
      <c r="BA63" s="54">
        <f t="shared" si="30"/>
        <v>0.638416524216524</v>
      </c>
      <c r="BB63" s="54">
        <f t="shared" si="31"/>
        <v>0.434040316011829</v>
      </c>
      <c r="BC63" s="304">
        <f t="shared" si="32"/>
        <v>0.545655148903012</v>
      </c>
      <c r="BD63" s="304">
        <f t="shared" si="33"/>
        <v>0.402358599858936</v>
      </c>
      <c r="BE63" s="162"/>
      <c r="BF63" s="162"/>
      <c r="BG63" s="286">
        <f t="shared" si="34"/>
        <v>546.186</v>
      </c>
      <c r="BH63" s="105">
        <v>60</v>
      </c>
      <c r="BI63" s="105">
        <v>10</v>
      </c>
      <c r="BJ63" s="317">
        <f t="shared" si="43"/>
        <v>-50</v>
      </c>
      <c r="BK63" s="321">
        <v>10</v>
      </c>
      <c r="BL63" s="321">
        <v>4</v>
      </c>
      <c r="BM63" s="105">
        <v>10</v>
      </c>
      <c r="BN63" s="105">
        <v>0</v>
      </c>
      <c r="BO63" s="243">
        <f t="shared" si="35"/>
        <v>-16</v>
      </c>
      <c r="BP63" s="317">
        <f t="shared" si="36"/>
        <v>-48</v>
      </c>
      <c r="BQ63" s="321">
        <v>10</v>
      </c>
      <c r="BR63" s="321">
        <v>32</v>
      </c>
      <c r="BS63" s="105">
        <v>5</v>
      </c>
      <c r="BT63" s="105">
        <v>0</v>
      </c>
      <c r="BU63" s="243">
        <f t="shared" si="37"/>
        <v>17</v>
      </c>
      <c r="BV63" s="242">
        <v>0</v>
      </c>
      <c r="BW63" s="326">
        <f t="shared" si="39"/>
        <v>-98</v>
      </c>
    </row>
    <row r="64" spans="1:75">
      <c r="A64" s="99">
        <v>62</v>
      </c>
      <c r="B64" s="99">
        <v>30</v>
      </c>
      <c r="C64" s="99">
        <v>108656</v>
      </c>
      <c r="D64" s="226" t="s">
        <v>147</v>
      </c>
      <c r="E64" s="226" t="s">
        <v>78</v>
      </c>
      <c r="F64" s="227">
        <v>4</v>
      </c>
      <c r="G64" s="228">
        <v>10</v>
      </c>
      <c r="H64" s="227">
        <v>150</v>
      </c>
      <c r="I64" s="102">
        <v>3</v>
      </c>
      <c r="J64" s="102"/>
      <c r="K64" s="99" t="s">
        <v>72</v>
      </c>
      <c r="L64" s="246" t="s">
        <v>80</v>
      </c>
      <c r="M64" s="247">
        <v>11520</v>
      </c>
      <c r="N64" s="105">
        <f t="shared" si="0"/>
        <v>46080</v>
      </c>
      <c r="O64" s="171">
        <v>0.25665</v>
      </c>
      <c r="P64" s="248">
        <v>2956.608</v>
      </c>
      <c r="Q64" s="265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66">
        <v>3086.698752</v>
      </c>
      <c r="V64" s="267">
        <f t="shared" si="3"/>
        <v>12346.795008</v>
      </c>
      <c r="W64" s="154">
        <v>47866.92</v>
      </c>
      <c r="X64" s="154">
        <v>7177.31</v>
      </c>
      <c r="Y64" s="275">
        <f t="shared" si="4"/>
        <v>1.03877864583333</v>
      </c>
      <c r="Z64" s="275">
        <f t="shared" si="5"/>
        <v>0.895498832614942</v>
      </c>
      <c r="AA64" s="154"/>
      <c r="AB64" s="154"/>
      <c r="AC64" s="154"/>
      <c r="AD64" s="154"/>
      <c r="AE64" s="172">
        <f t="shared" si="26"/>
        <v>1.03877864583333</v>
      </c>
      <c r="AF64" s="171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85">
        <f t="shared" si="40"/>
        <v>600</v>
      </c>
      <c r="AJ64" s="286">
        <v>0</v>
      </c>
      <c r="AK64" s="53">
        <v>8640</v>
      </c>
      <c r="AL64" s="289">
        <f t="shared" si="6"/>
        <v>25920</v>
      </c>
      <c r="AM64" s="54">
        <v>0.331934</v>
      </c>
      <c r="AN64" s="289">
        <v>2867.90976</v>
      </c>
      <c r="AO64" s="289">
        <f t="shared" si="7"/>
        <v>8603.72928</v>
      </c>
      <c r="AP64" s="298">
        <v>10108.8</v>
      </c>
      <c r="AQ64" s="298">
        <f t="shared" si="8"/>
        <v>30326.4</v>
      </c>
      <c r="AR64" s="299">
        <v>0.306043148</v>
      </c>
      <c r="AS64" s="298">
        <v>3093.7289745024</v>
      </c>
      <c r="AT64" s="298">
        <f t="shared" si="9"/>
        <v>9281.1869235072</v>
      </c>
      <c r="AU64" s="154">
        <v>17783.25</v>
      </c>
      <c r="AV64" s="154">
        <v>3545.43</v>
      </c>
      <c r="AW64" s="154"/>
      <c r="AX64" s="154"/>
      <c r="AY64" s="154"/>
      <c r="AZ64" s="154"/>
      <c r="BA64" s="54">
        <f t="shared" si="30"/>
        <v>0.686082175925926</v>
      </c>
      <c r="BB64" s="54">
        <f t="shared" si="31"/>
        <v>0.412080608840356</v>
      </c>
      <c r="BC64" s="304">
        <f t="shared" si="32"/>
        <v>0.586395022158911</v>
      </c>
      <c r="BD64" s="304">
        <f t="shared" si="33"/>
        <v>0.38200178804935</v>
      </c>
      <c r="BE64" s="162"/>
      <c r="BF64" s="162"/>
      <c r="BG64" s="286">
        <f t="shared" si="34"/>
        <v>600</v>
      </c>
      <c r="BH64" s="105">
        <v>60</v>
      </c>
      <c r="BI64" s="105">
        <v>0</v>
      </c>
      <c r="BJ64" s="317">
        <f t="shared" si="43"/>
        <v>-60</v>
      </c>
      <c r="BK64" s="321">
        <v>12</v>
      </c>
      <c r="BL64" s="321">
        <v>0</v>
      </c>
      <c r="BM64" s="105">
        <v>12</v>
      </c>
      <c r="BN64" s="105">
        <v>0</v>
      </c>
      <c r="BO64" s="243">
        <f t="shared" si="35"/>
        <v>-24</v>
      </c>
      <c r="BP64" s="317">
        <f t="shared" si="36"/>
        <v>-72</v>
      </c>
      <c r="BQ64" s="321">
        <v>10</v>
      </c>
      <c r="BR64" s="321">
        <v>20</v>
      </c>
      <c r="BS64" s="105">
        <v>5</v>
      </c>
      <c r="BT64" s="105">
        <v>0</v>
      </c>
      <c r="BU64" s="243">
        <f t="shared" si="37"/>
        <v>5</v>
      </c>
      <c r="BV64" s="242">
        <v>0</v>
      </c>
      <c r="BW64" s="326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26" t="s">
        <v>148</v>
      </c>
      <c r="E65" s="226" t="s">
        <v>64</v>
      </c>
      <c r="F65" s="229">
        <v>9</v>
      </c>
      <c r="G65" s="230">
        <v>43</v>
      </c>
      <c r="H65" s="229">
        <v>100</v>
      </c>
      <c r="I65" s="102">
        <v>1</v>
      </c>
      <c r="J65" s="102"/>
      <c r="K65" s="99" t="s">
        <v>65</v>
      </c>
      <c r="L65" s="249" t="s">
        <v>66</v>
      </c>
      <c r="M65" s="247">
        <v>6400</v>
      </c>
      <c r="N65" s="105">
        <f t="shared" si="0"/>
        <v>25600</v>
      </c>
      <c r="O65" s="171">
        <v>0.21225</v>
      </c>
      <c r="P65" s="248">
        <v>1358.4</v>
      </c>
      <c r="Q65" s="265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66">
        <v>1418.1696</v>
      </c>
      <c r="V65" s="267">
        <f t="shared" si="3"/>
        <v>5672.6784</v>
      </c>
      <c r="W65" s="154">
        <v>30647.15</v>
      </c>
      <c r="X65" s="154">
        <v>6211.56</v>
      </c>
      <c r="Y65" s="275">
        <f t="shared" si="4"/>
        <v>1.197154296875</v>
      </c>
      <c r="Z65" s="275">
        <f t="shared" si="5"/>
        <v>1.03202956627155</v>
      </c>
      <c r="AA65" s="154">
        <v>4060</v>
      </c>
      <c r="AB65" s="154">
        <v>238</v>
      </c>
      <c r="AC65" s="154"/>
      <c r="AD65" s="154"/>
      <c r="AE65" s="172">
        <f t="shared" si="26"/>
        <v>1.038560546875</v>
      </c>
      <c r="AF65" s="172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85">
        <f t="shared" si="40"/>
        <v>200</v>
      </c>
      <c r="AJ65" s="286">
        <f t="shared" si="41"/>
        <v>155.592</v>
      </c>
      <c r="AK65" s="53">
        <v>4800</v>
      </c>
      <c r="AL65" s="289">
        <f t="shared" si="6"/>
        <v>14400</v>
      </c>
      <c r="AM65" s="54">
        <v>0.27451</v>
      </c>
      <c r="AN65" s="289">
        <v>1317.648</v>
      </c>
      <c r="AO65" s="289">
        <f t="shared" si="7"/>
        <v>3952.944</v>
      </c>
      <c r="AP65" s="298">
        <v>5616</v>
      </c>
      <c r="AQ65" s="298">
        <f t="shared" si="8"/>
        <v>16848</v>
      </c>
      <c r="AR65" s="299">
        <v>0.25309822</v>
      </c>
      <c r="AS65" s="298">
        <v>1421.39960352</v>
      </c>
      <c r="AT65" s="298">
        <f t="shared" si="9"/>
        <v>4264.19881056</v>
      </c>
      <c r="AU65" s="154">
        <v>10422.13</v>
      </c>
      <c r="AV65" s="154">
        <v>2324.44</v>
      </c>
      <c r="AW65" s="154"/>
      <c r="AX65" s="154"/>
      <c r="AY65" s="154"/>
      <c r="AZ65" s="154"/>
      <c r="BA65" s="54">
        <f t="shared" si="30"/>
        <v>0.723759027777778</v>
      </c>
      <c r="BB65" s="54">
        <f t="shared" si="31"/>
        <v>0.588027556170793</v>
      </c>
      <c r="BC65" s="304">
        <f t="shared" si="32"/>
        <v>0.618597459639126</v>
      </c>
      <c r="BD65" s="304">
        <f t="shared" si="33"/>
        <v>0.545105916319774</v>
      </c>
      <c r="BE65" s="162"/>
      <c r="BF65" s="162"/>
      <c r="BG65" s="286">
        <f t="shared" si="34"/>
        <v>355.592</v>
      </c>
      <c r="BH65" s="105">
        <v>40</v>
      </c>
      <c r="BI65" s="105">
        <v>0</v>
      </c>
      <c r="BJ65" s="317">
        <f t="shared" si="43"/>
        <v>-40</v>
      </c>
      <c r="BK65" s="321">
        <v>8</v>
      </c>
      <c r="BL65" s="321">
        <v>1</v>
      </c>
      <c r="BM65" s="105">
        <v>8</v>
      </c>
      <c r="BN65" s="105">
        <v>0</v>
      </c>
      <c r="BO65" s="243">
        <f t="shared" si="35"/>
        <v>-15</v>
      </c>
      <c r="BP65" s="317">
        <f t="shared" si="36"/>
        <v>-45</v>
      </c>
      <c r="BQ65" s="321">
        <v>10</v>
      </c>
      <c r="BR65" s="321">
        <v>3</v>
      </c>
      <c r="BS65" s="105">
        <v>5</v>
      </c>
      <c r="BT65" s="105">
        <v>0</v>
      </c>
      <c r="BU65" s="243">
        <f t="shared" si="37"/>
        <v>-12</v>
      </c>
      <c r="BV65" s="242">
        <f t="shared" si="38"/>
        <v>-24</v>
      </c>
      <c r="BW65" s="326">
        <f t="shared" si="39"/>
        <v>-109</v>
      </c>
    </row>
    <row r="66" spans="1:75">
      <c r="A66" s="99">
        <v>64</v>
      </c>
      <c r="B66" s="99">
        <v>30</v>
      </c>
      <c r="C66" s="99">
        <v>341</v>
      </c>
      <c r="D66" s="226" t="s">
        <v>149</v>
      </c>
      <c r="E66" s="226" t="s">
        <v>95</v>
      </c>
      <c r="F66" s="229">
        <v>3</v>
      </c>
      <c r="G66" s="230">
        <v>7</v>
      </c>
      <c r="H66" s="229">
        <v>200</v>
      </c>
      <c r="I66" s="251">
        <v>6</v>
      </c>
      <c r="J66" s="251">
        <v>1</v>
      </c>
      <c r="K66" s="99" t="s">
        <v>84</v>
      </c>
      <c r="L66" s="249" t="s">
        <v>116</v>
      </c>
      <c r="M66" s="247">
        <v>23400</v>
      </c>
      <c r="N66" s="105">
        <f t="shared" si="0"/>
        <v>93600</v>
      </c>
      <c r="O66" s="171">
        <v>0.235125</v>
      </c>
      <c r="P66" s="248">
        <v>5501.925</v>
      </c>
      <c r="Q66" s="265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66">
        <v>5744.0097</v>
      </c>
      <c r="V66" s="267">
        <f t="shared" si="3"/>
        <v>22976.0388</v>
      </c>
      <c r="W66" s="154">
        <v>99123.02</v>
      </c>
      <c r="X66" s="154">
        <v>23553.24</v>
      </c>
      <c r="Y66" s="275">
        <f t="shared" si="4"/>
        <v>1.05900662393162</v>
      </c>
      <c r="Z66" s="275">
        <f t="shared" si="5"/>
        <v>0.912936744768641</v>
      </c>
      <c r="AA66" s="154">
        <v>2170</v>
      </c>
      <c r="AB66" s="154">
        <v>259</v>
      </c>
      <c r="AC66" s="154"/>
      <c r="AD66" s="154"/>
      <c r="AE66" s="172">
        <f t="shared" si="26"/>
        <v>1.03582286324786</v>
      </c>
      <c r="AF66" s="172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85">
        <f t="shared" si="40"/>
        <v>1250</v>
      </c>
      <c r="AJ66" s="286">
        <f t="shared" si="41"/>
        <v>309.108</v>
      </c>
      <c r="AK66" s="53">
        <v>17550</v>
      </c>
      <c r="AL66" s="289">
        <f t="shared" si="6"/>
        <v>52650</v>
      </c>
      <c r="AM66" s="54">
        <v>0.304095</v>
      </c>
      <c r="AN66" s="289">
        <v>5336.86725</v>
      </c>
      <c r="AO66" s="289">
        <f t="shared" si="7"/>
        <v>16010.60175</v>
      </c>
      <c r="AP66" s="298">
        <v>20533.5</v>
      </c>
      <c r="AQ66" s="298">
        <f t="shared" si="8"/>
        <v>61600.5</v>
      </c>
      <c r="AR66" s="299">
        <v>0.28037559</v>
      </c>
      <c r="AS66" s="298">
        <v>5757.092177265</v>
      </c>
      <c r="AT66" s="298">
        <f t="shared" si="9"/>
        <v>17271.276531795</v>
      </c>
      <c r="AU66" s="154">
        <v>36642.66</v>
      </c>
      <c r="AV66" s="154">
        <v>10621.08</v>
      </c>
      <c r="AW66" s="154"/>
      <c r="AX66" s="154"/>
      <c r="AY66" s="154"/>
      <c r="AZ66" s="154"/>
      <c r="BA66" s="54">
        <f t="shared" si="30"/>
        <v>0.695966951566952</v>
      </c>
      <c r="BB66" s="54">
        <f t="shared" si="31"/>
        <v>0.663377939558081</v>
      </c>
      <c r="BC66" s="304">
        <f t="shared" si="32"/>
        <v>0.594843548347822</v>
      </c>
      <c r="BD66" s="304">
        <f t="shared" si="33"/>
        <v>0.614956281919722</v>
      </c>
      <c r="BE66" s="162"/>
      <c r="BF66" s="162"/>
      <c r="BG66" s="286">
        <f t="shared" si="34"/>
        <v>1559.108</v>
      </c>
      <c r="BH66" s="105">
        <v>80</v>
      </c>
      <c r="BI66" s="105">
        <v>2</v>
      </c>
      <c r="BJ66" s="317">
        <f t="shared" si="43"/>
        <v>-78</v>
      </c>
      <c r="BK66" s="321">
        <v>14</v>
      </c>
      <c r="BL66" s="321">
        <v>22</v>
      </c>
      <c r="BM66" s="105">
        <v>14</v>
      </c>
      <c r="BN66" s="105">
        <v>10</v>
      </c>
      <c r="BO66" s="243">
        <f t="shared" si="35"/>
        <v>4</v>
      </c>
      <c r="BP66" s="317">
        <v>0</v>
      </c>
      <c r="BQ66" s="321">
        <v>15</v>
      </c>
      <c r="BR66" s="321">
        <v>23</v>
      </c>
      <c r="BS66" s="105">
        <v>8</v>
      </c>
      <c r="BT66" s="105">
        <v>0</v>
      </c>
      <c r="BU66" s="243">
        <f t="shared" si="37"/>
        <v>0</v>
      </c>
      <c r="BV66" s="242">
        <f t="shared" si="38"/>
        <v>0</v>
      </c>
      <c r="BW66" s="326">
        <f t="shared" si="39"/>
        <v>-78</v>
      </c>
    </row>
    <row r="67" spans="1:75">
      <c r="A67" s="99">
        <v>65</v>
      </c>
      <c r="B67" s="99">
        <v>30</v>
      </c>
      <c r="C67" s="99">
        <v>347</v>
      </c>
      <c r="D67" s="226" t="s">
        <v>150</v>
      </c>
      <c r="E67" s="226" t="s">
        <v>71</v>
      </c>
      <c r="F67" s="227">
        <v>6</v>
      </c>
      <c r="G67" s="228">
        <v>28</v>
      </c>
      <c r="H67" s="227">
        <v>150</v>
      </c>
      <c r="I67" s="102">
        <v>3</v>
      </c>
      <c r="J67" s="102"/>
      <c r="K67" s="99" t="s">
        <v>65</v>
      </c>
      <c r="L67" s="246" t="s">
        <v>73</v>
      </c>
      <c r="M67" s="247">
        <v>7800</v>
      </c>
      <c r="N67" s="105">
        <f t="shared" ref="N67:N130" si="44">M67*4</f>
        <v>31200</v>
      </c>
      <c r="O67" s="171">
        <v>0.196875</v>
      </c>
      <c r="P67" s="248">
        <v>1535.625</v>
      </c>
      <c r="Q67" s="265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66">
        <v>1603.1925</v>
      </c>
      <c r="V67" s="267">
        <f t="shared" ref="V67:V130" si="47">U67*4</f>
        <v>6412.77</v>
      </c>
      <c r="W67" s="154">
        <v>32264.1</v>
      </c>
      <c r="X67" s="154">
        <v>7682.08</v>
      </c>
      <c r="Y67" s="275">
        <f t="shared" ref="Y67:Y130" si="48">W67/N67</f>
        <v>1.03410576923077</v>
      </c>
      <c r="Z67" s="275">
        <f t="shared" ref="Z67:Z130" si="49">W67/S67</f>
        <v>0.89147049071618</v>
      </c>
      <c r="AA67" s="154"/>
      <c r="AB67" s="154"/>
      <c r="AC67" s="154"/>
      <c r="AD67" s="154"/>
      <c r="AE67" s="172">
        <f t="shared" si="26"/>
        <v>1.03410576923077</v>
      </c>
      <c r="AF67" s="172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85">
        <f t="shared" si="40"/>
        <v>600</v>
      </c>
      <c r="AJ67" s="286">
        <f t="shared" si="41"/>
        <v>307.916</v>
      </c>
      <c r="AK67" s="53">
        <v>5850</v>
      </c>
      <c r="AL67" s="289">
        <f t="shared" ref="AL67:AL130" si="50">AK67*3</f>
        <v>17550</v>
      </c>
      <c r="AM67" s="54">
        <v>0.254625</v>
      </c>
      <c r="AN67" s="289">
        <v>1489.55625</v>
      </c>
      <c r="AO67" s="289">
        <f t="shared" ref="AO67:AO130" si="51">AN67*3</f>
        <v>4468.66875</v>
      </c>
      <c r="AP67" s="298">
        <v>6844.5</v>
      </c>
      <c r="AQ67" s="298">
        <f t="shared" ref="AQ67:AQ130" si="52">AP67*3</f>
        <v>20533.5</v>
      </c>
      <c r="AR67" s="299">
        <v>0.23476425</v>
      </c>
      <c r="AS67" s="298">
        <v>1606.843909125</v>
      </c>
      <c r="AT67" s="298">
        <f t="shared" ref="AT67:AT130" si="53">AS67*3</f>
        <v>4820.531727375</v>
      </c>
      <c r="AU67" s="154">
        <v>11467.38</v>
      </c>
      <c r="AV67" s="154">
        <v>3407.85</v>
      </c>
      <c r="AW67" s="154"/>
      <c r="AX67" s="154"/>
      <c r="AY67" s="154"/>
      <c r="AZ67" s="154"/>
      <c r="BA67" s="54">
        <f t="shared" si="30"/>
        <v>0.653411965811966</v>
      </c>
      <c r="BB67" s="54">
        <f t="shared" si="31"/>
        <v>0.762609669826165</v>
      </c>
      <c r="BC67" s="304">
        <f t="shared" si="32"/>
        <v>0.558471765651253</v>
      </c>
      <c r="BD67" s="304">
        <f t="shared" si="33"/>
        <v>0.70694483362642</v>
      </c>
      <c r="BE67" s="162"/>
      <c r="BF67" s="162"/>
      <c r="BG67" s="286">
        <f t="shared" si="34"/>
        <v>907.916</v>
      </c>
      <c r="BH67" s="105">
        <v>60</v>
      </c>
      <c r="BI67" s="105">
        <v>44</v>
      </c>
      <c r="BJ67" s="317">
        <f t="shared" si="43"/>
        <v>-16</v>
      </c>
      <c r="BK67" s="321">
        <v>10</v>
      </c>
      <c r="BL67" s="321">
        <v>0</v>
      </c>
      <c r="BM67" s="105">
        <v>10</v>
      </c>
      <c r="BN67" s="105">
        <v>0</v>
      </c>
      <c r="BO67" s="243">
        <f t="shared" si="35"/>
        <v>-20</v>
      </c>
      <c r="BP67" s="317">
        <f t="shared" si="36"/>
        <v>-60</v>
      </c>
      <c r="BQ67" s="321">
        <v>10</v>
      </c>
      <c r="BR67" s="321">
        <v>5</v>
      </c>
      <c r="BS67" s="105">
        <v>5</v>
      </c>
      <c r="BT67" s="105">
        <v>0</v>
      </c>
      <c r="BU67" s="243">
        <f t="shared" si="37"/>
        <v>-10</v>
      </c>
      <c r="BV67" s="242">
        <f t="shared" si="38"/>
        <v>-20</v>
      </c>
      <c r="BW67" s="326">
        <f t="shared" si="39"/>
        <v>-96</v>
      </c>
    </row>
    <row r="68" spans="1:75">
      <c r="A68" s="99">
        <v>66</v>
      </c>
      <c r="B68" s="99">
        <v>30</v>
      </c>
      <c r="C68" s="99">
        <v>720</v>
      </c>
      <c r="D68" s="226" t="s">
        <v>151</v>
      </c>
      <c r="E68" s="226" t="s">
        <v>95</v>
      </c>
      <c r="F68" s="227">
        <v>6</v>
      </c>
      <c r="G68" s="228">
        <v>24</v>
      </c>
      <c r="H68" s="227">
        <v>150</v>
      </c>
      <c r="I68" s="102">
        <v>3</v>
      </c>
      <c r="J68" s="102"/>
      <c r="K68" s="99" t="s">
        <v>65</v>
      </c>
      <c r="L68" s="246" t="s">
        <v>97</v>
      </c>
      <c r="M68" s="247">
        <v>7980</v>
      </c>
      <c r="N68" s="105">
        <f t="shared" si="44"/>
        <v>31920</v>
      </c>
      <c r="O68" s="171">
        <v>0.234525</v>
      </c>
      <c r="P68" s="248">
        <v>1871.5095</v>
      </c>
      <c r="Q68" s="265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66">
        <v>1953.855918</v>
      </c>
      <c r="V68" s="267">
        <f t="shared" si="47"/>
        <v>7815.423672</v>
      </c>
      <c r="W68" s="154">
        <v>34666.53</v>
      </c>
      <c r="X68" s="154">
        <v>9425</v>
      </c>
      <c r="Y68" s="275">
        <f t="shared" si="48"/>
        <v>1.08604417293233</v>
      </c>
      <c r="Z68" s="275">
        <f t="shared" si="49"/>
        <v>0.936244976665803</v>
      </c>
      <c r="AA68" s="154">
        <v>2040</v>
      </c>
      <c r="AB68" s="154">
        <v>360.1400000016</v>
      </c>
      <c r="AC68" s="154"/>
      <c r="AD68" s="154"/>
      <c r="AE68" s="172">
        <f t="shared" ref="AE68:AE99" si="54">(W68-AA68-AC68)/N68</f>
        <v>1.02213439849624</v>
      </c>
      <c r="AF68" s="172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85">
        <f t="shared" si="40"/>
        <v>600</v>
      </c>
      <c r="AJ68" s="286">
        <f t="shared" si="41"/>
        <v>387.7924</v>
      </c>
      <c r="AK68" s="53">
        <v>5985</v>
      </c>
      <c r="AL68" s="289">
        <f t="shared" si="50"/>
        <v>17955</v>
      </c>
      <c r="AM68" s="54">
        <v>0.303319</v>
      </c>
      <c r="AN68" s="289">
        <v>1815.364215</v>
      </c>
      <c r="AO68" s="289">
        <f t="shared" si="51"/>
        <v>5446.092645</v>
      </c>
      <c r="AP68" s="298">
        <v>7002.45</v>
      </c>
      <c r="AQ68" s="298">
        <f t="shared" si="52"/>
        <v>21007.35</v>
      </c>
      <c r="AR68" s="299">
        <v>0.279660118</v>
      </c>
      <c r="AS68" s="298">
        <v>1958.3059932891</v>
      </c>
      <c r="AT68" s="298">
        <f t="shared" si="53"/>
        <v>5874.9179798673</v>
      </c>
      <c r="AU68" s="154">
        <v>16477.52</v>
      </c>
      <c r="AV68" s="154">
        <v>4487.26</v>
      </c>
      <c r="AW68" s="154"/>
      <c r="AX68" s="154"/>
      <c r="AY68" s="154"/>
      <c r="AZ68" s="154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304">
        <f t="shared" ref="BC68:BC99" si="60">(AU68-AW68-AY68)/AQ68</f>
        <v>0.784369280275713</v>
      </c>
      <c r="BD68" s="304">
        <f t="shared" ref="BD68:BD99" si="61">(AV68-AX68-AZ68)/AT68</f>
        <v>0.763799599479916</v>
      </c>
      <c r="BE68" s="162"/>
      <c r="BF68" s="162"/>
      <c r="BG68" s="286">
        <f t="shared" ref="BG68:BG99" si="62">AI68+AJ68+BE68+BF68</f>
        <v>987.7924</v>
      </c>
      <c r="BH68" s="105">
        <v>60</v>
      </c>
      <c r="BI68" s="105">
        <v>144</v>
      </c>
      <c r="BJ68" s="317">
        <v>0</v>
      </c>
      <c r="BK68" s="321">
        <v>10</v>
      </c>
      <c r="BL68" s="321">
        <v>4</v>
      </c>
      <c r="BM68" s="105">
        <v>10</v>
      </c>
      <c r="BN68" s="105">
        <v>4</v>
      </c>
      <c r="BO68" s="243">
        <f t="shared" ref="BO68:BO99" si="63">(BL68+BN68)-(BK68+BM68)</f>
        <v>-12</v>
      </c>
      <c r="BP68" s="317">
        <f t="shared" ref="BP68:BP99" si="64">BO68*3</f>
        <v>-36</v>
      </c>
      <c r="BQ68" s="321">
        <v>10</v>
      </c>
      <c r="BR68" s="321">
        <v>24</v>
      </c>
      <c r="BS68" s="105">
        <v>5</v>
      </c>
      <c r="BT68" s="105">
        <v>0</v>
      </c>
      <c r="BU68" s="243">
        <f t="shared" ref="BU68:BU99" si="65">(BR68+BT68)-(BQ68+BS68)</f>
        <v>9</v>
      </c>
      <c r="BV68" s="242">
        <v>0</v>
      </c>
      <c r="BW68" s="326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6" t="s">
        <v>152</v>
      </c>
      <c r="E69" s="226" t="s">
        <v>75</v>
      </c>
      <c r="F69" s="227">
        <v>9</v>
      </c>
      <c r="G69" s="228">
        <v>40</v>
      </c>
      <c r="H69" s="227">
        <v>100</v>
      </c>
      <c r="I69" s="102">
        <v>2</v>
      </c>
      <c r="J69" s="102"/>
      <c r="K69" s="99" t="s">
        <v>104</v>
      </c>
      <c r="L69" s="249" t="s">
        <v>76</v>
      </c>
      <c r="M69" s="247">
        <v>5600</v>
      </c>
      <c r="N69" s="105">
        <f t="shared" si="44"/>
        <v>22400</v>
      </c>
      <c r="O69" s="171">
        <v>0.20505</v>
      </c>
      <c r="P69" s="248">
        <v>1148.28</v>
      </c>
      <c r="Q69" s="265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66">
        <v>1198.80432</v>
      </c>
      <c r="V69" s="267">
        <f t="shared" si="47"/>
        <v>4795.21728</v>
      </c>
      <c r="W69" s="154">
        <v>22890.52</v>
      </c>
      <c r="X69" s="154">
        <v>5588.34</v>
      </c>
      <c r="Y69" s="275">
        <f t="shared" si="48"/>
        <v>1.02189821428571</v>
      </c>
      <c r="Z69" s="275">
        <f t="shared" si="49"/>
        <v>0.880946736453202</v>
      </c>
      <c r="AA69" s="154"/>
      <c r="AB69" s="154"/>
      <c r="AC69" s="154"/>
      <c r="AD69" s="154"/>
      <c r="AE69" s="172">
        <f t="shared" si="54"/>
        <v>1.02189821428571</v>
      </c>
      <c r="AF69" s="172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85">
        <f t="shared" si="40"/>
        <v>400</v>
      </c>
      <c r="AJ69" s="286">
        <f t="shared" si="41"/>
        <v>199.044</v>
      </c>
      <c r="AK69" s="53">
        <v>4200</v>
      </c>
      <c r="AL69" s="289">
        <f t="shared" si="50"/>
        <v>12600</v>
      </c>
      <c r="AM69" s="54">
        <v>0.265198</v>
      </c>
      <c r="AN69" s="289">
        <v>1113.8316</v>
      </c>
      <c r="AO69" s="289">
        <f t="shared" si="51"/>
        <v>3341.4948</v>
      </c>
      <c r="AP69" s="298">
        <v>4914</v>
      </c>
      <c r="AQ69" s="298">
        <f t="shared" si="52"/>
        <v>14742</v>
      </c>
      <c r="AR69" s="299">
        <v>0.244512556</v>
      </c>
      <c r="AS69" s="298">
        <v>1201.534700184</v>
      </c>
      <c r="AT69" s="298">
        <f t="shared" si="53"/>
        <v>3604.604100552</v>
      </c>
      <c r="AU69" s="154">
        <v>8945.91</v>
      </c>
      <c r="AV69" s="154">
        <v>2210.42</v>
      </c>
      <c r="AW69" s="154"/>
      <c r="AX69" s="154"/>
      <c r="AY69" s="154"/>
      <c r="AZ69" s="154"/>
      <c r="BA69" s="54">
        <f t="shared" si="58"/>
        <v>0.709992857142857</v>
      </c>
      <c r="BB69" s="54">
        <f t="shared" si="59"/>
        <v>0.66150634141343</v>
      </c>
      <c r="BC69" s="304">
        <f t="shared" si="60"/>
        <v>0.606831501831502</v>
      </c>
      <c r="BD69" s="304">
        <f t="shared" si="61"/>
        <v>0.613221296525047</v>
      </c>
      <c r="BE69" s="162"/>
      <c r="BF69" s="162"/>
      <c r="BG69" s="286">
        <f t="shared" si="62"/>
        <v>599.044</v>
      </c>
      <c r="BH69" s="105">
        <v>40</v>
      </c>
      <c r="BI69" s="105">
        <v>44</v>
      </c>
      <c r="BJ69" s="317">
        <v>0</v>
      </c>
      <c r="BK69" s="321">
        <v>8</v>
      </c>
      <c r="BL69" s="321">
        <v>6</v>
      </c>
      <c r="BM69" s="105">
        <v>8</v>
      </c>
      <c r="BN69" s="105">
        <v>1</v>
      </c>
      <c r="BO69" s="243">
        <f t="shared" si="63"/>
        <v>-9</v>
      </c>
      <c r="BP69" s="317">
        <f t="shared" si="64"/>
        <v>-27</v>
      </c>
      <c r="BQ69" s="321">
        <v>10</v>
      </c>
      <c r="BR69" s="321">
        <v>6</v>
      </c>
      <c r="BS69" s="105">
        <v>5</v>
      </c>
      <c r="BT69" s="105">
        <v>14</v>
      </c>
      <c r="BU69" s="243">
        <f t="shared" si="65"/>
        <v>5</v>
      </c>
      <c r="BV69" s="242">
        <v>0</v>
      </c>
      <c r="BW69" s="326">
        <f t="shared" si="66"/>
        <v>-27</v>
      </c>
    </row>
    <row r="70" spans="1:75">
      <c r="A70" s="99">
        <v>68</v>
      </c>
      <c r="B70" s="99">
        <v>30</v>
      </c>
      <c r="C70" s="99">
        <v>546</v>
      </c>
      <c r="D70" s="226" t="s">
        <v>153</v>
      </c>
      <c r="E70" s="226" t="s">
        <v>91</v>
      </c>
      <c r="F70" s="229">
        <v>3</v>
      </c>
      <c r="G70" s="230">
        <v>9</v>
      </c>
      <c r="H70" s="229">
        <v>200</v>
      </c>
      <c r="I70" s="102">
        <v>3</v>
      </c>
      <c r="J70" s="102">
        <v>1</v>
      </c>
      <c r="K70" s="99" t="s">
        <v>79</v>
      </c>
      <c r="L70" s="249" t="s">
        <v>92</v>
      </c>
      <c r="M70" s="247">
        <v>15345</v>
      </c>
      <c r="N70" s="105">
        <f t="shared" si="44"/>
        <v>61380</v>
      </c>
      <c r="O70" s="171">
        <v>0.25425</v>
      </c>
      <c r="P70" s="248">
        <v>3901.46625</v>
      </c>
      <c r="Q70" s="265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66">
        <v>4073.130765</v>
      </c>
      <c r="V70" s="267">
        <f t="shared" si="47"/>
        <v>16292.52306</v>
      </c>
      <c r="W70" s="154">
        <v>65981.53</v>
      </c>
      <c r="X70" s="154">
        <v>16640.27</v>
      </c>
      <c r="Y70" s="275">
        <f t="shared" si="48"/>
        <v>1.074967904855</v>
      </c>
      <c r="Z70" s="275">
        <f t="shared" si="49"/>
        <v>0.926696469702588</v>
      </c>
      <c r="AA70" s="154">
        <v>3570</v>
      </c>
      <c r="AB70" s="154">
        <v>703.5</v>
      </c>
      <c r="AC70" s="154"/>
      <c r="AD70" s="154"/>
      <c r="AE70" s="172">
        <f t="shared" si="54"/>
        <v>1.01680563701531</v>
      </c>
      <c r="AF70" s="172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85">
        <f t="shared" si="40"/>
        <v>650</v>
      </c>
      <c r="AJ70" s="286">
        <f t="shared" si="41"/>
        <v>206.881</v>
      </c>
      <c r="AK70" s="53">
        <v>11508.75</v>
      </c>
      <c r="AL70" s="289">
        <f t="shared" si="50"/>
        <v>34526.25</v>
      </c>
      <c r="AM70" s="54">
        <v>0.32883</v>
      </c>
      <c r="AN70" s="289">
        <v>3784.4222625</v>
      </c>
      <c r="AO70" s="289">
        <f t="shared" si="51"/>
        <v>11353.2667875</v>
      </c>
      <c r="AP70" s="298">
        <v>13465.2375</v>
      </c>
      <c r="AQ70" s="298">
        <f t="shared" si="52"/>
        <v>40395.7125</v>
      </c>
      <c r="AR70" s="299">
        <v>0.30318126</v>
      </c>
      <c r="AS70" s="298">
        <v>4082.40767144925</v>
      </c>
      <c r="AT70" s="298">
        <f t="shared" si="53"/>
        <v>12247.2230143477</v>
      </c>
      <c r="AU70" s="154">
        <v>23078.88</v>
      </c>
      <c r="AV70" s="154">
        <v>6474.09</v>
      </c>
      <c r="AW70" s="154"/>
      <c r="AX70" s="154"/>
      <c r="AY70" s="154"/>
      <c r="AZ70" s="154"/>
      <c r="BA70" s="54">
        <f t="shared" si="58"/>
        <v>0.668444444444445</v>
      </c>
      <c r="BB70" s="54">
        <f t="shared" si="59"/>
        <v>0.570240277197397</v>
      </c>
      <c r="BC70" s="304">
        <f t="shared" si="60"/>
        <v>0.571320037986705</v>
      </c>
      <c r="BD70" s="304">
        <f t="shared" si="61"/>
        <v>0.528616976470138</v>
      </c>
      <c r="BE70" s="162"/>
      <c r="BF70" s="162"/>
      <c r="BG70" s="286">
        <f t="shared" si="62"/>
        <v>856.881</v>
      </c>
      <c r="BH70" s="105">
        <v>80</v>
      </c>
      <c r="BI70" s="105">
        <v>0</v>
      </c>
      <c r="BJ70" s="317">
        <f>BI70-BH70</f>
        <v>-80</v>
      </c>
      <c r="BK70" s="321">
        <v>14</v>
      </c>
      <c r="BL70" s="321">
        <v>8</v>
      </c>
      <c r="BM70" s="105">
        <v>14</v>
      </c>
      <c r="BN70" s="105">
        <v>7</v>
      </c>
      <c r="BO70" s="243">
        <f t="shared" si="63"/>
        <v>-13</v>
      </c>
      <c r="BP70" s="317">
        <f t="shared" si="64"/>
        <v>-39</v>
      </c>
      <c r="BQ70" s="321">
        <v>15</v>
      </c>
      <c r="BR70" s="321">
        <v>6</v>
      </c>
      <c r="BS70" s="105">
        <v>8</v>
      </c>
      <c r="BT70" s="105">
        <v>0</v>
      </c>
      <c r="BU70" s="243">
        <f t="shared" si="65"/>
        <v>-17</v>
      </c>
      <c r="BV70" s="242">
        <f t="shared" ref="BV68:BV99" si="67">BU70*2</f>
        <v>-34</v>
      </c>
      <c r="BW70" s="326">
        <f t="shared" si="66"/>
        <v>-153</v>
      </c>
    </row>
    <row r="71" spans="1:75">
      <c r="A71" s="99">
        <v>69</v>
      </c>
      <c r="B71" s="99">
        <v>30</v>
      </c>
      <c r="C71" s="99">
        <v>570</v>
      </c>
      <c r="D71" s="226" t="s">
        <v>154</v>
      </c>
      <c r="E71" s="226" t="s">
        <v>71</v>
      </c>
      <c r="F71" s="227">
        <v>9</v>
      </c>
      <c r="G71" s="228">
        <v>38</v>
      </c>
      <c r="H71" s="227">
        <v>100</v>
      </c>
      <c r="I71" s="102">
        <v>1</v>
      </c>
      <c r="J71" s="102"/>
      <c r="K71" s="99" t="s">
        <v>65</v>
      </c>
      <c r="L71" s="249" t="s">
        <v>73</v>
      </c>
      <c r="M71" s="247">
        <v>7980</v>
      </c>
      <c r="N71" s="105">
        <f t="shared" si="44"/>
        <v>31920</v>
      </c>
      <c r="O71" s="171">
        <v>0.2256</v>
      </c>
      <c r="P71" s="248">
        <v>1800.288</v>
      </c>
      <c r="Q71" s="265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66">
        <v>1879.500672</v>
      </c>
      <c r="V71" s="267">
        <f t="shared" si="47"/>
        <v>7518.002688</v>
      </c>
      <c r="W71" s="154">
        <v>32396.25</v>
      </c>
      <c r="X71" s="154">
        <v>8737.11</v>
      </c>
      <c r="Y71" s="275">
        <f t="shared" si="48"/>
        <v>1.01492011278195</v>
      </c>
      <c r="Z71" s="275">
        <f t="shared" si="49"/>
        <v>0.874931131708582</v>
      </c>
      <c r="AA71" s="154"/>
      <c r="AB71" s="154"/>
      <c r="AC71" s="154"/>
      <c r="AD71" s="154"/>
      <c r="AE71" s="172">
        <f t="shared" si="54"/>
        <v>1.01492011278195</v>
      </c>
      <c r="AF71" s="172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85">
        <f t="shared" si="40"/>
        <v>200</v>
      </c>
      <c r="AJ71" s="286">
        <f t="shared" si="41"/>
        <v>307.1916</v>
      </c>
      <c r="AK71" s="53">
        <v>5985</v>
      </c>
      <c r="AL71" s="289">
        <f t="shared" si="50"/>
        <v>17955</v>
      </c>
      <c r="AM71" s="54">
        <v>0.291776</v>
      </c>
      <c r="AN71" s="289">
        <v>1746.27936</v>
      </c>
      <c r="AO71" s="289">
        <f t="shared" si="51"/>
        <v>5238.83808</v>
      </c>
      <c r="AP71" s="298">
        <v>7002.45</v>
      </c>
      <c r="AQ71" s="298">
        <f t="shared" si="52"/>
        <v>21007.35</v>
      </c>
      <c r="AR71" s="299">
        <v>0.269017472</v>
      </c>
      <c r="AS71" s="298">
        <v>1883.7813968064</v>
      </c>
      <c r="AT71" s="298">
        <f t="shared" si="53"/>
        <v>5651.3441904192</v>
      </c>
      <c r="AU71" s="154">
        <v>16648.22</v>
      </c>
      <c r="AV71" s="154">
        <v>3928.98</v>
      </c>
      <c r="AW71" s="154"/>
      <c r="AX71" s="154"/>
      <c r="AY71" s="154"/>
      <c r="AZ71" s="154"/>
      <c r="BA71" s="54">
        <f t="shared" si="58"/>
        <v>0.927219159008633</v>
      </c>
      <c r="BB71" s="54">
        <f t="shared" si="59"/>
        <v>0.749971642566972</v>
      </c>
      <c r="BC71" s="304">
        <f t="shared" si="60"/>
        <v>0.792495007699686</v>
      </c>
      <c r="BD71" s="304">
        <f t="shared" si="61"/>
        <v>0.695229288398476</v>
      </c>
      <c r="BE71" s="162"/>
      <c r="BF71" s="162"/>
      <c r="BG71" s="286">
        <f t="shared" si="62"/>
        <v>507.1916</v>
      </c>
      <c r="BH71" s="105">
        <v>60</v>
      </c>
      <c r="BI71" s="105">
        <v>66</v>
      </c>
      <c r="BJ71" s="317">
        <v>0</v>
      </c>
      <c r="BK71" s="321">
        <v>8</v>
      </c>
      <c r="BL71" s="321">
        <v>8</v>
      </c>
      <c r="BM71" s="105">
        <v>8</v>
      </c>
      <c r="BN71" s="105">
        <v>0</v>
      </c>
      <c r="BO71" s="243">
        <f t="shared" si="63"/>
        <v>-8</v>
      </c>
      <c r="BP71" s="317">
        <f t="shared" si="64"/>
        <v>-24</v>
      </c>
      <c r="BQ71" s="321">
        <v>10</v>
      </c>
      <c r="BR71" s="321">
        <v>9</v>
      </c>
      <c r="BS71" s="105">
        <v>5</v>
      </c>
      <c r="BT71" s="105">
        <v>15</v>
      </c>
      <c r="BU71" s="243">
        <f t="shared" si="65"/>
        <v>9</v>
      </c>
      <c r="BV71" s="242">
        <v>0</v>
      </c>
      <c r="BW71" s="326">
        <f t="shared" si="66"/>
        <v>-24</v>
      </c>
    </row>
    <row r="72" spans="1:75">
      <c r="A72" s="99">
        <v>70</v>
      </c>
      <c r="B72" s="99">
        <v>30</v>
      </c>
      <c r="C72" s="99">
        <v>111219</v>
      </c>
      <c r="D72" s="226" t="s">
        <v>155</v>
      </c>
      <c r="E72" s="226" t="s">
        <v>71</v>
      </c>
      <c r="F72" s="229">
        <v>4</v>
      </c>
      <c r="G72" s="230">
        <v>13</v>
      </c>
      <c r="H72" s="229">
        <v>150</v>
      </c>
      <c r="I72" s="102">
        <v>3</v>
      </c>
      <c r="J72" s="102">
        <v>2</v>
      </c>
      <c r="K72" s="99" t="s">
        <v>72</v>
      </c>
      <c r="L72" s="246" t="s">
        <v>73</v>
      </c>
      <c r="M72" s="247">
        <v>11880</v>
      </c>
      <c r="N72" s="105">
        <f t="shared" si="44"/>
        <v>47520</v>
      </c>
      <c r="O72" s="171">
        <v>0.218625</v>
      </c>
      <c r="P72" s="248">
        <v>2597.265</v>
      </c>
      <c r="Q72" s="265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66">
        <v>2711.54466</v>
      </c>
      <c r="V72" s="267">
        <f t="shared" si="47"/>
        <v>10846.17864</v>
      </c>
      <c r="W72" s="154">
        <v>48133.93</v>
      </c>
      <c r="X72" s="154">
        <v>12085.36</v>
      </c>
      <c r="Y72" s="275">
        <f t="shared" si="48"/>
        <v>1.0129194023569</v>
      </c>
      <c r="Z72" s="275">
        <f t="shared" si="49"/>
        <v>0.873206381342157</v>
      </c>
      <c r="AA72" s="154"/>
      <c r="AB72" s="154"/>
      <c r="AC72" s="154">
        <v>290</v>
      </c>
      <c r="AD72" s="154">
        <v>20</v>
      </c>
      <c r="AE72" s="172">
        <f t="shared" si="54"/>
        <v>1.00681670875421</v>
      </c>
      <c r="AF72" s="172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85">
        <f t="shared" si="40"/>
        <v>700</v>
      </c>
      <c r="AJ72" s="286">
        <f t="shared" si="41"/>
        <v>339.26</v>
      </c>
      <c r="AK72" s="53">
        <v>8910</v>
      </c>
      <c r="AL72" s="289">
        <f t="shared" si="50"/>
        <v>26730</v>
      </c>
      <c r="AM72" s="54">
        <v>0.282755</v>
      </c>
      <c r="AN72" s="289">
        <v>2519.34705</v>
      </c>
      <c r="AO72" s="289">
        <f t="shared" si="51"/>
        <v>7558.04115</v>
      </c>
      <c r="AP72" s="298">
        <v>10424.7</v>
      </c>
      <c r="AQ72" s="298">
        <f t="shared" si="52"/>
        <v>31274.1</v>
      </c>
      <c r="AR72" s="299">
        <v>0.26070011</v>
      </c>
      <c r="AS72" s="298">
        <v>2717.720436717</v>
      </c>
      <c r="AT72" s="298">
        <f t="shared" si="53"/>
        <v>8153.161310151</v>
      </c>
      <c r="AU72" s="154">
        <v>26911.12</v>
      </c>
      <c r="AV72" s="154">
        <v>8012.4</v>
      </c>
      <c r="AW72" s="154"/>
      <c r="AX72" s="154"/>
      <c r="AY72" s="154"/>
      <c r="AZ72" s="154"/>
      <c r="BA72" s="61">
        <f t="shared" si="58"/>
        <v>1.00677590722035</v>
      </c>
      <c r="BB72" s="61">
        <f t="shared" si="59"/>
        <v>1.06011595345707</v>
      </c>
      <c r="BC72" s="304">
        <f t="shared" si="60"/>
        <v>0.860492228393463</v>
      </c>
      <c r="BD72" s="304">
        <f t="shared" si="61"/>
        <v>0.982735370392372</v>
      </c>
      <c r="BE72" s="319">
        <v>300</v>
      </c>
      <c r="BF72" s="320"/>
      <c r="BG72" s="286">
        <f t="shared" si="62"/>
        <v>1339.26</v>
      </c>
      <c r="BH72" s="105">
        <v>960</v>
      </c>
      <c r="BI72" s="105">
        <v>498</v>
      </c>
      <c r="BJ72" s="317">
        <f t="shared" ref="BJ72:BJ77" si="68">BI72-BH72</f>
        <v>-462</v>
      </c>
      <c r="BK72" s="321">
        <v>12</v>
      </c>
      <c r="BL72" s="321">
        <v>2</v>
      </c>
      <c r="BM72" s="105">
        <v>12</v>
      </c>
      <c r="BN72" s="105">
        <v>2</v>
      </c>
      <c r="BO72" s="243">
        <f t="shared" si="63"/>
        <v>-20</v>
      </c>
      <c r="BP72" s="317">
        <f t="shared" si="64"/>
        <v>-60</v>
      </c>
      <c r="BQ72" s="321">
        <v>15</v>
      </c>
      <c r="BR72" s="321">
        <v>3</v>
      </c>
      <c r="BS72" s="105">
        <v>8</v>
      </c>
      <c r="BT72" s="105">
        <v>0</v>
      </c>
      <c r="BU72" s="243">
        <f t="shared" si="65"/>
        <v>-20</v>
      </c>
      <c r="BV72" s="242">
        <f t="shared" si="67"/>
        <v>-40</v>
      </c>
      <c r="BW72" s="326">
        <f t="shared" si="66"/>
        <v>-562</v>
      </c>
    </row>
    <row r="73" spans="1:75">
      <c r="A73" s="99">
        <v>71</v>
      </c>
      <c r="B73" s="99">
        <v>30</v>
      </c>
      <c r="C73" s="99">
        <v>545</v>
      </c>
      <c r="D73" s="226" t="s">
        <v>156</v>
      </c>
      <c r="E73" s="226" t="s">
        <v>91</v>
      </c>
      <c r="F73" s="227">
        <v>10</v>
      </c>
      <c r="G73" s="228">
        <v>44</v>
      </c>
      <c r="H73" s="227">
        <v>100</v>
      </c>
      <c r="I73" s="102">
        <v>2</v>
      </c>
      <c r="J73" s="102"/>
      <c r="K73" s="99" t="s">
        <v>104</v>
      </c>
      <c r="L73" s="246" t="s">
        <v>92</v>
      </c>
      <c r="M73" s="247">
        <v>5600</v>
      </c>
      <c r="N73" s="105">
        <f t="shared" si="44"/>
        <v>22400</v>
      </c>
      <c r="O73" s="171">
        <v>0.2196</v>
      </c>
      <c r="P73" s="248">
        <v>1229.76</v>
      </c>
      <c r="Q73" s="265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66">
        <v>1283.86944</v>
      </c>
      <c r="V73" s="267">
        <f t="shared" si="47"/>
        <v>5135.47776</v>
      </c>
      <c r="W73" s="154">
        <v>22578.1</v>
      </c>
      <c r="X73" s="154">
        <v>3933.75</v>
      </c>
      <c r="Y73" s="275">
        <f t="shared" si="48"/>
        <v>1.00795089285714</v>
      </c>
      <c r="Z73" s="275">
        <f t="shared" si="49"/>
        <v>0.868923183497537</v>
      </c>
      <c r="AA73" s="154"/>
      <c r="AB73" s="154"/>
      <c r="AC73" s="154"/>
      <c r="AD73" s="154"/>
      <c r="AE73" s="172">
        <f t="shared" si="54"/>
        <v>1.00795089285714</v>
      </c>
      <c r="AF73" s="171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85">
        <f t="shared" si="40"/>
        <v>400</v>
      </c>
      <c r="AJ73" s="286">
        <v>0</v>
      </c>
      <c r="AK73" s="53">
        <v>4200</v>
      </c>
      <c r="AL73" s="289">
        <f t="shared" si="50"/>
        <v>12600</v>
      </c>
      <c r="AM73" s="54">
        <v>0.284016</v>
      </c>
      <c r="AN73" s="289">
        <v>1192.8672</v>
      </c>
      <c r="AO73" s="289">
        <f t="shared" si="51"/>
        <v>3578.6016</v>
      </c>
      <c r="AP73" s="298">
        <v>4914</v>
      </c>
      <c r="AQ73" s="298">
        <f t="shared" si="52"/>
        <v>14742</v>
      </c>
      <c r="AR73" s="299">
        <v>0.261862752</v>
      </c>
      <c r="AS73" s="298">
        <v>1286.793563328</v>
      </c>
      <c r="AT73" s="298">
        <f t="shared" si="53"/>
        <v>3860.380689984</v>
      </c>
      <c r="AU73" s="154">
        <v>4331.76</v>
      </c>
      <c r="AV73" s="154">
        <v>762.1</v>
      </c>
      <c r="AW73" s="154"/>
      <c r="AX73" s="154"/>
      <c r="AY73" s="154"/>
      <c r="AZ73" s="154"/>
      <c r="BA73" s="54">
        <f t="shared" si="58"/>
        <v>0.343790476190476</v>
      </c>
      <c r="BB73" s="54">
        <f t="shared" si="59"/>
        <v>0.21296028035085</v>
      </c>
      <c r="BC73" s="304">
        <f t="shared" si="60"/>
        <v>0.293838013838014</v>
      </c>
      <c r="BD73" s="304">
        <f t="shared" si="61"/>
        <v>0.197415763159658</v>
      </c>
      <c r="BE73" s="162"/>
      <c r="BF73" s="162"/>
      <c r="BG73" s="286">
        <f t="shared" si="62"/>
        <v>400</v>
      </c>
      <c r="BH73" s="105">
        <v>40</v>
      </c>
      <c r="BI73" s="105">
        <v>0</v>
      </c>
      <c r="BJ73" s="317">
        <f t="shared" si="68"/>
        <v>-40</v>
      </c>
      <c r="BK73" s="321">
        <v>6</v>
      </c>
      <c r="BL73" s="321">
        <v>5</v>
      </c>
      <c r="BM73" s="105">
        <v>6</v>
      </c>
      <c r="BN73" s="105">
        <v>0</v>
      </c>
      <c r="BO73" s="243">
        <f t="shared" si="63"/>
        <v>-7</v>
      </c>
      <c r="BP73" s="317">
        <f t="shared" si="64"/>
        <v>-21</v>
      </c>
      <c r="BQ73" s="321">
        <v>10</v>
      </c>
      <c r="BR73" s="321">
        <v>3</v>
      </c>
      <c r="BS73" s="105">
        <v>5</v>
      </c>
      <c r="BT73" s="105">
        <v>0</v>
      </c>
      <c r="BU73" s="243">
        <f t="shared" si="65"/>
        <v>-12</v>
      </c>
      <c r="BV73" s="242">
        <f t="shared" si="67"/>
        <v>-24</v>
      </c>
      <c r="BW73" s="326">
        <f t="shared" si="66"/>
        <v>-85</v>
      </c>
    </row>
    <row r="74" spans="1:75">
      <c r="A74" s="99">
        <v>72</v>
      </c>
      <c r="B74" s="99">
        <v>30</v>
      </c>
      <c r="C74" s="99">
        <v>105267</v>
      </c>
      <c r="D74" s="226" t="s">
        <v>157</v>
      </c>
      <c r="E74" s="226" t="s">
        <v>71</v>
      </c>
      <c r="F74" s="227">
        <v>4</v>
      </c>
      <c r="G74" s="228">
        <v>10</v>
      </c>
      <c r="H74" s="227">
        <v>150</v>
      </c>
      <c r="I74" s="102">
        <v>3</v>
      </c>
      <c r="J74" s="102"/>
      <c r="K74" s="99" t="s">
        <v>72</v>
      </c>
      <c r="L74" s="246" t="s">
        <v>73</v>
      </c>
      <c r="M74" s="247">
        <v>11700</v>
      </c>
      <c r="N74" s="105">
        <f t="shared" si="44"/>
        <v>46800</v>
      </c>
      <c r="O74" s="171">
        <v>0.21435</v>
      </c>
      <c r="P74" s="248">
        <v>2507.895</v>
      </c>
      <c r="Q74" s="265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66">
        <v>2618.24238</v>
      </c>
      <c r="V74" s="267">
        <f t="shared" si="47"/>
        <v>10472.96952</v>
      </c>
      <c r="W74" s="154">
        <v>47104.93</v>
      </c>
      <c r="X74" s="154">
        <v>11554.39</v>
      </c>
      <c r="Y74" s="275">
        <f t="shared" si="48"/>
        <v>1.0065155982906</v>
      </c>
      <c r="Z74" s="275">
        <f t="shared" si="49"/>
        <v>0.867685860595343</v>
      </c>
      <c r="AA74" s="154"/>
      <c r="AB74" s="154"/>
      <c r="AC74" s="154"/>
      <c r="AD74" s="154"/>
      <c r="AE74" s="172">
        <f t="shared" si="54"/>
        <v>1.0065155982906</v>
      </c>
      <c r="AF74" s="172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85">
        <f t="shared" si="40"/>
        <v>600</v>
      </c>
      <c r="AJ74" s="286">
        <f t="shared" si="41"/>
        <v>304.562</v>
      </c>
      <c r="AK74" s="53">
        <v>8775</v>
      </c>
      <c r="AL74" s="289">
        <f t="shared" si="50"/>
        <v>26325</v>
      </c>
      <c r="AM74" s="54">
        <v>0.277226</v>
      </c>
      <c r="AN74" s="289">
        <v>2432.65815</v>
      </c>
      <c r="AO74" s="289">
        <f t="shared" si="51"/>
        <v>7297.97445</v>
      </c>
      <c r="AP74" s="298">
        <v>10266.75</v>
      </c>
      <c r="AQ74" s="298">
        <f t="shared" si="52"/>
        <v>30800.25</v>
      </c>
      <c r="AR74" s="299">
        <v>0.255602372</v>
      </c>
      <c r="AS74" s="298">
        <v>2624.205652731</v>
      </c>
      <c r="AT74" s="298">
        <f t="shared" si="53"/>
        <v>7872.616958193</v>
      </c>
      <c r="AU74" s="154">
        <v>20283.76</v>
      </c>
      <c r="AV74" s="154">
        <v>5137.92</v>
      </c>
      <c r="AW74" s="154"/>
      <c r="AX74" s="154"/>
      <c r="AY74" s="154"/>
      <c r="AZ74" s="154"/>
      <c r="BA74" s="54">
        <f t="shared" si="58"/>
        <v>0.770513200379867</v>
      </c>
      <c r="BB74" s="54">
        <f t="shared" si="59"/>
        <v>0.704020003797081</v>
      </c>
      <c r="BC74" s="304">
        <f t="shared" si="60"/>
        <v>0.658558290922963</v>
      </c>
      <c r="BD74" s="304">
        <f t="shared" si="61"/>
        <v>0.652631777626751</v>
      </c>
      <c r="BE74" s="162"/>
      <c r="BF74" s="162"/>
      <c r="BG74" s="286">
        <f t="shared" si="62"/>
        <v>904.562</v>
      </c>
      <c r="BH74" s="105">
        <v>80</v>
      </c>
      <c r="BI74" s="105">
        <v>0</v>
      </c>
      <c r="BJ74" s="317">
        <f t="shared" si="68"/>
        <v>-80</v>
      </c>
      <c r="BK74" s="321">
        <v>12</v>
      </c>
      <c r="BL74" s="321">
        <v>1</v>
      </c>
      <c r="BM74" s="105">
        <v>12</v>
      </c>
      <c r="BN74" s="105">
        <v>0</v>
      </c>
      <c r="BO74" s="243">
        <f t="shared" si="63"/>
        <v>-23</v>
      </c>
      <c r="BP74" s="317">
        <f t="shared" si="64"/>
        <v>-69</v>
      </c>
      <c r="BQ74" s="321">
        <v>15</v>
      </c>
      <c r="BR74" s="321">
        <v>21</v>
      </c>
      <c r="BS74" s="105">
        <v>8</v>
      </c>
      <c r="BT74" s="105">
        <v>21</v>
      </c>
      <c r="BU74" s="243">
        <f t="shared" si="65"/>
        <v>19</v>
      </c>
      <c r="BV74" s="242">
        <v>0</v>
      </c>
      <c r="BW74" s="326">
        <f t="shared" si="66"/>
        <v>-149</v>
      </c>
    </row>
    <row r="75" spans="1:75">
      <c r="A75" s="99">
        <v>73</v>
      </c>
      <c r="B75" s="99">
        <v>30</v>
      </c>
      <c r="C75" s="99">
        <v>118151</v>
      </c>
      <c r="D75" s="226" t="s">
        <v>158</v>
      </c>
      <c r="E75" s="226" t="s">
        <v>71</v>
      </c>
      <c r="F75" s="229">
        <v>10</v>
      </c>
      <c r="G75" s="230">
        <v>45</v>
      </c>
      <c r="H75" s="229">
        <v>100</v>
      </c>
      <c r="I75" s="102">
        <v>2</v>
      </c>
      <c r="J75" s="102"/>
      <c r="K75" s="99" t="s">
        <v>104</v>
      </c>
      <c r="L75" s="246" t="s">
        <v>73</v>
      </c>
      <c r="M75" s="247">
        <v>4600</v>
      </c>
      <c r="N75" s="105">
        <f t="shared" si="44"/>
        <v>18400</v>
      </c>
      <c r="O75" s="171">
        <v>0.1725</v>
      </c>
      <c r="P75" s="248">
        <v>793.5</v>
      </c>
      <c r="Q75" s="265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66">
        <v>828.414</v>
      </c>
      <c r="V75" s="267">
        <f t="shared" si="47"/>
        <v>3313.656</v>
      </c>
      <c r="W75" s="154">
        <v>18502.07</v>
      </c>
      <c r="X75" s="154">
        <v>3760.22</v>
      </c>
      <c r="Y75" s="275">
        <f t="shared" si="48"/>
        <v>1.0055472826087</v>
      </c>
      <c r="Z75" s="275">
        <f t="shared" si="49"/>
        <v>0.866851105697151</v>
      </c>
      <c r="AA75" s="154"/>
      <c r="AB75" s="154"/>
      <c r="AC75" s="154"/>
      <c r="AD75" s="154"/>
      <c r="AE75" s="172">
        <f t="shared" si="54"/>
        <v>1.0055472826087</v>
      </c>
      <c r="AF75" s="172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85">
        <f t="shared" si="40"/>
        <v>400</v>
      </c>
      <c r="AJ75" s="286">
        <f t="shared" si="41"/>
        <v>117.244</v>
      </c>
      <c r="AK75" s="53">
        <v>3450</v>
      </c>
      <c r="AL75" s="289">
        <f t="shared" si="50"/>
        <v>10350</v>
      </c>
      <c r="AM75" s="54">
        <v>0.2231</v>
      </c>
      <c r="AN75" s="289">
        <v>769.695</v>
      </c>
      <c r="AO75" s="289">
        <f t="shared" si="51"/>
        <v>2309.085</v>
      </c>
      <c r="AP75" s="298">
        <v>4036.5</v>
      </c>
      <c r="AQ75" s="298">
        <f t="shared" si="52"/>
        <v>12109.5</v>
      </c>
      <c r="AR75" s="299">
        <v>0.2056982</v>
      </c>
      <c r="AS75" s="298">
        <v>830.3007843</v>
      </c>
      <c r="AT75" s="298">
        <f t="shared" si="53"/>
        <v>2490.9023529</v>
      </c>
      <c r="AU75" s="154">
        <v>12552.66</v>
      </c>
      <c r="AV75" s="154">
        <v>2447.27</v>
      </c>
      <c r="AW75" s="154"/>
      <c r="AX75" s="154"/>
      <c r="AY75" s="154"/>
      <c r="AZ75" s="154"/>
      <c r="BA75" s="61">
        <f t="shared" si="58"/>
        <v>1.21281739130435</v>
      </c>
      <c r="BB75" s="61">
        <f t="shared" si="59"/>
        <v>1.05984405078202</v>
      </c>
      <c r="BC75" s="305">
        <f t="shared" si="60"/>
        <v>1.03659606094389</v>
      </c>
      <c r="BD75" s="304">
        <f t="shared" si="61"/>
        <v>0.982483314591115</v>
      </c>
      <c r="BE75" s="319">
        <v>500</v>
      </c>
      <c r="BF75" s="264"/>
      <c r="BG75" s="286">
        <f t="shared" si="62"/>
        <v>1017.244</v>
      </c>
      <c r="BH75" s="105">
        <v>40</v>
      </c>
      <c r="BI75" s="105">
        <v>11</v>
      </c>
      <c r="BJ75" s="317">
        <f t="shared" si="68"/>
        <v>-29</v>
      </c>
      <c r="BK75" s="321">
        <v>6</v>
      </c>
      <c r="BL75" s="321">
        <v>4</v>
      </c>
      <c r="BM75" s="105">
        <v>6</v>
      </c>
      <c r="BN75" s="105">
        <v>0</v>
      </c>
      <c r="BO75" s="243">
        <f t="shared" si="63"/>
        <v>-8</v>
      </c>
      <c r="BP75" s="317">
        <f t="shared" si="64"/>
        <v>-24</v>
      </c>
      <c r="BQ75" s="321">
        <v>10</v>
      </c>
      <c r="BR75" s="321">
        <v>0</v>
      </c>
      <c r="BS75" s="105">
        <v>5</v>
      </c>
      <c r="BT75" s="105">
        <v>0</v>
      </c>
      <c r="BU75" s="243">
        <f t="shared" si="65"/>
        <v>-15</v>
      </c>
      <c r="BV75" s="242">
        <f t="shared" si="67"/>
        <v>-30</v>
      </c>
      <c r="BW75" s="326">
        <f t="shared" si="66"/>
        <v>-83</v>
      </c>
    </row>
    <row r="76" spans="1:75">
      <c r="A76" s="99">
        <v>74</v>
      </c>
      <c r="B76" s="99">
        <v>30</v>
      </c>
      <c r="C76" s="99">
        <v>723</v>
      </c>
      <c r="D76" s="226" t="s">
        <v>159</v>
      </c>
      <c r="E76" s="226" t="s">
        <v>91</v>
      </c>
      <c r="F76" s="227">
        <v>8</v>
      </c>
      <c r="G76" s="228">
        <v>32</v>
      </c>
      <c r="H76" s="227">
        <v>100</v>
      </c>
      <c r="I76" s="102">
        <v>2</v>
      </c>
      <c r="J76" s="102"/>
      <c r="K76" s="99" t="s">
        <v>65</v>
      </c>
      <c r="L76" s="246" t="s">
        <v>92</v>
      </c>
      <c r="M76" s="247">
        <v>7200</v>
      </c>
      <c r="N76" s="105">
        <f t="shared" si="44"/>
        <v>28800</v>
      </c>
      <c r="O76" s="171">
        <v>0.221775</v>
      </c>
      <c r="P76" s="248">
        <v>1596.78</v>
      </c>
      <c r="Q76" s="265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66">
        <v>1667.03832</v>
      </c>
      <c r="V76" s="267">
        <f t="shared" si="47"/>
        <v>6668.15328</v>
      </c>
      <c r="W76" s="154">
        <v>28924.89</v>
      </c>
      <c r="X76" s="154">
        <v>5841.37</v>
      </c>
      <c r="Y76" s="275">
        <f t="shared" si="48"/>
        <v>1.00433645833333</v>
      </c>
      <c r="Z76" s="275">
        <f t="shared" si="49"/>
        <v>0.865807291666667</v>
      </c>
      <c r="AA76" s="154"/>
      <c r="AB76" s="154"/>
      <c r="AC76" s="154"/>
      <c r="AD76" s="154"/>
      <c r="AE76" s="172">
        <f t="shared" si="54"/>
        <v>1.00433645833333</v>
      </c>
      <c r="AF76" s="171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85">
        <f t="shared" si="40"/>
        <v>400</v>
      </c>
      <c r="AJ76" s="286"/>
      <c r="AK76" s="53">
        <v>5400</v>
      </c>
      <c r="AL76" s="289">
        <f t="shared" si="50"/>
        <v>16200</v>
      </c>
      <c r="AM76" s="54">
        <v>0.286829</v>
      </c>
      <c r="AN76" s="289">
        <v>1548.8766</v>
      </c>
      <c r="AO76" s="289">
        <f t="shared" si="51"/>
        <v>4646.6298</v>
      </c>
      <c r="AP76" s="298">
        <v>6318</v>
      </c>
      <c r="AQ76" s="298">
        <f t="shared" si="52"/>
        <v>18954</v>
      </c>
      <c r="AR76" s="299">
        <v>0.264456338</v>
      </c>
      <c r="AS76" s="298">
        <v>1670.835143484</v>
      </c>
      <c r="AT76" s="298">
        <f t="shared" si="53"/>
        <v>5012.505430452</v>
      </c>
      <c r="AU76" s="154">
        <v>12855.9</v>
      </c>
      <c r="AV76" s="154">
        <v>3025.36</v>
      </c>
      <c r="AW76" s="154"/>
      <c r="AX76" s="154"/>
      <c r="AY76" s="154"/>
      <c r="AZ76" s="154"/>
      <c r="BA76" s="54">
        <f t="shared" si="58"/>
        <v>0.793574074074074</v>
      </c>
      <c r="BB76" s="54">
        <f t="shared" si="59"/>
        <v>0.651086944778773</v>
      </c>
      <c r="BC76" s="304">
        <f t="shared" si="60"/>
        <v>0.678268439379551</v>
      </c>
      <c r="BD76" s="304">
        <f t="shared" si="61"/>
        <v>0.603562438380678</v>
      </c>
      <c r="BE76" s="162"/>
      <c r="BF76" s="162"/>
      <c r="BG76" s="286">
        <f t="shared" si="62"/>
        <v>400</v>
      </c>
      <c r="BH76" s="105">
        <v>40</v>
      </c>
      <c r="BI76" s="105">
        <v>20</v>
      </c>
      <c r="BJ76" s="317">
        <f t="shared" si="68"/>
        <v>-20</v>
      </c>
      <c r="BK76" s="321">
        <v>10</v>
      </c>
      <c r="BL76" s="321">
        <v>5</v>
      </c>
      <c r="BM76" s="105">
        <v>10</v>
      </c>
      <c r="BN76" s="105">
        <v>0</v>
      </c>
      <c r="BO76" s="243">
        <f t="shared" si="63"/>
        <v>-15</v>
      </c>
      <c r="BP76" s="317">
        <f t="shared" si="64"/>
        <v>-45</v>
      </c>
      <c r="BQ76" s="321">
        <v>15</v>
      </c>
      <c r="BR76" s="321">
        <v>14</v>
      </c>
      <c r="BS76" s="105">
        <v>8</v>
      </c>
      <c r="BT76" s="105">
        <v>4</v>
      </c>
      <c r="BU76" s="243">
        <f t="shared" si="65"/>
        <v>-5</v>
      </c>
      <c r="BV76" s="242">
        <f t="shared" si="67"/>
        <v>-10</v>
      </c>
      <c r="BW76" s="326">
        <f t="shared" si="66"/>
        <v>-75</v>
      </c>
    </row>
    <row r="77" spans="1:75">
      <c r="A77" s="99">
        <v>75</v>
      </c>
      <c r="B77" s="99">
        <v>30</v>
      </c>
      <c r="C77" s="99">
        <v>727</v>
      </c>
      <c r="D77" s="226" t="s">
        <v>160</v>
      </c>
      <c r="E77" s="226" t="s">
        <v>71</v>
      </c>
      <c r="F77" s="229">
        <v>9</v>
      </c>
      <c r="G77" s="230">
        <v>39</v>
      </c>
      <c r="H77" s="229">
        <v>100</v>
      </c>
      <c r="I77" s="102">
        <v>2</v>
      </c>
      <c r="J77" s="102"/>
      <c r="K77" s="99" t="s">
        <v>65</v>
      </c>
      <c r="L77" s="249" t="s">
        <v>73</v>
      </c>
      <c r="M77" s="247">
        <v>7600</v>
      </c>
      <c r="N77" s="105">
        <f t="shared" si="44"/>
        <v>30400</v>
      </c>
      <c r="O77" s="171">
        <v>0.234975</v>
      </c>
      <c r="P77" s="248">
        <v>1785.81</v>
      </c>
      <c r="Q77" s="265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66">
        <v>1864.38564</v>
      </c>
      <c r="V77" s="267">
        <f t="shared" si="47"/>
        <v>7457.54256</v>
      </c>
      <c r="W77" s="154">
        <v>30478.05</v>
      </c>
      <c r="X77" s="154">
        <v>6448.1</v>
      </c>
      <c r="Y77" s="275">
        <f t="shared" si="48"/>
        <v>1.00256743421053</v>
      </c>
      <c r="Z77" s="275">
        <f t="shared" si="49"/>
        <v>0.864282270871143</v>
      </c>
      <c r="AA77" s="154"/>
      <c r="AB77" s="154"/>
      <c r="AC77" s="154"/>
      <c r="AD77" s="154"/>
      <c r="AE77" s="172">
        <f t="shared" si="54"/>
        <v>1.00256743421053</v>
      </c>
      <c r="AF77" s="171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85">
        <f t="shared" si="40"/>
        <v>400</v>
      </c>
      <c r="AJ77" s="286"/>
      <c r="AK77" s="53">
        <v>5700</v>
      </c>
      <c r="AL77" s="289">
        <f t="shared" si="50"/>
        <v>17100</v>
      </c>
      <c r="AM77" s="54">
        <v>0.303901</v>
      </c>
      <c r="AN77" s="289">
        <v>1732.2357</v>
      </c>
      <c r="AO77" s="289">
        <f t="shared" si="51"/>
        <v>5196.7071</v>
      </c>
      <c r="AP77" s="298">
        <v>6669</v>
      </c>
      <c r="AQ77" s="298">
        <f t="shared" si="52"/>
        <v>20007</v>
      </c>
      <c r="AR77" s="299">
        <v>0.280196722</v>
      </c>
      <c r="AS77" s="298">
        <v>1868.631939018</v>
      </c>
      <c r="AT77" s="298">
        <f t="shared" si="53"/>
        <v>5605.895817054</v>
      </c>
      <c r="AU77" s="154">
        <v>13675.89</v>
      </c>
      <c r="AV77" s="154">
        <v>3860.92</v>
      </c>
      <c r="AW77" s="154"/>
      <c r="AX77" s="154"/>
      <c r="AY77" s="154"/>
      <c r="AZ77" s="154"/>
      <c r="BA77" s="54">
        <f t="shared" si="58"/>
        <v>0.799759649122807</v>
      </c>
      <c r="BB77" s="54">
        <f t="shared" si="59"/>
        <v>0.742955091696432</v>
      </c>
      <c r="BC77" s="304">
        <f t="shared" si="60"/>
        <v>0.683555255660519</v>
      </c>
      <c r="BD77" s="304">
        <f t="shared" si="61"/>
        <v>0.688724893576239</v>
      </c>
      <c r="BE77" s="162"/>
      <c r="BF77" s="162"/>
      <c r="BG77" s="286">
        <f t="shared" si="62"/>
        <v>400</v>
      </c>
      <c r="BH77" s="105">
        <v>60</v>
      </c>
      <c r="BI77" s="105">
        <v>20</v>
      </c>
      <c r="BJ77" s="317">
        <f t="shared" si="68"/>
        <v>-40</v>
      </c>
      <c r="BK77" s="321">
        <v>8</v>
      </c>
      <c r="BL77" s="321">
        <v>4</v>
      </c>
      <c r="BM77" s="105">
        <v>8</v>
      </c>
      <c r="BN77" s="105">
        <v>0</v>
      </c>
      <c r="BO77" s="243">
        <f t="shared" si="63"/>
        <v>-12</v>
      </c>
      <c r="BP77" s="317">
        <f t="shared" si="64"/>
        <v>-36</v>
      </c>
      <c r="BQ77" s="321">
        <v>10</v>
      </c>
      <c r="BR77" s="321">
        <v>53</v>
      </c>
      <c r="BS77" s="105">
        <v>5</v>
      </c>
      <c r="BT77" s="105">
        <v>0</v>
      </c>
      <c r="BU77" s="243">
        <f t="shared" si="65"/>
        <v>38</v>
      </c>
      <c r="BV77" s="242">
        <v>0</v>
      </c>
      <c r="BW77" s="326">
        <f t="shared" si="66"/>
        <v>-76</v>
      </c>
    </row>
    <row r="78" spans="1:75">
      <c r="A78" s="99">
        <v>76</v>
      </c>
      <c r="B78" s="99">
        <v>30</v>
      </c>
      <c r="C78" s="99">
        <v>106865</v>
      </c>
      <c r="D78" s="226" t="s">
        <v>161</v>
      </c>
      <c r="E78" s="226" t="s">
        <v>162</v>
      </c>
      <c r="F78" s="229">
        <v>6</v>
      </c>
      <c r="G78" s="230">
        <v>23</v>
      </c>
      <c r="H78" s="229">
        <v>150</v>
      </c>
      <c r="I78" s="102">
        <v>0</v>
      </c>
      <c r="J78" s="102"/>
      <c r="K78" s="99" t="s">
        <v>65</v>
      </c>
      <c r="L78" s="246" t="s">
        <v>163</v>
      </c>
      <c r="M78" s="247">
        <v>7980</v>
      </c>
      <c r="N78" s="105">
        <f t="shared" si="44"/>
        <v>31920</v>
      </c>
      <c r="O78" s="171">
        <v>0.216075</v>
      </c>
      <c r="P78" s="248">
        <v>1724.2785</v>
      </c>
      <c r="Q78" s="265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66">
        <v>1800.146754</v>
      </c>
      <c r="V78" s="267">
        <f t="shared" si="47"/>
        <v>7200.587016</v>
      </c>
      <c r="W78" s="154">
        <v>46410.72</v>
      </c>
      <c r="X78" s="154">
        <v>12467.97</v>
      </c>
      <c r="Y78" s="275">
        <f t="shared" si="48"/>
        <v>1.45396992481203</v>
      </c>
      <c r="Z78" s="275">
        <f t="shared" si="49"/>
        <v>1.25342234897589</v>
      </c>
      <c r="AA78" s="154">
        <v>14850</v>
      </c>
      <c r="AB78" s="154">
        <v>4612.5</v>
      </c>
      <c r="AC78" s="154"/>
      <c r="AD78" s="154"/>
      <c r="AE78" s="276">
        <f t="shared" si="54"/>
        <v>0.988744360902256</v>
      </c>
      <c r="AF78" s="171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85"/>
      <c r="AJ78" s="286"/>
      <c r="AK78" s="53">
        <v>5985</v>
      </c>
      <c r="AL78" s="289">
        <f t="shared" si="50"/>
        <v>17955</v>
      </c>
      <c r="AM78" s="54">
        <v>0.279457</v>
      </c>
      <c r="AN78" s="289">
        <v>1672.550145</v>
      </c>
      <c r="AO78" s="289">
        <f t="shared" si="51"/>
        <v>5017.650435</v>
      </c>
      <c r="AP78" s="298">
        <v>7002.45</v>
      </c>
      <c r="AQ78" s="298">
        <f t="shared" si="52"/>
        <v>21007.35</v>
      </c>
      <c r="AR78" s="299">
        <v>0.257659354</v>
      </c>
      <c r="AS78" s="298">
        <v>1804.2467434173</v>
      </c>
      <c r="AT78" s="298">
        <f t="shared" si="53"/>
        <v>5412.7402302519</v>
      </c>
      <c r="AU78" s="154">
        <v>14505.78</v>
      </c>
      <c r="AV78" s="154">
        <v>3357.51</v>
      </c>
      <c r="AW78" s="154"/>
      <c r="AX78" s="154"/>
      <c r="AY78" s="154"/>
      <c r="AZ78" s="154"/>
      <c r="BA78" s="54">
        <f t="shared" si="58"/>
        <v>0.807896407685881</v>
      </c>
      <c r="BB78" s="54">
        <f t="shared" si="59"/>
        <v>0.669139878015436</v>
      </c>
      <c r="BC78" s="304">
        <f t="shared" si="60"/>
        <v>0.690509750158873</v>
      </c>
      <c r="BD78" s="304">
        <f t="shared" si="61"/>
        <v>0.620297641707396</v>
      </c>
      <c r="BE78" s="162"/>
      <c r="BF78" s="162"/>
      <c r="BG78" s="286">
        <f t="shared" si="62"/>
        <v>0</v>
      </c>
      <c r="BH78" s="105">
        <v>60</v>
      </c>
      <c r="BI78" s="105">
        <v>98</v>
      </c>
      <c r="BJ78" s="317">
        <v>0</v>
      </c>
      <c r="BK78" s="321">
        <v>10</v>
      </c>
      <c r="BL78" s="321">
        <v>4</v>
      </c>
      <c r="BM78" s="105">
        <v>10</v>
      </c>
      <c r="BN78" s="105">
        <v>0</v>
      </c>
      <c r="BO78" s="243">
        <f t="shared" si="63"/>
        <v>-16</v>
      </c>
      <c r="BP78" s="317">
        <f t="shared" si="64"/>
        <v>-48</v>
      </c>
      <c r="BQ78" s="321">
        <v>10</v>
      </c>
      <c r="BR78" s="321">
        <v>0</v>
      </c>
      <c r="BS78" s="105">
        <v>5</v>
      </c>
      <c r="BT78" s="105">
        <v>0</v>
      </c>
      <c r="BU78" s="243">
        <f t="shared" si="65"/>
        <v>-15</v>
      </c>
      <c r="BV78" s="242">
        <f t="shared" si="67"/>
        <v>-30</v>
      </c>
      <c r="BW78" s="326">
        <f t="shared" si="66"/>
        <v>-78</v>
      </c>
    </row>
    <row r="79" spans="1:75">
      <c r="A79" s="99">
        <v>77</v>
      </c>
      <c r="B79" s="99">
        <v>30</v>
      </c>
      <c r="C79" s="99">
        <v>311</v>
      </c>
      <c r="D79" s="226" t="s">
        <v>164</v>
      </c>
      <c r="E79" s="226" t="s">
        <v>71</v>
      </c>
      <c r="F79" s="229">
        <v>4</v>
      </c>
      <c r="G79" s="230">
        <v>13</v>
      </c>
      <c r="H79" s="229">
        <v>150</v>
      </c>
      <c r="I79" s="102">
        <v>2</v>
      </c>
      <c r="J79" s="102"/>
      <c r="K79" s="99" t="s">
        <v>72</v>
      </c>
      <c r="L79" s="246" t="s">
        <v>73</v>
      </c>
      <c r="M79" s="247">
        <v>11970</v>
      </c>
      <c r="N79" s="105">
        <f t="shared" si="44"/>
        <v>47880</v>
      </c>
      <c r="O79" s="171">
        <v>0.172575</v>
      </c>
      <c r="P79" s="248">
        <v>2065.72275</v>
      </c>
      <c r="Q79" s="265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66">
        <v>2156.614551</v>
      </c>
      <c r="V79" s="267">
        <f t="shared" si="47"/>
        <v>8626.458204</v>
      </c>
      <c r="W79" s="154">
        <v>110655.49</v>
      </c>
      <c r="X79" s="154">
        <v>12872.43</v>
      </c>
      <c r="Y79" s="275">
        <f t="shared" si="48"/>
        <v>2.31110045948204</v>
      </c>
      <c r="Z79" s="275">
        <f t="shared" si="49"/>
        <v>1.9923279823121</v>
      </c>
      <c r="AA79" s="154">
        <v>63347.39</v>
      </c>
      <c r="AB79" s="154">
        <v>5191.7399999856</v>
      </c>
      <c r="AC79" s="154"/>
      <c r="AD79" s="154"/>
      <c r="AE79" s="276">
        <f t="shared" si="54"/>
        <v>0.988055555555556</v>
      </c>
      <c r="AF79" s="171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85"/>
      <c r="AJ79" s="286"/>
      <c r="AK79" s="53">
        <v>8977.5</v>
      </c>
      <c r="AL79" s="289">
        <f t="shared" si="50"/>
        <v>26932.5</v>
      </c>
      <c r="AM79" s="54">
        <v>0.223197</v>
      </c>
      <c r="AN79" s="289">
        <v>2003.7510675</v>
      </c>
      <c r="AO79" s="289">
        <f t="shared" si="51"/>
        <v>6011.2532025</v>
      </c>
      <c r="AP79" s="298">
        <v>10503.675</v>
      </c>
      <c r="AQ79" s="298">
        <f t="shared" si="52"/>
        <v>31511.025</v>
      </c>
      <c r="AR79" s="299">
        <v>0.205787634</v>
      </c>
      <c r="AS79" s="298">
        <v>2161.52642655495</v>
      </c>
      <c r="AT79" s="298">
        <f t="shared" si="53"/>
        <v>6484.57927966485</v>
      </c>
      <c r="AU79" s="154">
        <v>84583.73</v>
      </c>
      <c r="AV79" s="154">
        <v>5902.38</v>
      </c>
      <c r="AW79" s="154">
        <v>60064</v>
      </c>
      <c r="AX79" s="154">
        <v>5959.6</v>
      </c>
      <c r="AY79" s="154"/>
      <c r="AZ79" s="154"/>
      <c r="BA79" s="54">
        <f t="shared" si="58"/>
        <v>0.910414183607166</v>
      </c>
      <c r="BB79" s="54">
        <f t="shared" si="59"/>
        <v>-0.00951881381010589</v>
      </c>
      <c r="BC79" s="304">
        <f t="shared" si="60"/>
        <v>0.778131780860826</v>
      </c>
      <c r="BD79" s="304">
        <f t="shared" si="61"/>
        <v>-0.00882401117053775</v>
      </c>
      <c r="BE79" s="162"/>
      <c r="BF79" s="162"/>
      <c r="BG79" s="286">
        <f t="shared" si="62"/>
        <v>0</v>
      </c>
      <c r="BH79" s="105">
        <v>60</v>
      </c>
      <c r="BI79" s="105">
        <v>0</v>
      </c>
      <c r="BJ79" s="317">
        <f>BI79-BH79</f>
        <v>-60</v>
      </c>
      <c r="BK79" s="321">
        <v>12</v>
      </c>
      <c r="BL79" s="321">
        <v>4</v>
      </c>
      <c r="BM79" s="105">
        <v>12</v>
      </c>
      <c r="BN79" s="105">
        <v>0</v>
      </c>
      <c r="BO79" s="243">
        <f t="shared" si="63"/>
        <v>-20</v>
      </c>
      <c r="BP79" s="317">
        <f t="shared" si="64"/>
        <v>-60</v>
      </c>
      <c r="BQ79" s="321">
        <v>10</v>
      </c>
      <c r="BR79" s="321">
        <v>5</v>
      </c>
      <c r="BS79" s="105">
        <v>5</v>
      </c>
      <c r="BT79" s="105">
        <v>0</v>
      </c>
      <c r="BU79" s="243">
        <f t="shared" si="65"/>
        <v>-10</v>
      </c>
      <c r="BV79" s="242">
        <f t="shared" si="67"/>
        <v>-20</v>
      </c>
      <c r="BW79" s="326">
        <f t="shared" si="66"/>
        <v>-140</v>
      </c>
    </row>
    <row r="80" spans="1:75">
      <c r="A80" s="99">
        <v>78</v>
      </c>
      <c r="B80" s="99">
        <v>30</v>
      </c>
      <c r="C80" s="99">
        <v>571</v>
      </c>
      <c r="D80" s="226" t="s">
        <v>165</v>
      </c>
      <c r="E80" s="226" t="s">
        <v>91</v>
      </c>
      <c r="F80" s="229">
        <v>3</v>
      </c>
      <c r="G80" s="230">
        <v>9</v>
      </c>
      <c r="H80" s="229">
        <v>200</v>
      </c>
      <c r="I80" s="102">
        <v>3</v>
      </c>
      <c r="J80" s="102"/>
      <c r="K80" s="99" t="s">
        <v>84</v>
      </c>
      <c r="L80" s="249" t="s">
        <v>92</v>
      </c>
      <c r="M80" s="247">
        <v>19800</v>
      </c>
      <c r="N80" s="105">
        <f t="shared" si="44"/>
        <v>79200</v>
      </c>
      <c r="O80" s="171">
        <v>0.19815</v>
      </c>
      <c r="P80" s="248">
        <v>3923.37</v>
      </c>
      <c r="Q80" s="265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66">
        <v>4095.99828</v>
      </c>
      <c r="V80" s="267">
        <f t="shared" si="47"/>
        <v>16383.99312</v>
      </c>
      <c r="W80" s="154">
        <v>78046.46</v>
      </c>
      <c r="X80" s="154">
        <v>16922.63</v>
      </c>
      <c r="Y80" s="275">
        <f t="shared" si="48"/>
        <v>0.985435101010101</v>
      </c>
      <c r="Z80" s="275">
        <f t="shared" si="49"/>
        <v>0.849513018112156</v>
      </c>
      <c r="AA80" s="154"/>
      <c r="AB80" s="154"/>
      <c r="AC80" s="154"/>
      <c r="AD80" s="154"/>
      <c r="AE80" s="276">
        <f t="shared" si="54"/>
        <v>0.985435101010101</v>
      </c>
      <c r="AF80" s="171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85"/>
      <c r="AJ80" s="286"/>
      <c r="AK80" s="53">
        <v>14850</v>
      </c>
      <c r="AL80" s="289">
        <f t="shared" si="50"/>
        <v>44550</v>
      </c>
      <c r="AM80" s="54">
        <v>0.256274</v>
      </c>
      <c r="AN80" s="289">
        <v>3805.6689</v>
      </c>
      <c r="AO80" s="289">
        <f t="shared" si="51"/>
        <v>11417.0067</v>
      </c>
      <c r="AP80" s="298">
        <v>17374.5</v>
      </c>
      <c r="AQ80" s="298">
        <f t="shared" si="52"/>
        <v>52123.5</v>
      </c>
      <c r="AR80" s="299">
        <v>0.236284628</v>
      </c>
      <c r="AS80" s="298">
        <v>4105.327269186</v>
      </c>
      <c r="AT80" s="298">
        <f t="shared" si="53"/>
        <v>12315.981807558</v>
      </c>
      <c r="AU80" s="154">
        <v>46639.33</v>
      </c>
      <c r="AV80" s="154">
        <v>10555.39</v>
      </c>
      <c r="AW80" s="154"/>
      <c r="AX80" s="154"/>
      <c r="AY80" s="154"/>
      <c r="AZ80" s="154"/>
      <c r="BA80" s="61">
        <f t="shared" si="58"/>
        <v>1.04689854096521</v>
      </c>
      <c r="BB80" s="54">
        <f t="shared" si="59"/>
        <v>0.924532171816979</v>
      </c>
      <c r="BC80" s="304">
        <f t="shared" si="60"/>
        <v>0.894785077748041</v>
      </c>
      <c r="BD80" s="304">
        <f t="shared" si="61"/>
        <v>0.857048196800878</v>
      </c>
      <c r="BE80" s="319"/>
      <c r="BF80" s="320"/>
      <c r="BG80" s="286">
        <f t="shared" si="62"/>
        <v>0</v>
      </c>
      <c r="BH80" s="105">
        <v>960</v>
      </c>
      <c r="BI80" s="105">
        <v>290</v>
      </c>
      <c r="BJ80" s="317">
        <f>BI80-BH80</f>
        <v>-670</v>
      </c>
      <c r="BK80" s="321">
        <v>14</v>
      </c>
      <c r="BL80" s="321">
        <v>9</v>
      </c>
      <c r="BM80" s="105">
        <v>14</v>
      </c>
      <c r="BN80" s="105">
        <v>9</v>
      </c>
      <c r="BO80" s="243">
        <f t="shared" si="63"/>
        <v>-10</v>
      </c>
      <c r="BP80" s="317">
        <f t="shared" si="64"/>
        <v>-30</v>
      </c>
      <c r="BQ80" s="321">
        <v>15</v>
      </c>
      <c r="BR80" s="321">
        <v>20</v>
      </c>
      <c r="BS80" s="105">
        <v>8</v>
      </c>
      <c r="BT80" s="105">
        <v>0</v>
      </c>
      <c r="BU80" s="243">
        <f t="shared" si="65"/>
        <v>-3</v>
      </c>
      <c r="BV80" s="242">
        <f t="shared" si="67"/>
        <v>-6</v>
      </c>
      <c r="BW80" s="326">
        <f t="shared" si="66"/>
        <v>-706</v>
      </c>
    </row>
    <row r="81" s="197" customFormat="1" spans="1:75">
      <c r="A81" s="99">
        <v>79</v>
      </c>
      <c r="B81" s="99">
        <v>30</v>
      </c>
      <c r="C81" s="99">
        <v>359</v>
      </c>
      <c r="D81" s="226" t="s">
        <v>166</v>
      </c>
      <c r="E81" s="226" t="s">
        <v>71</v>
      </c>
      <c r="F81" s="227">
        <v>4</v>
      </c>
      <c r="G81" s="228">
        <v>16</v>
      </c>
      <c r="H81" s="227">
        <v>150</v>
      </c>
      <c r="I81" s="102">
        <v>2</v>
      </c>
      <c r="J81" s="102"/>
      <c r="K81" s="99" t="s">
        <v>79</v>
      </c>
      <c r="L81" s="246" t="s">
        <v>73</v>
      </c>
      <c r="M81" s="247">
        <v>14850</v>
      </c>
      <c r="N81" s="105">
        <f t="shared" si="44"/>
        <v>59400</v>
      </c>
      <c r="O81" s="171">
        <v>0.2427</v>
      </c>
      <c r="P81" s="248">
        <v>3604.095</v>
      </c>
      <c r="Q81" s="265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66">
        <v>3762.67518</v>
      </c>
      <c r="V81" s="267">
        <f t="shared" si="47"/>
        <v>15050.70072</v>
      </c>
      <c r="W81" s="154">
        <v>58230.47</v>
      </c>
      <c r="X81" s="154">
        <v>11053.95</v>
      </c>
      <c r="Y81" s="275">
        <f t="shared" si="48"/>
        <v>0.980310942760943</v>
      </c>
      <c r="Z81" s="275">
        <f t="shared" si="49"/>
        <v>0.845095640311158</v>
      </c>
      <c r="AA81" s="154"/>
      <c r="AB81" s="154"/>
      <c r="AC81" s="154"/>
      <c r="AD81" s="154"/>
      <c r="AE81" s="276">
        <f t="shared" si="54"/>
        <v>0.980310942760943</v>
      </c>
      <c r="AF81" s="171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85"/>
      <c r="AJ81" s="286"/>
      <c r="AK81" s="53">
        <v>11137.5</v>
      </c>
      <c r="AL81" s="289">
        <f t="shared" si="50"/>
        <v>33412.5</v>
      </c>
      <c r="AM81" s="54">
        <v>0.313892</v>
      </c>
      <c r="AN81" s="289">
        <v>3495.97215</v>
      </c>
      <c r="AO81" s="289">
        <f t="shared" si="51"/>
        <v>10487.91645</v>
      </c>
      <c r="AP81" s="298">
        <v>13030.875</v>
      </c>
      <c r="AQ81" s="298">
        <f t="shared" si="52"/>
        <v>39092.625</v>
      </c>
      <c r="AR81" s="299">
        <v>0.289408424</v>
      </c>
      <c r="AS81" s="298">
        <v>3771.244997091</v>
      </c>
      <c r="AT81" s="298">
        <f t="shared" si="53"/>
        <v>11313.734991273</v>
      </c>
      <c r="AU81" s="154">
        <v>23796.94</v>
      </c>
      <c r="AV81" s="154">
        <v>4872.39</v>
      </c>
      <c r="AW81" s="154"/>
      <c r="AX81" s="154"/>
      <c r="AY81" s="154"/>
      <c r="AZ81" s="154"/>
      <c r="BA81" s="54">
        <f t="shared" si="58"/>
        <v>0.712216685372241</v>
      </c>
      <c r="BB81" s="54">
        <f t="shared" si="59"/>
        <v>0.464571778696807</v>
      </c>
      <c r="BC81" s="304">
        <f t="shared" si="60"/>
        <v>0.608732209719864</v>
      </c>
      <c r="BD81" s="304">
        <f t="shared" si="61"/>
        <v>0.430661492757112</v>
      </c>
      <c r="BE81" s="162"/>
      <c r="BF81" s="162"/>
      <c r="BG81" s="286">
        <f t="shared" si="62"/>
        <v>0</v>
      </c>
      <c r="BH81" s="105">
        <v>80</v>
      </c>
      <c r="BI81" s="105">
        <v>10</v>
      </c>
      <c r="BJ81" s="317">
        <f>BI81-BH81</f>
        <v>-70</v>
      </c>
      <c r="BK81" s="321">
        <v>14</v>
      </c>
      <c r="BL81" s="321">
        <v>0</v>
      </c>
      <c r="BM81" s="105">
        <v>14</v>
      </c>
      <c r="BN81" s="105">
        <v>2</v>
      </c>
      <c r="BO81" s="243">
        <f t="shared" si="63"/>
        <v>-26</v>
      </c>
      <c r="BP81" s="317">
        <f t="shared" si="64"/>
        <v>-78</v>
      </c>
      <c r="BQ81" s="321">
        <v>10</v>
      </c>
      <c r="BR81" s="321">
        <v>13</v>
      </c>
      <c r="BS81" s="105">
        <v>5</v>
      </c>
      <c r="BT81" s="105">
        <v>0</v>
      </c>
      <c r="BU81" s="243">
        <f t="shared" si="65"/>
        <v>-2</v>
      </c>
      <c r="BV81" s="242">
        <f t="shared" si="67"/>
        <v>-4</v>
      </c>
      <c r="BW81" s="326">
        <f t="shared" si="66"/>
        <v>-152</v>
      </c>
    </row>
    <row r="82" s="197" customFormat="1" spans="1:75">
      <c r="A82" s="99">
        <v>80</v>
      </c>
      <c r="B82" s="99">
        <v>30</v>
      </c>
      <c r="C82" s="99">
        <v>740</v>
      </c>
      <c r="D82" s="226" t="s">
        <v>167</v>
      </c>
      <c r="E82" s="226" t="s">
        <v>91</v>
      </c>
      <c r="F82" s="227">
        <v>8</v>
      </c>
      <c r="G82" s="228">
        <v>36</v>
      </c>
      <c r="H82" s="227">
        <v>100</v>
      </c>
      <c r="I82" s="102">
        <v>2</v>
      </c>
      <c r="J82" s="102"/>
      <c r="K82" s="99" t="s">
        <v>65</v>
      </c>
      <c r="L82" s="246" t="s">
        <v>92</v>
      </c>
      <c r="M82" s="247">
        <v>7600</v>
      </c>
      <c r="N82" s="105">
        <f t="shared" si="44"/>
        <v>30400</v>
      </c>
      <c r="O82" s="171">
        <v>0.260625</v>
      </c>
      <c r="P82" s="248">
        <v>1980.75</v>
      </c>
      <c r="Q82" s="265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66">
        <v>2067.903</v>
      </c>
      <c r="V82" s="267">
        <f t="shared" si="47"/>
        <v>8271.612</v>
      </c>
      <c r="W82" s="154">
        <v>38609.87</v>
      </c>
      <c r="X82" s="154">
        <v>8051.97</v>
      </c>
      <c r="Y82" s="275">
        <f t="shared" si="48"/>
        <v>1.27006151315789</v>
      </c>
      <c r="Z82" s="275">
        <f t="shared" si="49"/>
        <v>1.09488061479129</v>
      </c>
      <c r="AA82" s="154">
        <v>8892</v>
      </c>
      <c r="AB82" s="154">
        <v>912</v>
      </c>
      <c r="AC82" s="154">
        <v>580</v>
      </c>
      <c r="AD82" s="154">
        <v>40</v>
      </c>
      <c r="AE82" s="276">
        <f t="shared" si="54"/>
        <v>0.958482565789474</v>
      </c>
      <c r="AF82" s="171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85"/>
      <c r="AJ82" s="286"/>
      <c r="AK82" s="53">
        <v>5700</v>
      </c>
      <c r="AL82" s="289">
        <f t="shared" si="50"/>
        <v>17100</v>
      </c>
      <c r="AM82" s="54">
        <v>0.337075</v>
      </c>
      <c r="AN82" s="289">
        <v>1921.3275</v>
      </c>
      <c r="AO82" s="289">
        <f t="shared" si="51"/>
        <v>5763.9825</v>
      </c>
      <c r="AP82" s="298">
        <v>6669</v>
      </c>
      <c r="AQ82" s="298">
        <f t="shared" si="52"/>
        <v>20007</v>
      </c>
      <c r="AR82" s="299">
        <v>0.31078315</v>
      </c>
      <c r="AS82" s="298">
        <v>2072.61282735</v>
      </c>
      <c r="AT82" s="298">
        <f t="shared" si="53"/>
        <v>6217.83848205</v>
      </c>
      <c r="AU82" s="154">
        <v>10819.29</v>
      </c>
      <c r="AV82" s="154">
        <v>3194.94</v>
      </c>
      <c r="AW82" s="154"/>
      <c r="AX82" s="154"/>
      <c r="AY82" s="154"/>
      <c r="AZ82" s="154"/>
      <c r="BA82" s="54">
        <f t="shared" si="58"/>
        <v>0.63270701754386</v>
      </c>
      <c r="BB82" s="54">
        <f t="shared" si="59"/>
        <v>0.554293841107255</v>
      </c>
      <c r="BC82" s="304">
        <f t="shared" si="60"/>
        <v>0.540775228669966</v>
      </c>
      <c r="BD82" s="304">
        <f t="shared" si="61"/>
        <v>0.513834511659209</v>
      </c>
      <c r="BE82" s="162"/>
      <c r="BF82" s="162"/>
      <c r="BG82" s="286">
        <f t="shared" si="62"/>
        <v>0</v>
      </c>
      <c r="BH82" s="105">
        <v>80</v>
      </c>
      <c r="BI82" s="105">
        <v>0</v>
      </c>
      <c r="BJ82" s="317">
        <f>BI82-BH82</f>
        <v>-80</v>
      </c>
      <c r="BK82" s="321">
        <v>10</v>
      </c>
      <c r="BL82" s="321">
        <v>6</v>
      </c>
      <c r="BM82" s="105">
        <v>10</v>
      </c>
      <c r="BN82" s="105">
        <v>0</v>
      </c>
      <c r="BO82" s="243">
        <f t="shared" si="63"/>
        <v>-14</v>
      </c>
      <c r="BP82" s="317">
        <f t="shared" si="64"/>
        <v>-42</v>
      </c>
      <c r="BQ82" s="321">
        <v>15</v>
      </c>
      <c r="BR82" s="321">
        <v>17</v>
      </c>
      <c r="BS82" s="105">
        <v>5</v>
      </c>
      <c r="BT82" s="105">
        <v>6</v>
      </c>
      <c r="BU82" s="243">
        <f t="shared" si="65"/>
        <v>3</v>
      </c>
      <c r="BV82" s="242">
        <v>0</v>
      </c>
      <c r="BW82" s="326">
        <f t="shared" si="66"/>
        <v>-122</v>
      </c>
    </row>
    <row r="83" s="197" customFormat="1" spans="1:75">
      <c r="A83" s="99">
        <v>81</v>
      </c>
      <c r="B83" s="99">
        <v>30</v>
      </c>
      <c r="C83" s="99">
        <v>102565</v>
      </c>
      <c r="D83" s="226" t="s">
        <v>168</v>
      </c>
      <c r="E83" s="226" t="s">
        <v>88</v>
      </c>
      <c r="F83" s="227">
        <v>5</v>
      </c>
      <c r="G83" s="228">
        <v>22</v>
      </c>
      <c r="H83" s="231">
        <v>150</v>
      </c>
      <c r="I83" s="102">
        <v>2</v>
      </c>
      <c r="J83" s="102"/>
      <c r="K83" s="99" t="s">
        <v>96</v>
      </c>
      <c r="L83" s="249" t="s">
        <v>89</v>
      </c>
      <c r="M83" s="247">
        <v>9990</v>
      </c>
      <c r="N83" s="105">
        <f t="shared" si="44"/>
        <v>39960</v>
      </c>
      <c r="O83" s="171">
        <v>0.240075</v>
      </c>
      <c r="P83" s="248">
        <v>2398.34925</v>
      </c>
      <c r="Q83" s="265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66">
        <v>2503.876617</v>
      </c>
      <c r="V83" s="267">
        <f t="shared" si="47"/>
        <v>10015.506468</v>
      </c>
      <c r="W83" s="154">
        <v>38886.89</v>
      </c>
      <c r="X83" s="154">
        <v>10861.1</v>
      </c>
      <c r="Y83" s="275">
        <f t="shared" si="48"/>
        <v>0.973145395395395</v>
      </c>
      <c r="Z83" s="275">
        <f t="shared" si="49"/>
        <v>0.838918444306375</v>
      </c>
      <c r="AA83" s="154"/>
      <c r="AB83" s="154"/>
      <c r="AC83" s="154"/>
      <c r="AD83" s="154"/>
      <c r="AE83" s="276">
        <f t="shared" si="54"/>
        <v>0.973145395395395</v>
      </c>
      <c r="AF83" s="171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85"/>
      <c r="AJ83" s="286"/>
      <c r="AK83" s="53">
        <v>7492.5</v>
      </c>
      <c r="AL83" s="289">
        <f t="shared" si="50"/>
        <v>22477.5</v>
      </c>
      <c r="AM83" s="54">
        <v>0.310497</v>
      </c>
      <c r="AN83" s="289">
        <v>2326.3987725</v>
      </c>
      <c r="AO83" s="289">
        <f t="shared" si="51"/>
        <v>6979.1963175</v>
      </c>
      <c r="AP83" s="298">
        <v>8766.225</v>
      </c>
      <c r="AQ83" s="298">
        <f t="shared" si="52"/>
        <v>26298.675</v>
      </c>
      <c r="AR83" s="299">
        <v>0.286278234</v>
      </c>
      <c r="AS83" s="298">
        <v>2509.57941184665</v>
      </c>
      <c r="AT83" s="298">
        <f t="shared" si="53"/>
        <v>7528.73823553995</v>
      </c>
      <c r="AU83" s="154">
        <v>20505.05</v>
      </c>
      <c r="AV83" s="154">
        <v>4151.68</v>
      </c>
      <c r="AW83" s="154"/>
      <c r="AX83" s="154"/>
      <c r="AY83" s="154"/>
      <c r="AZ83" s="154"/>
      <c r="BA83" s="54">
        <f t="shared" si="58"/>
        <v>0.912247803358914</v>
      </c>
      <c r="BB83" s="54">
        <f t="shared" si="59"/>
        <v>0.594865054818685</v>
      </c>
      <c r="BC83" s="304">
        <f t="shared" si="60"/>
        <v>0.779698977229841</v>
      </c>
      <c r="BD83" s="304">
        <f t="shared" si="61"/>
        <v>0.551444328400435</v>
      </c>
      <c r="BE83" s="162"/>
      <c r="BF83" s="162"/>
      <c r="BG83" s="286">
        <f t="shared" si="62"/>
        <v>0</v>
      </c>
      <c r="BH83" s="105">
        <v>60</v>
      </c>
      <c r="BI83" s="105">
        <v>33</v>
      </c>
      <c r="BJ83" s="317">
        <f>BI83-BH83</f>
        <v>-27</v>
      </c>
      <c r="BK83" s="321">
        <v>12</v>
      </c>
      <c r="BL83" s="321">
        <v>3</v>
      </c>
      <c r="BM83" s="105">
        <v>12</v>
      </c>
      <c r="BN83" s="105">
        <v>0</v>
      </c>
      <c r="BO83" s="243">
        <f t="shared" si="63"/>
        <v>-21</v>
      </c>
      <c r="BP83" s="317">
        <f t="shared" si="64"/>
        <v>-63</v>
      </c>
      <c r="BQ83" s="321">
        <v>10</v>
      </c>
      <c r="BR83" s="321">
        <v>15</v>
      </c>
      <c r="BS83" s="105">
        <v>8</v>
      </c>
      <c r="BT83" s="105">
        <v>0</v>
      </c>
      <c r="BU83" s="243">
        <f t="shared" si="65"/>
        <v>-3</v>
      </c>
      <c r="BV83" s="242">
        <f t="shared" si="67"/>
        <v>-6</v>
      </c>
      <c r="BW83" s="326">
        <f t="shared" si="66"/>
        <v>-96</v>
      </c>
    </row>
    <row r="84" s="197" customFormat="1" spans="1:75">
      <c r="A84" s="99">
        <v>82</v>
      </c>
      <c r="B84" s="99">
        <v>30</v>
      </c>
      <c r="C84" s="99">
        <v>107658</v>
      </c>
      <c r="D84" s="226" t="s">
        <v>169</v>
      </c>
      <c r="E84" s="226" t="s">
        <v>88</v>
      </c>
      <c r="F84" s="227">
        <v>4</v>
      </c>
      <c r="G84" s="228">
        <v>16</v>
      </c>
      <c r="H84" s="227">
        <v>150</v>
      </c>
      <c r="I84" s="102">
        <v>2</v>
      </c>
      <c r="J84" s="102">
        <v>3</v>
      </c>
      <c r="K84" s="99" t="s">
        <v>72</v>
      </c>
      <c r="L84" s="246" t="s">
        <v>89</v>
      </c>
      <c r="M84" s="247">
        <v>11900</v>
      </c>
      <c r="N84" s="105">
        <f t="shared" si="44"/>
        <v>47600</v>
      </c>
      <c r="O84" s="171">
        <v>0.26985</v>
      </c>
      <c r="P84" s="248">
        <v>3211.215</v>
      </c>
      <c r="Q84" s="265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66">
        <v>3352.50846</v>
      </c>
      <c r="V84" s="267">
        <f t="shared" si="47"/>
        <v>13410.03384</v>
      </c>
      <c r="W84" s="154">
        <v>46077.07</v>
      </c>
      <c r="X84" s="154">
        <v>9158.8</v>
      </c>
      <c r="Y84" s="275">
        <f t="shared" si="48"/>
        <v>0.968005672268908</v>
      </c>
      <c r="Z84" s="275">
        <f t="shared" si="49"/>
        <v>0.834487648507679</v>
      </c>
      <c r="AA84" s="154"/>
      <c r="AB84" s="154"/>
      <c r="AC84" s="154">
        <v>290</v>
      </c>
      <c r="AD84" s="154">
        <v>20</v>
      </c>
      <c r="AE84" s="276">
        <f t="shared" si="54"/>
        <v>0.961913235294118</v>
      </c>
      <c r="AF84" s="171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85"/>
      <c r="AJ84" s="286"/>
      <c r="AK84" s="53">
        <v>8925</v>
      </c>
      <c r="AL84" s="289">
        <f t="shared" si="50"/>
        <v>26775</v>
      </c>
      <c r="AM84" s="54">
        <v>0.349006</v>
      </c>
      <c r="AN84" s="289">
        <v>3114.87855</v>
      </c>
      <c r="AO84" s="289">
        <f t="shared" si="51"/>
        <v>9344.63565</v>
      </c>
      <c r="AP84" s="298">
        <v>10442.25</v>
      </c>
      <c r="AQ84" s="298">
        <f t="shared" si="52"/>
        <v>31326.75</v>
      </c>
      <c r="AR84" s="299">
        <v>0.321783532</v>
      </c>
      <c r="AS84" s="298">
        <v>3360.144087027</v>
      </c>
      <c r="AT84" s="298">
        <f t="shared" si="53"/>
        <v>10080.432261081</v>
      </c>
      <c r="AU84" s="154">
        <v>25973.23</v>
      </c>
      <c r="AV84" s="154">
        <v>7091.91</v>
      </c>
      <c r="AW84" s="154"/>
      <c r="AX84" s="154"/>
      <c r="AY84" s="154"/>
      <c r="AZ84" s="154"/>
      <c r="BA84" s="54">
        <f t="shared" si="58"/>
        <v>0.970055275443511</v>
      </c>
      <c r="BB84" s="54">
        <f t="shared" si="59"/>
        <v>0.758928466087386</v>
      </c>
      <c r="BC84" s="304">
        <f t="shared" si="60"/>
        <v>0.829107073028642</v>
      </c>
      <c r="BD84" s="304">
        <f t="shared" si="61"/>
        <v>0.703532330392296</v>
      </c>
      <c r="BE84" s="162"/>
      <c r="BF84" s="162"/>
      <c r="BG84" s="286">
        <f t="shared" si="62"/>
        <v>0</v>
      </c>
      <c r="BH84" s="105">
        <v>480</v>
      </c>
      <c r="BI84" s="105">
        <v>536</v>
      </c>
      <c r="BJ84" s="317">
        <v>0</v>
      </c>
      <c r="BK84" s="321">
        <v>12</v>
      </c>
      <c r="BL84" s="321">
        <v>2</v>
      </c>
      <c r="BM84" s="105">
        <v>12</v>
      </c>
      <c r="BN84" s="105">
        <v>0</v>
      </c>
      <c r="BO84" s="243">
        <f t="shared" si="63"/>
        <v>-22</v>
      </c>
      <c r="BP84" s="317">
        <f t="shared" si="64"/>
        <v>-66</v>
      </c>
      <c r="BQ84" s="321">
        <v>15</v>
      </c>
      <c r="BR84" s="321">
        <v>16</v>
      </c>
      <c r="BS84" s="105">
        <v>8</v>
      </c>
      <c r="BT84" s="105">
        <v>14</v>
      </c>
      <c r="BU84" s="243">
        <f t="shared" si="65"/>
        <v>7</v>
      </c>
      <c r="BV84" s="242">
        <v>0</v>
      </c>
      <c r="BW84" s="326">
        <f t="shared" si="66"/>
        <v>-66</v>
      </c>
    </row>
    <row r="85" s="197" customFormat="1" spans="1:75">
      <c r="A85" s="99">
        <v>83</v>
      </c>
      <c r="B85" s="99">
        <v>30</v>
      </c>
      <c r="C85" s="99">
        <v>385</v>
      </c>
      <c r="D85" s="226" t="s">
        <v>170</v>
      </c>
      <c r="E85" s="226" t="s">
        <v>78</v>
      </c>
      <c r="F85" s="229">
        <v>3</v>
      </c>
      <c r="G85" s="230">
        <v>7</v>
      </c>
      <c r="H85" s="229">
        <v>200</v>
      </c>
      <c r="I85" s="102">
        <v>4</v>
      </c>
      <c r="J85" s="102"/>
      <c r="K85" s="99" t="s">
        <v>84</v>
      </c>
      <c r="L85" s="249" t="s">
        <v>80</v>
      </c>
      <c r="M85" s="247">
        <v>18975</v>
      </c>
      <c r="N85" s="105">
        <f t="shared" si="44"/>
        <v>75900</v>
      </c>
      <c r="O85" s="171">
        <v>0.1728</v>
      </c>
      <c r="P85" s="248">
        <v>3278.88</v>
      </c>
      <c r="Q85" s="265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66">
        <v>3423.15072</v>
      </c>
      <c r="V85" s="267">
        <f t="shared" si="47"/>
        <v>13692.60288</v>
      </c>
      <c r="W85" s="154">
        <v>111869.78</v>
      </c>
      <c r="X85" s="154">
        <v>17734.09</v>
      </c>
      <c r="Y85" s="275">
        <f t="shared" si="48"/>
        <v>1.47391014492754</v>
      </c>
      <c r="Z85" s="275">
        <f t="shared" si="49"/>
        <v>1.27061219390305</v>
      </c>
      <c r="AA85" s="154">
        <v>38675</v>
      </c>
      <c r="AB85" s="154">
        <v>2366</v>
      </c>
      <c r="AC85" s="154"/>
      <c r="AD85" s="154"/>
      <c r="AE85" s="276">
        <f t="shared" si="54"/>
        <v>0.964358102766798</v>
      </c>
      <c r="AF85" s="171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85"/>
      <c r="AJ85" s="286"/>
      <c r="AK85" s="53">
        <v>14231.25</v>
      </c>
      <c r="AL85" s="289">
        <f t="shared" si="50"/>
        <v>42693.75</v>
      </c>
      <c r="AM85" s="54">
        <v>0.223488</v>
      </c>
      <c r="AN85" s="289">
        <v>3180.5136</v>
      </c>
      <c r="AO85" s="289">
        <f t="shared" si="51"/>
        <v>9541.5408</v>
      </c>
      <c r="AP85" s="298">
        <v>16650.5625</v>
      </c>
      <c r="AQ85" s="298">
        <f t="shared" si="52"/>
        <v>49951.6875</v>
      </c>
      <c r="AR85" s="299">
        <v>0.206055936</v>
      </c>
      <c r="AS85" s="298">
        <v>3430.947240864</v>
      </c>
      <c r="AT85" s="298">
        <f t="shared" si="53"/>
        <v>10292.841722592</v>
      </c>
      <c r="AU85" s="154">
        <v>68720.81</v>
      </c>
      <c r="AV85" s="154">
        <v>-3704.78</v>
      </c>
      <c r="AW85" s="154">
        <v>7908</v>
      </c>
      <c r="AX85" s="154">
        <v>841.4999999984</v>
      </c>
      <c r="AY85" s="154"/>
      <c r="AZ85" s="154"/>
      <c r="BA85" s="61">
        <f t="shared" si="58"/>
        <v>1.42439607670912</v>
      </c>
      <c r="BB85" s="54">
        <f t="shared" si="59"/>
        <v>-0.476472311473887</v>
      </c>
      <c r="BC85" s="305">
        <f t="shared" si="60"/>
        <v>1.21743254419583</v>
      </c>
      <c r="BD85" s="304">
        <f t="shared" si="61"/>
        <v>-0.441693375117162</v>
      </c>
      <c r="BE85" s="319"/>
      <c r="BF85" s="264"/>
      <c r="BG85" s="286">
        <f t="shared" si="62"/>
        <v>0</v>
      </c>
      <c r="BH85" s="105">
        <v>80</v>
      </c>
      <c r="BI85" s="105">
        <v>44</v>
      </c>
      <c r="BJ85" s="317">
        <f>BI85-BH85</f>
        <v>-36</v>
      </c>
      <c r="BK85" s="321">
        <v>14</v>
      </c>
      <c r="BL85" s="321">
        <v>16</v>
      </c>
      <c r="BM85" s="105">
        <v>14</v>
      </c>
      <c r="BN85" s="105">
        <v>2</v>
      </c>
      <c r="BO85" s="243">
        <f t="shared" si="63"/>
        <v>-10</v>
      </c>
      <c r="BP85" s="317">
        <f t="shared" si="64"/>
        <v>-30</v>
      </c>
      <c r="BQ85" s="321">
        <v>25</v>
      </c>
      <c r="BR85" s="321">
        <v>38</v>
      </c>
      <c r="BS85" s="105">
        <v>15</v>
      </c>
      <c r="BT85" s="105">
        <v>0</v>
      </c>
      <c r="BU85" s="243">
        <f t="shared" si="65"/>
        <v>-2</v>
      </c>
      <c r="BV85" s="242">
        <f t="shared" si="67"/>
        <v>-4</v>
      </c>
      <c r="BW85" s="326">
        <f t="shared" si="66"/>
        <v>-70</v>
      </c>
    </row>
    <row r="86" s="197" customFormat="1" spans="1:75">
      <c r="A86" s="99">
        <v>84</v>
      </c>
      <c r="B86" s="99">
        <v>30</v>
      </c>
      <c r="C86" s="99">
        <v>106066</v>
      </c>
      <c r="D86" s="226" t="s">
        <v>171</v>
      </c>
      <c r="E86" s="226" t="s">
        <v>162</v>
      </c>
      <c r="F86" s="227">
        <v>4</v>
      </c>
      <c r="G86" s="228">
        <v>10</v>
      </c>
      <c r="H86" s="227">
        <v>150</v>
      </c>
      <c r="I86" s="102">
        <v>0</v>
      </c>
      <c r="J86" s="102"/>
      <c r="K86" s="99" t="s">
        <v>72</v>
      </c>
      <c r="L86" s="246" t="s">
        <v>163</v>
      </c>
      <c r="M86" s="247">
        <v>11900</v>
      </c>
      <c r="N86" s="105">
        <f t="shared" si="44"/>
        <v>47600</v>
      </c>
      <c r="O86" s="171">
        <v>0.154725</v>
      </c>
      <c r="P86" s="248">
        <v>1841.2275</v>
      </c>
      <c r="Q86" s="265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66">
        <v>1922.24151</v>
      </c>
      <c r="V86" s="267">
        <f t="shared" si="47"/>
        <v>7688.96604</v>
      </c>
      <c r="W86" s="154">
        <v>57777.03</v>
      </c>
      <c r="X86" s="154">
        <v>19271.15</v>
      </c>
      <c r="Y86" s="275">
        <f t="shared" si="48"/>
        <v>1.2138031512605</v>
      </c>
      <c r="Z86" s="275">
        <f t="shared" si="49"/>
        <v>1.04638202694871</v>
      </c>
      <c r="AA86" s="154">
        <v>11880</v>
      </c>
      <c r="AB86" s="154">
        <v>3690</v>
      </c>
      <c r="AC86" s="154"/>
      <c r="AD86" s="154"/>
      <c r="AE86" s="276">
        <f t="shared" si="54"/>
        <v>0.964223319327731</v>
      </c>
      <c r="AF86" s="171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85"/>
      <c r="AJ86" s="286"/>
      <c r="AK86" s="53">
        <v>8925</v>
      </c>
      <c r="AL86" s="289">
        <f t="shared" si="50"/>
        <v>26775</v>
      </c>
      <c r="AM86" s="54">
        <v>0.200111</v>
      </c>
      <c r="AN86" s="289">
        <v>1785.990675</v>
      </c>
      <c r="AO86" s="289">
        <f t="shared" si="51"/>
        <v>5357.972025</v>
      </c>
      <c r="AP86" s="298">
        <v>10442.25</v>
      </c>
      <c r="AQ86" s="298">
        <f t="shared" si="52"/>
        <v>31326.75</v>
      </c>
      <c r="AR86" s="299">
        <v>0.184502342</v>
      </c>
      <c r="AS86" s="298">
        <v>1926.6195807495</v>
      </c>
      <c r="AT86" s="298">
        <f t="shared" si="53"/>
        <v>5779.8587422485</v>
      </c>
      <c r="AU86" s="154">
        <v>28919.34</v>
      </c>
      <c r="AV86" s="154">
        <v>10078.87</v>
      </c>
      <c r="AW86" s="154"/>
      <c r="AX86" s="154"/>
      <c r="AY86" s="154"/>
      <c r="AZ86" s="154"/>
      <c r="BA86" s="61">
        <f t="shared" si="58"/>
        <v>1.08008739495798</v>
      </c>
      <c r="BB86" s="61">
        <f t="shared" si="59"/>
        <v>1.88109791409372</v>
      </c>
      <c r="BC86" s="304">
        <f t="shared" si="60"/>
        <v>0.923151619622208</v>
      </c>
      <c r="BD86" s="304">
        <f t="shared" si="61"/>
        <v>1.74379175157473</v>
      </c>
      <c r="BE86" s="319">
        <v>0</v>
      </c>
      <c r="BF86" s="320"/>
      <c r="BG86" s="286">
        <f t="shared" si="62"/>
        <v>0</v>
      </c>
      <c r="BH86" s="105">
        <v>80</v>
      </c>
      <c r="BI86" s="105">
        <v>87</v>
      </c>
      <c r="BJ86" s="317">
        <v>0</v>
      </c>
      <c r="BK86" s="321">
        <v>12</v>
      </c>
      <c r="BL86" s="321">
        <v>17</v>
      </c>
      <c r="BM86" s="105">
        <v>12</v>
      </c>
      <c r="BN86" s="105">
        <v>4</v>
      </c>
      <c r="BO86" s="243">
        <f t="shared" si="63"/>
        <v>-3</v>
      </c>
      <c r="BP86" s="317">
        <f t="shared" si="64"/>
        <v>-9</v>
      </c>
      <c r="BQ86" s="321">
        <v>10</v>
      </c>
      <c r="BR86" s="321">
        <v>14</v>
      </c>
      <c r="BS86" s="105">
        <v>5</v>
      </c>
      <c r="BT86" s="105">
        <v>5</v>
      </c>
      <c r="BU86" s="243">
        <f t="shared" si="65"/>
        <v>4</v>
      </c>
      <c r="BV86" s="242">
        <v>0</v>
      </c>
      <c r="BW86" s="326">
        <f t="shared" si="66"/>
        <v>-9</v>
      </c>
    </row>
    <row r="87" s="197" customFormat="1" spans="1:75">
      <c r="A87" s="99">
        <v>85</v>
      </c>
      <c r="B87" s="99">
        <v>30</v>
      </c>
      <c r="C87" s="99">
        <v>101453</v>
      </c>
      <c r="D87" s="226" t="s">
        <v>172</v>
      </c>
      <c r="E87" s="226" t="s">
        <v>75</v>
      </c>
      <c r="F87" s="229">
        <v>5</v>
      </c>
      <c r="G87" s="230">
        <v>17</v>
      </c>
      <c r="H87" s="229">
        <v>150</v>
      </c>
      <c r="I87" s="102">
        <v>3</v>
      </c>
      <c r="J87" s="102"/>
      <c r="K87" s="99" t="s">
        <v>96</v>
      </c>
      <c r="L87" s="249" t="s">
        <v>76</v>
      </c>
      <c r="M87" s="247">
        <v>11160</v>
      </c>
      <c r="N87" s="105">
        <f t="shared" si="44"/>
        <v>44640</v>
      </c>
      <c r="O87" s="171">
        <v>0.219825</v>
      </c>
      <c r="P87" s="248">
        <v>2453.247</v>
      </c>
      <c r="Q87" s="265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66">
        <v>2561.189868</v>
      </c>
      <c r="V87" s="267">
        <f t="shared" si="47"/>
        <v>10244.759472</v>
      </c>
      <c r="W87" s="154">
        <v>42793.46</v>
      </c>
      <c r="X87" s="154">
        <v>12127.63</v>
      </c>
      <c r="Y87" s="275">
        <f t="shared" si="48"/>
        <v>0.958634856630824</v>
      </c>
      <c r="Z87" s="275">
        <f t="shared" si="49"/>
        <v>0.826409359164504</v>
      </c>
      <c r="AA87" s="154"/>
      <c r="AB87" s="154"/>
      <c r="AC87" s="154">
        <v>580</v>
      </c>
      <c r="AD87" s="154">
        <v>40</v>
      </c>
      <c r="AE87" s="276">
        <f t="shared" si="54"/>
        <v>0.945642025089606</v>
      </c>
      <c r="AF87" s="171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85"/>
      <c r="AJ87" s="286"/>
      <c r="AK87" s="53">
        <v>8370</v>
      </c>
      <c r="AL87" s="289">
        <f t="shared" si="50"/>
        <v>25110</v>
      </c>
      <c r="AM87" s="54">
        <v>0.284307</v>
      </c>
      <c r="AN87" s="289">
        <v>2379.64959</v>
      </c>
      <c r="AO87" s="289">
        <f t="shared" si="51"/>
        <v>7138.94877</v>
      </c>
      <c r="AP87" s="298">
        <v>9792.9</v>
      </c>
      <c r="AQ87" s="298">
        <f t="shared" si="52"/>
        <v>29378.7</v>
      </c>
      <c r="AR87" s="299">
        <v>0.262131054</v>
      </c>
      <c r="AS87" s="298">
        <v>2567.0231987166</v>
      </c>
      <c r="AT87" s="298">
        <f t="shared" si="53"/>
        <v>7701.0695961498</v>
      </c>
      <c r="AU87" s="154">
        <v>23153.81</v>
      </c>
      <c r="AV87" s="154">
        <v>5953.43</v>
      </c>
      <c r="AW87" s="154"/>
      <c r="AX87" s="154"/>
      <c r="AY87" s="154"/>
      <c r="AZ87" s="154"/>
      <c r="BA87" s="54">
        <f t="shared" si="58"/>
        <v>0.922095181202708</v>
      </c>
      <c r="BB87" s="54">
        <f t="shared" si="59"/>
        <v>0.833936506873126</v>
      </c>
      <c r="BC87" s="304">
        <f t="shared" si="60"/>
        <v>0.788115539489494</v>
      </c>
      <c r="BD87" s="304">
        <f t="shared" si="61"/>
        <v>0.77306534185543</v>
      </c>
      <c r="BE87" s="162"/>
      <c r="BF87" s="162"/>
      <c r="BG87" s="286">
        <f t="shared" si="62"/>
        <v>0</v>
      </c>
      <c r="BH87" s="105">
        <v>80</v>
      </c>
      <c r="BI87" s="105">
        <v>21</v>
      </c>
      <c r="BJ87" s="317">
        <f>BI87-BH87</f>
        <v>-59</v>
      </c>
      <c r="BK87" s="321">
        <v>12</v>
      </c>
      <c r="BL87" s="321">
        <v>10</v>
      </c>
      <c r="BM87" s="105">
        <v>12</v>
      </c>
      <c r="BN87" s="105">
        <v>0</v>
      </c>
      <c r="BO87" s="243">
        <f t="shared" si="63"/>
        <v>-14</v>
      </c>
      <c r="BP87" s="317">
        <f t="shared" si="64"/>
        <v>-42</v>
      </c>
      <c r="BQ87" s="321">
        <v>20</v>
      </c>
      <c r="BR87" s="321">
        <v>25</v>
      </c>
      <c r="BS87" s="105">
        <v>10</v>
      </c>
      <c r="BT87" s="105">
        <v>8</v>
      </c>
      <c r="BU87" s="243">
        <f t="shared" si="65"/>
        <v>3</v>
      </c>
      <c r="BV87" s="242">
        <v>0</v>
      </c>
      <c r="BW87" s="326">
        <f t="shared" si="66"/>
        <v>-101</v>
      </c>
    </row>
    <row r="88" s="197" customFormat="1" spans="1:75">
      <c r="A88" s="99">
        <v>86</v>
      </c>
      <c r="B88" s="99">
        <v>30</v>
      </c>
      <c r="C88" s="99">
        <v>573</v>
      </c>
      <c r="D88" s="226" t="s">
        <v>173</v>
      </c>
      <c r="E88" s="226" t="s">
        <v>91</v>
      </c>
      <c r="F88" s="227">
        <v>8</v>
      </c>
      <c r="G88" s="228">
        <v>32</v>
      </c>
      <c r="H88" s="227">
        <v>100</v>
      </c>
      <c r="I88" s="102">
        <v>2</v>
      </c>
      <c r="J88" s="102"/>
      <c r="K88" s="99" t="s">
        <v>65</v>
      </c>
      <c r="L88" s="246" t="s">
        <v>92</v>
      </c>
      <c r="M88" s="247">
        <v>7980</v>
      </c>
      <c r="N88" s="105">
        <f t="shared" si="44"/>
        <v>31920</v>
      </c>
      <c r="O88" s="171">
        <v>0.21</v>
      </c>
      <c r="P88" s="248">
        <v>1675.8</v>
      </c>
      <c r="Q88" s="265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66">
        <v>1749.5352</v>
      </c>
      <c r="V88" s="267">
        <f t="shared" si="47"/>
        <v>6998.1408</v>
      </c>
      <c r="W88" s="154">
        <v>34670.92</v>
      </c>
      <c r="X88" s="154">
        <v>6926.49</v>
      </c>
      <c r="Y88" s="275">
        <f t="shared" si="48"/>
        <v>1.08618170426065</v>
      </c>
      <c r="Z88" s="275">
        <f t="shared" si="49"/>
        <v>0.936363538155734</v>
      </c>
      <c r="AA88" s="154">
        <v>4210</v>
      </c>
      <c r="AB88" s="154">
        <v>621.5899999993</v>
      </c>
      <c r="AC88" s="154"/>
      <c r="AD88" s="154"/>
      <c r="AE88" s="276">
        <f t="shared" si="54"/>
        <v>0.95428947368421</v>
      </c>
      <c r="AF88" s="171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85"/>
      <c r="AJ88" s="286"/>
      <c r="AK88" s="53">
        <v>5985</v>
      </c>
      <c r="AL88" s="289">
        <f t="shared" si="50"/>
        <v>17955</v>
      </c>
      <c r="AM88" s="54">
        <v>0.269757</v>
      </c>
      <c r="AN88" s="289">
        <v>1614.495645</v>
      </c>
      <c r="AO88" s="289">
        <f t="shared" si="51"/>
        <v>4843.486935</v>
      </c>
      <c r="AP88" s="298">
        <v>7002.45</v>
      </c>
      <c r="AQ88" s="298">
        <f t="shared" si="52"/>
        <v>21007.35</v>
      </c>
      <c r="AR88" s="299">
        <v>0.248715954</v>
      </c>
      <c r="AS88" s="298">
        <v>1741.6210320873</v>
      </c>
      <c r="AT88" s="298">
        <f t="shared" si="53"/>
        <v>5224.8630962619</v>
      </c>
      <c r="AU88" s="154">
        <v>11496.2</v>
      </c>
      <c r="AV88" s="154">
        <v>3575.92</v>
      </c>
      <c r="AW88" s="154"/>
      <c r="AX88" s="154"/>
      <c r="AY88" s="154"/>
      <c r="AZ88" s="154"/>
      <c r="BA88" s="54">
        <f t="shared" si="58"/>
        <v>0.640278473962685</v>
      </c>
      <c r="BB88" s="54">
        <f t="shared" si="59"/>
        <v>0.73829454853273</v>
      </c>
      <c r="BC88" s="304">
        <f t="shared" si="60"/>
        <v>0.547246558942465</v>
      </c>
      <c r="BD88" s="304">
        <f t="shared" si="61"/>
        <v>0.684404535414215</v>
      </c>
      <c r="BE88" s="162"/>
      <c r="BF88" s="162"/>
      <c r="BG88" s="286">
        <f t="shared" si="62"/>
        <v>0</v>
      </c>
      <c r="BH88" s="105">
        <v>60</v>
      </c>
      <c r="BI88" s="105">
        <v>22</v>
      </c>
      <c r="BJ88" s="317">
        <f>BI88-BH88</f>
        <v>-38</v>
      </c>
      <c r="BK88" s="321">
        <v>10</v>
      </c>
      <c r="BL88" s="321">
        <v>2</v>
      </c>
      <c r="BM88" s="105">
        <v>10</v>
      </c>
      <c r="BN88" s="105">
        <v>4</v>
      </c>
      <c r="BO88" s="243">
        <f t="shared" si="63"/>
        <v>-14</v>
      </c>
      <c r="BP88" s="317">
        <f t="shared" si="64"/>
        <v>-42</v>
      </c>
      <c r="BQ88" s="321">
        <v>10</v>
      </c>
      <c r="BR88" s="321">
        <v>6</v>
      </c>
      <c r="BS88" s="105">
        <v>5</v>
      </c>
      <c r="BT88" s="105">
        <v>0</v>
      </c>
      <c r="BU88" s="243">
        <f t="shared" si="65"/>
        <v>-9</v>
      </c>
      <c r="BV88" s="242">
        <f t="shared" si="67"/>
        <v>-18</v>
      </c>
      <c r="BW88" s="326">
        <f t="shared" si="66"/>
        <v>-98</v>
      </c>
    </row>
    <row r="89" s="197" customFormat="1" spans="1:75">
      <c r="A89" s="99">
        <v>87</v>
      </c>
      <c r="B89" s="99">
        <v>30</v>
      </c>
      <c r="C89" s="99">
        <v>704</v>
      </c>
      <c r="D89" s="226" t="s">
        <v>174</v>
      </c>
      <c r="E89" s="226" t="s">
        <v>75</v>
      </c>
      <c r="F89" s="227">
        <v>8</v>
      </c>
      <c r="G89" s="228">
        <v>34</v>
      </c>
      <c r="H89" s="227">
        <v>100</v>
      </c>
      <c r="I89" s="102">
        <v>3</v>
      </c>
      <c r="J89" s="102"/>
      <c r="K89" s="99" t="s">
        <v>65</v>
      </c>
      <c r="L89" s="246" t="s">
        <v>76</v>
      </c>
      <c r="M89" s="247">
        <v>8170</v>
      </c>
      <c r="N89" s="105">
        <f t="shared" si="44"/>
        <v>32680</v>
      </c>
      <c r="O89" s="171">
        <v>0.224175</v>
      </c>
      <c r="P89" s="248">
        <v>1831.50975</v>
      </c>
      <c r="Q89" s="265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66">
        <v>1912.096179</v>
      </c>
      <c r="V89" s="267">
        <f t="shared" si="47"/>
        <v>7648.384716</v>
      </c>
      <c r="W89" s="154">
        <v>30822.07</v>
      </c>
      <c r="X89" s="154">
        <v>7207.43</v>
      </c>
      <c r="Y89" s="275">
        <f t="shared" si="48"/>
        <v>0.943147796817626</v>
      </c>
      <c r="Z89" s="275">
        <f t="shared" si="49"/>
        <v>0.813058445532436</v>
      </c>
      <c r="AA89" s="154"/>
      <c r="AB89" s="154"/>
      <c r="AC89" s="154"/>
      <c r="AD89" s="154"/>
      <c r="AE89" s="276">
        <f t="shared" si="54"/>
        <v>0.943147796817626</v>
      </c>
      <c r="AF89" s="171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85"/>
      <c r="AJ89" s="286"/>
      <c r="AK89" s="53">
        <v>6127.5</v>
      </c>
      <c r="AL89" s="289">
        <f t="shared" si="50"/>
        <v>18382.5</v>
      </c>
      <c r="AM89" s="54">
        <v>0.289933</v>
      </c>
      <c r="AN89" s="289">
        <v>1776.5644575</v>
      </c>
      <c r="AO89" s="289">
        <f t="shared" si="51"/>
        <v>5329.6933725</v>
      </c>
      <c r="AP89" s="298">
        <v>7169.175</v>
      </c>
      <c r="AQ89" s="298">
        <f t="shared" si="52"/>
        <v>21507.525</v>
      </c>
      <c r="AR89" s="299">
        <v>0.267318226</v>
      </c>
      <c r="AS89" s="298">
        <v>1916.45114288355</v>
      </c>
      <c r="AT89" s="298">
        <f t="shared" si="53"/>
        <v>5749.35342865065</v>
      </c>
      <c r="AU89" s="154">
        <v>16166.19</v>
      </c>
      <c r="AV89" s="154">
        <v>4161.16</v>
      </c>
      <c r="AW89" s="154"/>
      <c r="AX89" s="154"/>
      <c r="AY89" s="154"/>
      <c r="AZ89" s="154"/>
      <c r="BA89" s="54">
        <f t="shared" si="58"/>
        <v>0.879433700530396</v>
      </c>
      <c r="BB89" s="54">
        <f t="shared" si="59"/>
        <v>0.780750356384597</v>
      </c>
      <c r="BC89" s="304">
        <f t="shared" si="60"/>
        <v>0.751652735496065</v>
      </c>
      <c r="BD89" s="304">
        <f t="shared" si="61"/>
        <v>0.723761384934829</v>
      </c>
      <c r="BE89" s="162"/>
      <c r="BF89" s="162"/>
      <c r="BG89" s="286">
        <f t="shared" si="62"/>
        <v>0</v>
      </c>
      <c r="BH89" s="105">
        <v>80</v>
      </c>
      <c r="BI89" s="105">
        <v>54</v>
      </c>
      <c r="BJ89" s="317">
        <f>BI89-BH89</f>
        <v>-26</v>
      </c>
      <c r="BK89" s="321">
        <v>10</v>
      </c>
      <c r="BL89" s="321">
        <v>12</v>
      </c>
      <c r="BM89" s="105">
        <v>10</v>
      </c>
      <c r="BN89" s="105">
        <v>6</v>
      </c>
      <c r="BO89" s="243">
        <f t="shared" si="63"/>
        <v>-2</v>
      </c>
      <c r="BP89" s="317">
        <f t="shared" si="64"/>
        <v>-6</v>
      </c>
      <c r="BQ89" s="321">
        <v>10</v>
      </c>
      <c r="BR89" s="321">
        <v>1</v>
      </c>
      <c r="BS89" s="105">
        <v>5</v>
      </c>
      <c r="BT89" s="105">
        <v>0</v>
      </c>
      <c r="BU89" s="243">
        <f t="shared" si="65"/>
        <v>-14</v>
      </c>
      <c r="BV89" s="242">
        <f t="shared" si="67"/>
        <v>-28</v>
      </c>
      <c r="BW89" s="326">
        <f t="shared" si="66"/>
        <v>-60</v>
      </c>
    </row>
    <row r="90" spans="1:75">
      <c r="A90" s="99">
        <v>88</v>
      </c>
      <c r="B90" s="99">
        <v>30</v>
      </c>
      <c r="C90" s="99">
        <v>357</v>
      </c>
      <c r="D90" s="226" t="s">
        <v>175</v>
      </c>
      <c r="E90" s="226" t="s">
        <v>71</v>
      </c>
      <c r="F90" s="227">
        <v>4</v>
      </c>
      <c r="G90" s="228">
        <v>14</v>
      </c>
      <c r="H90" s="227">
        <v>150</v>
      </c>
      <c r="I90" s="102">
        <v>3</v>
      </c>
      <c r="J90" s="102"/>
      <c r="K90" s="99" t="s">
        <v>72</v>
      </c>
      <c r="L90" s="246" t="s">
        <v>73</v>
      </c>
      <c r="M90" s="247">
        <v>12240</v>
      </c>
      <c r="N90" s="105">
        <f t="shared" si="44"/>
        <v>48960</v>
      </c>
      <c r="O90" s="171">
        <v>0.20415</v>
      </c>
      <c r="P90" s="248">
        <v>2498.796</v>
      </c>
      <c r="Q90" s="265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66">
        <v>2608.743024</v>
      </c>
      <c r="V90" s="267">
        <f t="shared" si="47"/>
        <v>10434.972096</v>
      </c>
      <c r="W90" s="154">
        <v>45889.94</v>
      </c>
      <c r="X90" s="154">
        <v>10075.22</v>
      </c>
      <c r="Y90" s="275">
        <f t="shared" si="48"/>
        <v>0.937294526143791</v>
      </c>
      <c r="Z90" s="275">
        <f t="shared" si="49"/>
        <v>0.808012522537751</v>
      </c>
      <c r="AA90" s="154"/>
      <c r="AB90" s="154"/>
      <c r="AC90" s="154"/>
      <c r="AD90" s="154"/>
      <c r="AE90" s="276">
        <f t="shared" si="54"/>
        <v>0.937294526143791</v>
      </c>
      <c r="AF90" s="171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85"/>
      <c r="AJ90" s="286"/>
      <c r="AK90" s="53">
        <v>9180</v>
      </c>
      <c r="AL90" s="289">
        <f t="shared" si="50"/>
        <v>27540</v>
      </c>
      <c r="AM90" s="54">
        <v>0.264034</v>
      </c>
      <c r="AN90" s="289">
        <v>2423.83212</v>
      </c>
      <c r="AO90" s="289">
        <f t="shared" si="51"/>
        <v>7271.49636</v>
      </c>
      <c r="AP90" s="298">
        <v>10740.6</v>
      </c>
      <c r="AQ90" s="298">
        <f t="shared" si="52"/>
        <v>32221.8</v>
      </c>
      <c r="AR90" s="299">
        <v>0.243439348</v>
      </c>
      <c r="AS90" s="298">
        <v>2614.6846611288</v>
      </c>
      <c r="AT90" s="298">
        <f t="shared" si="53"/>
        <v>7844.0539833864</v>
      </c>
      <c r="AU90" s="154">
        <v>28548.23</v>
      </c>
      <c r="AV90" s="154">
        <v>6853.37</v>
      </c>
      <c r="AW90" s="154"/>
      <c r="AX90" s="154"/>
      <c r="AY90" s="154"/>
      <c r="AZ90" s="154"/>
      <c r="BA90" s="61">
        <f t="shared" si="58"/>
        <v>1.03660965867829</v>
      </c>
      <c r="BB90" s="54">
        <f t="shared" si="59"/>
        <v>0.94249789323968</v>
      </c>
      <c r="BC90" s="304">
        <f t="shared" si="60"/>
        <v>0.885991161263492</v>
      </c>
      <c r="BD90" s="304">
        <f t="shared" si="61"/>
        <v>0.873702554127667</v>
      </c>
      <c r="BE90" s="319"/>
      <c r="BF90" s="320"/>
      <c r="BG90" s="286">
        <f t="shared" si="62"/>
        <v>0</v>
      </c>
      <c r="BH90" s="105">
        <v>80</v>
      </c>
      <c r="BI90" s="105">
        <v>208</v>
      </c>
      <c r="BJ90" s="317">
        <v>0</v>
      </c>
      <c r="BK90" s="321">
        <v>12</v>
      </c>
      <c r="BL90" s="321">
        <v>4</v>
      </c>
      <c r="BM90" s="105">
        <v>12</v>
      </c>
      <c r="BN90" s="105">
        <v>6</v>
      </c>
      <c r="BO90" s="243">
        <f t="shared" si="63"/>
        <v>-14</v>
      </c>
      <c r="BP90" s="317">
        <f t="shared" si="64"/>
        <v>-42</v>
      </c>
      <c r="BQ90" s="321">
        <v>15</v>
      </c>
      <c r="BR90" s="321">
        <v>8</v>
      </c>
      <c r="BS90" s="105">
        <v>8</v>
      </c>
      <c r="BT90" s="105">
        <v>0</v>
      </c>
      <c r="BU90" s="243">
        <f t="shared" si="65"/>
        <v>-15</v>
      </c>
      <c r="BV90" s="242">
        <f t="shared" si="67"/>
        <v>-30</v>
      </c>
      <c r="BW90" s="326">
        <f t="shared" si="66"/>
        <v>-72</v>
      </c>
    </row>
    <row r="91" spans="1:75">
      <c r="A91" s="99">
        <v>89</v>
      </c>
      <c r="B91" s="99">
        <v>30</v>
      </c>
      <c r="C91" s="99">
        <v>307</v>
      </c>
      <c r="D91" s="226" t="s">
        <v>176</v>
      </c>
      <c r="E91" s="226" t="s">
        <v>162</v>
      </c>
      <c r="F91" s="327">
        <v>1</v>
      </c>
      <c r="G91" s="328">
        <v>1</v>
      </c>
      <c r="H91" s="327">
        <v>200</v>
      </c>
      <c r="I91" s="102">
        <v>22</v>
      </c>
      <c r="J91" s="102">
        <v>5</v>
      </c>
      <c r="K91" s="99" t="s">
        <v>177</v>
      </c>
      <c r="L91" s="331" t="s">
        <v>163</v>
      </c>
      <c r="M91" s="247">
        <v>102300</v>
      </c>
      <c r="N91" s="105">
        <f t="shared" si="44"/>
        <v>409200</v>
      </c>
      <c r="O91" s="171">
        <v>0.157275</v>
      </c>
      <c r="P91" s="248">
        <v>16089.2325</v>
      </c>
      <c r="Q91" s="265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66">
        <v>16797.15873</v>
      </c>
      <c r="V91" s="267">
        <f t="shared" si="47"/>
        <v>67188.63492</v>
      </c>
      <c r="W91" s="154">
        <v>504994.95</v>
      </c>
      <c r="X91" s="154">
        <v>84391.46</v>
      </c>
      <c r="Y91" s="275">
        <f t="shared" si="48"/>
        <v>1.2341030058651</v>
      </c>
      <c r="Z91" s="275">
        <f t="shared" si="49"/>
        <v>1.06388190160785</v>
      </c>
      <c r="AA91" s="154">
        <v>121679.86</v>
      </c>
      <c r="AB91" s="154">
        <v>17939.859999928</v>
      </c>
      <c r="AC91" s="154">
        <v>35090</v>
      </c>
      <c r="AD91" s="154">
        <v>2420</v>
      </c>
      <c r="AE91" s="276">
        <f t="shared" si="54"/>
        <v>0.85098995601173</v>
      </c>
      <c r="AF91" s="171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85"/>
      <c r="AJ91" s="286"/>
      <c r="AK91" s="53">
        <v>76725</v>
      </c>
      <c r="AL91" s="289">
        <f t="shared" si="50"/>
        <v>230175</v>
      </c>
      <c r="AM91" s="54">
        <v>0.203409</v>
      </c>
      <c r="AN91" s="289">
        <v>15606.555525</v>
      </c>
      <c r="AO91" s="289">
        <f t="shared" si="51"/>
        <v>46819.666575</v>
      </c>
      <c r="AP91" s="298">
        <v>89768.25</v>
      </c>
      <c r="AQ91" s="298">
        <f t="shared" si="52"/>
        <v>269304.75</v>
      </c>
      <c r="AR91" s="299">
        <v>0.187543098</v>
      </c>
      <c r="AS91" s="298">
        <v>16835.4157070385</v>
      </c>
      <c r="AT91" s="298">
        <f t="shared" si="53"/>
        <v>50506.2471211155</v>
      </c>
      <c r="AU91" s="154">
        <v>239675.74</v>
      </c>
      <c r="AV91" s="154">
        <v>41378.14</v>
      </c>
      <c r="AW91" s="154">
        <v>34386</v>
      </c>
      <c r="AX91" s="154">
        <v>4629</v>
      </c>
      <c r="AY91" s="154"/>
      <c r="AZ91" s="154"/>
      <c r="BA91" s="54">
        <f t="shared" si="58"/>
        <v>0.891885478440317</v>
      </c>
      <c r="BB91" s="54">
        <f t="shared" si="59"/>
        <v>0.784908195386908</v>
      </c>
      <c r="BC91" s="304">
        <f t="shared" si="60"/>
        <v>0.76229528071822</v>
      </c>
      <c r="BD91" s="304">
        <f t="shared" si="61"/>
        <v>0.727615732601839</v>
      </c>
      <c r="BE91" s="162"/>
      <c r="BF91" s="162"/>
      <c r="BG91" s="286">
        <f t="shared" si="62"/>
        <v>0</v>
      </c>
      <c r="BH91" s="105">
        <v>1600</v>
      </c>
      <c r="BI91" s="105">
        <v>1336</v>
      </c>
      <c r="BJ91" s="317">
        <f>BI91-BH91</f>
        <v>-264</v>
      </c>
      <c r="BK91" s="321">
        <v>36</v>
      </c>
      <c r="BL91" s="321">
        <v>24</v>
      </c>
      <c r="BM91" s="105">
        <v>36</v>
      </c>
      <c r="BN91" s="105">
        <v>2</v>
      </c>
      <c r="BO91" s="243">
        <f t="shared" si="63"/>
        <v>-46</v>
      </c>
      <c r="BP91" s="317">
        <f t="shared" si="64"/>
        <v>-138</v>
      </c>
      <c r="BQ91" s="321">
        <v>60</v>
      </c>
      <c r="BR91" s="321">
        <v>198</v>
      </c>
      <c r="BS91" s="105">
        <v>50</v>
      </c>
      <c r="BT91" s="105">
        <v>190</v>
      </c>
      <c r="BU91" s="243">
        <f t="shared" si="65"/>
        <v>278</v>
      </c>
      <c r="BV91" s="242">
        <v>0</v>
      </c>
      <c r="BW91" s="326">
        <f t="shared" si="66"/>
        <v>-402</v>
      </c>
    </row>
    <row r="92" spans="1:75">
      <c r="A92" s="99">
        <v>90</v>
      </c>
      <c r="B92" s="99">
        <v>30</v>
      </c>
      <c r="C92" s="99">
        <v>117923</v>
      </c>
      <c r="D92" s="226" t="s">
        <v>178</v>
      </c>
      <c r="E92" s="226" t="s">
        <v>95</v>
      </c>
      <c r="F92" s="229">
        <v>11</v>
      </c>
      <c r="G92" s="230">
        <v>47</v>
      </c>
      <c r="H92" s="229">
        <v>100</v>
      </c>
      <c r="I92" s="102">
        <v>2</v>
      </c>
      <c r="J92" s="102"/>
      <c r="K92" s="99" t="s">
        <v>104</v>
      </c>
      <c r="L92" s="249" t="s">
        <v>97</v>
      </c>
      <c r="M92" s="247">
        <v>4000</v>
      </c>
      <c r="N92" s="105">
        <f t="shared" si="44"/>
        <v>16000</v>
      </c>
      <c r="O92" s="171">
        <v>0.2322</v>
      </c>
      <c r="P92" s="248">
        <v>928.8</v>
      </c>
      <c r="Q92" s="265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66">
        <v>969.6672</v>
      </c>
      <c r="V92" s="267">
        <f t="shared" si="47"/>
        <v>3878.6688</v>
      </c>
      <c r="W92" s="154">
        <v>14963.63</v>
      </c>
      <c r="X92" s="154">
        <v>3265.96</v>
      </c>
      <c r="Y92" s="275">
        <f t="shared" si="48"/>
        <v>0.935226875</v>
      </c>
      <c r="Z92" s="275">
        <f t="shared" si="49"/>
        <v>0.806230064655172</v>
      </c>
      <c r="AA92" s="154"/>
      <c r="AB92" s="154"/>
      <c r="AC92" s="154"/>
      <c r="AD92" s="154"/>
      <c r="AE92" s="276">
        <f t="shared" si="54"/>
        <v>0.935226875</v>
      </c>
      <c r="AF92" s="171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85"/>
      <c r="AJ92" s="286"/>
      <c r="AK92" s="53">
        <v>3000</v>
      </c>
      <c r="AL92" s="289">
        <f t="shared" si="50"/>
        <v>9000</v>
      </c>
      <c r="AM92" s="54">
        <v>0.300312</v>
      </c>
      <c r="AN92" s="289">
        <v>900.936</v>
      </c>
      <c r="AO92" s="289">
        <f t="shared" si="51"/>
        <v>2702.808</v>
      </c>
      <c r="AP92" s="298">
        <v>3510</v>
      </c>
      <c r="AQ92" s="298">
        <f t="shared" si="52"/>
        <v>10530</v>
      </c>
      <c r="AR92" s="299">
        <v>0.276887664</v>
      </c>
      <c r="AS92" s="298">
        <v>971.87570064</v>
      </c>
      <c r="AT92" s="298">
        <f t="shared" si="53"/>
        <v>2915.62710192</v>
      </c>
      <c r="AU92" s="154">
        <v>4414.18</v>
      </c>
      <c r="AV92" s="154">
        <v>596.43</v>
      </c>
      <c r="AW92" s="154"/>
      <c r="AX92" s="154"/>
      <c r="AY92" s="154"/>
      <c r="AZ92" s="154"/>
      <c r="BA92" s="54">
        <f t="shared" si="58"/>
        <v>0.490464444444444</v>
      </c>
      <c r="BB92" s="54">
        <f t="shared" si="59"/>
        <v>0.220670502677216</v>
      </c>
      <c r="BC92" s="304">
        <f t="shared" si="60"/>
        <v>0.419200379867047</v>
      </c>
      <c r="BD92" s="304">
        <f t="shared" si="61"/>
        <v>0.204563196578615</v>
      </c>
      <c r="BE92" s="162"/>
      <c r="BF92" s="162"/>
      <c r="BG92" s="286">
        <f t="shared" si="62"/>
        <v>0</v>
      </c>
      <c r="BH92" s="105">
        <v>40</v>
      </c>
      <c r="BI92" s="105">
        <v>54</v>
      </c>
      <c r="BJ92" s="317">
        <v>0</v>
      </c>
      <c r="BK92" s="321">
        <v>6</v>
      </c>
      <c r="BL92" s="321">
        <v>0</v>
      </c>
      <c r="BM92" s="105">
        <v>6</v>
      </c>
      <c r="BN92" s="105">
        <v>0</v>
      </c>
      <c r="BO92" s="243">
        <f t="shared" si="63"/>
        <v>-12</v>
      </c>
      <c r="BP92" s="317">
        <f t="shared" si="64"/>
        <v>-36</v>
      </c>
      <c r="BQ92" s="321">
        <v>10</v>
      </c>
      <c r="BR92" s="321">
        <v>17</v>
      </c>
      <c r="BS92" s="105">
        <v>5</v>
      </c>
      <c r="BT92" s="105">
        <v>0</v>
      </c>
      <c r="BU92" s="243">
        <f t="shared" si="65"/>
        <v>2</v>
      </c>
      <c r="BV92" s="242">
        <v>0</v>
      </c>
      <c r="BW92" s="326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26" t="s">
        <v>179</v>
      </c>
      <c r="E93" s="226" t="s">
        <v>64</v>
      </c>
      <c r="F93" s="227">
        <v>6</v>
      </c>
      <c r="G93" s="228">
        <v>28</v>
      </c>
      <c r="H93" s="227">
        <v>150</v>
      </c>
      <c r="I93" s="102">
        <v>1</v>
      </c>
      <c r="J93" s="102"/>
      <c r="K93" s="99" t="s">
        <v>65</v>
      </c>
      <c r="L93" s="246" t="s">
        <v>66</v>
      </c>
      <c r="M93" s="247">
        <v>8360</v>
      </c>
      <c r="N93" s="105">
        <f t="shared" si="44"/>
        <v>33440</v>
      </c>
      <c r="O93" s="171">
        <v>0.26655</v>
      </c>
      <c r="P93" s="248">
        <v>2228.358</v>
      </c>
      <c r="Q93" s="265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66">
        <v>2326.405752</v>
      </c>
      <c r="V93" s="267">
        <f t="shared" si="47"/>
        <v>9305.623008</v>
      </c>
      <c r="W93" s="154">
        <v>31039.6</v>
      </c>
      <c r="X93" s="154">
        <v>8459.7</v>
      </c>
      <c r="Y93" s="275">
        <f t="shared" si="48"/>
        <v>0.928217703349282</v>
      </c>
      <c r="Z93" s="275">
        <f t="shared" si="49"/>
        <v>0.800187675301105</v>
      </c>
      <c r="AA93" s="154"/>
      <c r="AB93" s="154"/>
      <c r="AC93" s="154"/>
      <c r="AD93" s="154"/>
      <c r="AE93" s="276">
        <f t="shared" si="54"/>
        <v>0.928217703349282</v>
      </c>
      <c r="AF93" s="171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85"/>
      <c r="AJ93" s="286"/>
      <c r="AK93" s="53">
        <v>6270</v>
      </c>
      <c r="AL93" s="289">
        <f t="shared" si="50"/>
        <v>18810</v>
      </c>
      <c r="AM93" s="54">
        <v>0.344738</v>
      </c>
      <c r="AN93" s="289">
        <v>2161.50726</v>
      </c>
      <c r="AO93" s="289">
        <f t="shared" si="51"/>
        <v>6484.52178</v>
      </c>
      <c r="AP93" s="298">
        <v>7335.9</v>
      </c>
      <c r="AQ93" s="298">
        <f t="shared" si="52"/>
        <v>22007.7</v>
      </c>
      <c r="AR93" s="299">
        <v>0.317848436</v>
      </c>
      <c r="AS93" s="298">
        <v>2331.7043416524</v>
      </c>
      <c r="AT93" s="298">
        <f t="shared" si="53"/>
        <v>6995.1130249572</v>
      </c>
      <c r="AU93" s="154">
        <v>17372.06</v>
      </c>
      <c r="AV93" s="154">
        <v>5539.44</v>
      </c>
      <c r="AW93" s="154"/>
      <c r="AX93" s="154"/>
      <c r="AY93" s="154"/>
      <c r="AZ93" s="154"/>
      <c r="BA93" s="54">
        <f t="shared" si="58"/>
        <v>0.923554492291334</v>
      </c>
      <c r="BB93" s="54">
        <f t="shared" si="59"/>
        <v>0.854255747445419</v>
      </c>
      <c r="BC93" s="304">
        <f t="shared" si="60"/>
        <v>0.789362813924218</v>
      </c>
      <c r="BD93" s="304">
        <f t="shared" si="61"/>
        <v>0.791901428931364</v>
      </c>
      <c r="BE93" s="162"/>
      <c r="BF93" s="162"/>
      <c r="BG93" s="286">
        <f t="shared" si="62"/>
        <v>0</v>
      </c>
      <c r="BH93" s="105">
        <v>60</v>
      </c>
      <c r="BI93" s="105">
        <v>32</v>
      </c>
      <c r="BJ93" s="317">
        <f>BI93-BH93</f>
        <v>-28</v>
      </c>
      <c r="BK93" s="321">
        <v>10</v>
      </c>
      <c r="BL93" s="321">
        <v>8</v>
      </c>
      <c r="BM93" s="105">
        <v>10</v>
      </c>
      <c r="BN93" s="105">
        <v>0</v>
      </c>
      <c r="BO93" s="243">
        <f t="shared" si="63"/>
        <v>-12</v>
      </c>
      <c r="BP93" s="317">
        <f t="shared" si="64"/>
        <v>-36</v>
      </c>
      <c r="BQ93" s="321">
        <v>10</v>
      </c>
      <c r="BR93" s="321">
        <v>20</v>
      </c>
      <c r="BS93" s="105">
        <v>5</v>
      </c>
      <c r="BT93" s="105">
        <v>0</v>
      </c>
      <c r="BU93" s="243">
        <f t="shared" si="65"/>
        <v>5</v>
      </c>
      <c r="BV93" s="242">
        <v>0</v>
      </c>
      <c r="BW93" s="326">
        <f t="shared" si="66"/>
        <v>-64</v>
      </c>
    </row>
    <row r="94" spans="1:75">
      <c r="A94" s="99">
        <v>92</v>
      </c>
      <c r="B94" s="99">
        <v>30</v>
      </c>
      <c r="C94" s="99">
        <v>712</v>
      </c>
      <c r="D94" s="226" t="s">
        <v>180</v>
      </c>
      <c r="E94" s="226" t="s">
        <v>91</v>
      </c>
      <c r="F94" s="227">
        <v>3</v>
      </c>
      <c r="G94" s="228">
        <v>8</v>
      </c>
      <c r="H94" s="227">
        <v>200</v>
      </c>
      <c r="I94" s="102">
        <v>4</v>
      </c>
      <c r="J94" s="102"/>
      <c r="K94" s="99" t="s">
        <v>84</v>
      </c>
      <c r="L94" s="249" t="s">
        <v>92</v>
      </c>
      <c r="M94" s="247">
        <v>18150</v>
      </c>
      <c r="N94" s="105">
        <f t="shared" si="44"/>
        <v>72600</v>
      </c>
      <c r="O94" s="171">
        <v>0.267975</v>
      </c>
      <c r="P94" s="248">
        <v>4863.74625</v>
      </c>
      <c r="Q94" s="265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66">
        <v>5077.751085</v>
      </c>
      <c r="V94" s="267">
        <f t="shared" si="47"/>
        <v>20311.00434</v>
      </c>
      <c r="W94" s="154">
        <v>67320.53</v>
      </c>
      <c r="X94" s="154">
        <v>18655.23</v>
      </c>
      <c r="Y94" s="275">
        <f t="shared" si="48"/>
        <v>0.927280027548209</v>
      </c>
      <c r="Z94" s="275">
        <f t="shared" si="49"/>
        <v>0.799379334093284</v>
      </c>
      <c r="AA94" s="154"/>
      <c r="AB94" s="154"/>
      <c r="AC94" s="154"/>
      <c r="AD94" s="154"/>
      <c r="AE94" s="276">
        <f t="shared" si="54"/>
        <v>0.927280027548209</v>
      </c>
      <c r="AF94" s="171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85"/>
      <c r="AJ94" s="286"/>
      <c r="AK94" s="53">
        <v>13612.5</v>
      </c>
      <c r="AL94" s="289">
        <f t="shared" si="50"/>
        <v>40837.5</v>
      </c>
      <c r="AM94" s="54">
        <v>0.346581</v>
      </c>
      <c r="AN94" s="289">
        <v>4717.8338625</v>
      </c>
      <c r="AO94" s="289">
        <f t="shared" si="51"/>
        <v>14153.5015875</v>
      </c>
      <c r="AP94" s="298">
        <v>15926.625</v>
      </c>
      <c r="AQ94" s="298">
        <f t="shared" si="52"/>
        <v>47779.875</v>
      </c>
      <c r="AR94" s="299">
        <v>0.319547682</v>
      </c>
      <c r="AS94" s="298">
        <v>5089.31610083325</v>
      </c>
      <c r="AT94" s="298">
        <f t="shared" si="53"/>
        <v>15267.9483024997</v>
      </c>
      <c r="AU94" s="154">
        <v>29768.68</v>
      </c>
      <c r="AV94" s="154">
        <v>9183.84</v>
      </c>
      <c r="AW94" s="154"/>
      <c r="AX94" s="154"/>
      <c r="AY94" s="154"/>
      <c r="AZ94" s="154"/>
      <c r="BA94" s="54">
        <f t="shared" si="58"/>
        <v>0.728954514845424</v>
      </c>
      <c r="BB94" s="54">
        <f t="shared" si="59"/>
        <v>0.648874057294128</v>
      </c>
      <c r="BC94" s="304">
        <f t="shared" si="60"/>
        <v>0.623038046876431</v>
      </c>
      <c r="BD94" s="304">
        <f t="shared" si="61"/>
        <v>0.60151107523048</v>
      </c>
      <c r="BE94" s="162"/>
      <c r="BF94" s="162"/>
      <c r="BG94" s="286">
        <f t="shared" si="62"/>
        <v>0</v>
      </c>
      <c r="BH94" s="105">
        <v>80</v>
      </c>
      <c r="BI94" s="105">
        <v>66</v>
      </c>
      <c r="BJ94" s="317">
        <f>BI94-BH94</f>
        <v>-14</v>
      </c>
      <c r="BK94" s="321">
        <v>14</v>
      </c>
      <c r="BL94" s="321">
        <v>15</v>
      </c>
      <c r="BM94" s="105">
        <v>14</v>
      </c>
      <c r="BN94" s="105">
        <v>6</v>
      </c>
      <c r="BO94" s="243">
        <f t="shared" si="63"/>
        <v>-7</v>
      </c>
      <c r="BP94" s="317">
        <f t="shared" si="64"/>
        <v>-21</v>
      </c>
      <c r="BQ94" s="321">
        <v>15</v>
      </c>
      <c r="BR94" s="321">
        <v>26</v>
      </c>
      <c r="BS94" s="105">
        <v>8</v>
      </c>
      <c r="BT94" s="105">
        <v>0</v>
      </c>
      <c r="BU94" s="243">
        <f t="shared" si="65"/>
        <v>3</v>
      </c>
      <c r="BV94" s="242">
        <v>0</v>
      </c>
      <c r="BW94" s="326">
        <f t="shared" si="66"/>
        <v>-35</v>
      </c>
    </row>
    <row r="95" spans="1:75">
      <c r="A95" s="99">
        <v>93</v>
      </c>
      <c r="B95" s="99">
        <v>30</v>
      </c>
      <c r="C95" s="99">
        <v>594</v>
      </c>
      <c r="D95" s="226" t="s">
        <v>181</v>
      </c>
      <c r="E95" s="226" t="s">
        <v>95</v>
      </c>
      <c r="F95" s="227">
        <v>6</v>
      </c>
      <c r="G95" s="228">
        <v>26</v>
      </c>
      <c r="H95" s="227">
        <v>150</v>
      </c>
      <c r="I95" s="102">
        <v>2</v>
      </c>
      <c r="J95" s="102"/>
      <c r="K95" s="99" t="s">
        <v>65</v>
      </c>
      <c r="L95" s="246" t="s">
        <v>97</v>
      </c>
      <c r="M95" s="247">
        <v>7800</v>
      </c>
      <c r="N95" s="105">
        <f t="shared" si="44"/>
        <v>31200</v>
      </c>
      <c r="O95" s="171">
        <v>0.239775</v>
      </c>
      <c r="P95" s="248">
        <v>1870.245</v>
      </c>
      <c r="Q95" s="265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66">
        <v>1952.53578</v>
      </c>
      <c r="V95" s="267">
        <f t="shared" si="47"/>
        <v>7810.14312</v>
      </c>
      <c r="W95" s="154">
        <v>28779.82</v>
      </c>
      <c r="X95" s="154">
        <v>7626.03</v>
      </c>
      <c r="Y95" s="275">
        <f t="shared" si="48"/>
        <v>0.922430128205128</v>
      </c>
      <c r="Z95" s="275">
        <f t="shared" si="49"/>
        <v>0.795198386383731</v>
      </c>
      <c r="AA95" s="154"/>
      <c r="AB95" s="154"/>
      <c r="AC95" s="154"/>
      <c r="AD95" s="154"/>
      <c r="AE95" s="276">
        <f t="shared" si="54"/>
        <v>0.922430128205128</v>
      </c>
      <c r="AF95" s="171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85"/>
      <c r="AJ95" s="286"/>
      <c r="AK95" s="53">
        <v>5850</v>
      </c>
      <c r="AL95" s="289">
        <f t="shared" si="50"/>
        <v>17550</v>
      </c>
      <c r="AM95" s="54">
        <v>0.310109</v>
      </c>
      <c r="AN95" s="289">
        <v>1814.13765</v>
      </c>
      <c r="AO95" s="289">
        <f t="shared" si="51"/>
        <v>5442.41295</v>
      </c>
      <c r="AP95" s="298">
        <v>6844.5</v>
      </c>
      <c r="AQ95" s="298">
        <f t="shared" si="52"/>
        <v>20533.5</v>
      </c>
      <c r="AR95" s="299">
        <v>0.285920498</v>
      </c>
      <c r="AS95" s="298">
        <v>1956.982848561</v>
      </c>
      <c r="AT95" s="298">
        <f t="shared" si="53"/>
        <v>5870.948545683</v>
      </c>
      <c r="AU95" s="154">
        <v>13317.22</v>
      </c>
      <c r="AV95" s="154">
        <v>3672.85</v>
      </c>
      <c r="AW95" s="154"/>
      <c r="AX95" s="154"/>
      <c r="AY95" s="154"/>
      <c r="AZ95" s="154"/>
      <c r="BA95" s="54">
        <f t="shared" si="58"/>
        <v>0.758815954415954</v>
      </c>
      <c r="BB95" s="54">
        <f t="shared" si="59"/>
        <v>0.674856912502386</v>
      </c>
      <c r="BC95" s="304">
        <f t="shared" si="60"/>
        <v>0.648560644799961</v>
      </c>
      <c r="BD95" s="304">
        <f t="shared" si="61"/>
        <v>0.62559737518066</v>
      </c>
      <c r="BE95" s="162"/>
      <c r="BF95" s="162"/>
      <c r="BG95" s="286">
        <f t="shared" si="62"/>
        <v>0</v>
      </c>
      <c r="BH95" s="105">
        <v>60</v>
      </c>
      <c r="BI95" s="105">
        <v>108</v>
      </c>
      <c r="BJ95" s="317">
        <v>0</v>
      </c>
      <c r="BK95" s="321">
        <v>10</v>
      </c>
      <c r="BL95" s="321">
        <v>0</v>
      </c>
      <c r="BM95" s="105">
        <v>10</v>
      </c>
      <c r="BN95" s="105">
        <v>0</v>
      </c>
      <c r="BO95" s="243">
        <f t="shared" si="63"/>
        <v>-20</v>
      </c>
      <c r="BP95" s="317">
        <f t="shared" si="64"/>
        <v>-60</v>
      </c>
      <c r="BQ95" s="321">
        <v>20</v>
      </c>
      <c r="BR95" s="321">
        <v>7</v>
      </c>
      <c r="BS95" s="105">
        <v>8</v>
      </c>
      <c r="BT95" s="105">
        <v>4</v>
      </c>
      <c r="BU95" s="243">
        <f t="shared" si="65"/>
        <v>-17</v>
      </c>
      <c r="BV95" s="242">
        <f t="shared" si="67"/>
        <v>-34</v>
      </c>
      <c r="BW95" s="326">
        <f t="shared" si="66"/>
        <v>-94</v>
      </c>
    </row>
    <row r="96" spans="1:75">
      <c r="A96" s="99">
        <v>94</v>
      </c>
      <c r="B96" s="99">
        <v>30</v>
      </c>
      <c r="C96" s="99">
        <v>716</v>
      </c>
      <c r="D96" s="226" t="s">
        <v>182</v>
      </c>
      <c r="E96" s="226" t="s">
        <v>95</v>
      </c>
      <c r="F96" s="227">
        <v>6</v>
      </c>
      <c r="G96" s="228">
        <v>26</v>
      </c>
      <c r="H96" s="227">
        <v>150</v>
      </c>
      <c r="I96" s="102">
        <v>3</v>
      </c>
      <c r="J96" s="102"/>
      <c r="K96" s="99" t="s">
        <v>96</v>
      </c>
      <c r="L96" s="246" t="s">
        <v>97</v>
      </c>
      <c r="M96" s="247">
        <v>9250</v>
      </c>
      <c r="N96" s="105">
        <f t="shared" si="44"/>
        <v>37000</v>
      </c>
      <c r="O96" s="171">
        <v>0.2523</v>
      </c>
      <c r="P96" s="248">
        <v>2333.775</v>
      </c>
      <c r="Q96" s="265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66">
        <v>2436.4611</v>
      </c>
      <c r="V96" s="267">
        <f t="shared" si="47"/>
        <v>9745.8444</v>
      </c>
      <c r="W96" s="154">
        <v>33902.53</v>
      </c>
      <c r="X96" s="154">
        <v>7257.21</v>
      </c>
      <c r="Y96" s="275">
        <f t="shared" si="48"/>
        <v>0.916284594594595</v>
      </c>
      <c r="Z96" s="275">
        <f t="shared" si="49"/>
        <v>0.789900512581547</v>
      </c>
      <c r="AA96" s="154"/>
      <c r="AB96" s="154"/>
      <c r="AC96" s="154"/>
      <c r="AD96" s="154"/>
      <c r="AE96" s="276">
        <f t="shared" si="54"/>
        <v>0.916284594594595</v>
      </c>
      <c r="AF96" s="171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85"/>
      <c r="AJ96" s="286"/>
      <c r="AK96" s="53">
        <v>6937.5</v>
      </c>
      <c r="AL96" s="289">
        <f t="shared" si="50"/>
        <v>20812.5</v>
      </c>
      <c r="AM96" s="54">
        <v>0.326308</v>
      </c>
      <c r="AN96" s="289">
        <v>2263.76175</v>
      </c>
      <c r="AO96" s="289">
        <f t="shared" si="51"/>
        <v>6791.28525</v>
      </c>
      <c r="AP96" s="298">
        <v>8116.875</v>
      </c>
      <c r="AQ96" s="298">
        <f t="shared" si="52"/>
        <v>24350.625</v>
      </c>
      <c r="AR96" s="299">
        <v>0.300855976</v>
      </c>
      <c r="AS96" s="298">
        <v>2442.010350195</v>
      </c>
      <c r="AT96" s="298">
        <f t="shared" si="53"/>
        <v>7326.031050585</v>
      </c>
      <c r="AU96" s="154">
        <v>22173.99</v>
      </c>
      <c r="AV96" s="154">
        <v>5470.08</v>
      </c>
      <c r="AW96" s="154"/>
      <c r="AX96" s="154"/>
      <c r="AY96" s="154"/>
      <c r="AZ96" s="154"/>
      <c r="BA96" s="61">
        <f t="shared" si="58"/>
        <v>1.06541693693694</v>
      </c>
      <c r="BB96" s="54">
        <f t="shared" si="59"/>
        <v>0.805455786148874</v>
      </c>
      <c r="BC96" s="304">
        <f t="shared" si="60"/>
        <v>0.910612766612767</v>
      </c>
      <c r="BD96" s="304">
        <f t="shared" si="61"/>
        <v>0.746663502001292</v>
      </c>
      <c r="BE96" s="319"/>
      <c r="BF96" s="320"/>
      <c r="BG96" s="286">
        <f t="shared" si="62"/>
        <v>0</v>
      </c>
      <c r="BH96" s="105">
        <v>80</v>
      </c>
      <c r="BI96" s="105">
        <v>32</v>
      </c>
      <c r="BJ96" s="317">
        <f t="shared" ref="BJ96:BJ104" si="69">BI96-BH96</f>
        <v>-48</v>
      </c>
      <c r="BK96" s="321">
        <v>10</v>
      </c>
      <c r="BL96" s="321">
        <v>8</v>
      </c>
      <c r="BM96" s="105">
        <v>10</v>
      </c>
      <c r="BN96" s="105">
        <v>0</v>
      </c>
      <c r="BO96" s="243">
        <f t="shared" si="63"/>
        <v>-12</v>
      </c>
      <c r="BP96" s="317">
        <f t="shared" si="64"/>
        <v>-36</v>
      </c>
      <c r="BQ96" s="321">
        <v>10</v>
      </c>
      <c r="BR96" s="321">
        <v>38</v>
      </c>
      <c r="BS96" s="105">
        <v>5</v>
      </c>
      <c r="BT96" s="105">
        <v>4</v>
      </c>
      <c r="BU96" s="243">
        <f t="shared" si="65"/>
        <v>27</v>
      </c>
      <c r="BV96" s="242">
        <v>0</v>
      </c>
      <c r="BW96" s="326">
        <f t="shared" si="66"/>
        <v>-84</v>
      </c>
    </row>
    <row r="97" spans="1:75">
      <c r="A97" s="99">
        <v>95</v>
      </c>
      <c r="B97" s="99">
        <v>30</v>
      </c>
      <c r="C97" s="99">
        <v>748</v>
      </c>
      <c r="D97" s="226" t="s">
        <v>183</v>
      </c>
      <c r="E97" s="226" t="s">
        <v>95</v>
      </c>
      <c r="F97" s="227">
        <v>5</v>
      </c>
      <c r="G97" s="228">
        <v>22</v>
      </c>
      <c r="H97" s="231">
        <v>150</v>
      </c>
      <c r="I97" s="102">
        <v>3</v>
      </c>
      <c r="J97" s="102"/>
      <c r="K97" s="99" t="s">
        <v>96</v>
      </c>
      <c r="L97" s="249" t="s">
        <v>97</v>
      </c>
      <c r="M97" s="247">
        <v>9435</v>
      </c>
      <c r="N97" s="105">
        <f t="shared" si="44"/>
        <v>37740</v>
      </c>
      <c r="O97" s="171">
        <v>0.248625</v>
      </c>
      <c r="P97" s="248">
        <v>2345.776875</v>
      </c>
      <c r="Q97" s="265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66">
        <v>2448.9910575</v>
      </c>
      <c r="V97" s="267">
        <f t="shared" si="47"/>
        <v>9795.96423</v>
      </c>
      <c r="W97" s="154">
        <v>34368.32</v>
      </c>
      <c r="X97" s="154">
        <v>8399.18</v>
      </c>
      <c r="Y97" s="275">
        <f t="shared" si="48"/>
        <v>0.91066030736619</v>
      </c>
      <c r="Z97" s="275">
        <f t="shared" si="49"/>
        <v>0.785051989108784</v>
      </c>
      <c r="AA97" s="154"/>
      <c r="AB97" s="154"/>
      <c r="AC97" s="154"/>
      <c r="AD97" s="154"/>
      <c r="AE97" s="276">
        <f t="shared" si="54"/>
        <v>0.91066030736619</v>
      </c>
      <c r="AF97" s="171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85"/>
      <c r="AJ97" s="286"/>
      <c r="AK97" s="53">
        <v>7076.25</v>
      </c>
      <c r="AL97" s="289">
        <f t="shared" si="50"/>
        <v>21228.75</v>
      </c>
      <c r="AM97" s="54">
        <v>0.321555</v>
      </c>
      <c r="AN97" s="289">
        <v>2275.40356875</v>
      </c>
      <c r="AO97" s="289">
        <f t="shared" si="51"/>
        <v>6826.21070625</v>
      </c>
      <c r="AP97" s="298">
        <v>8279.2125</v>
      </c>
      <c r="AQ97" s="298">
        <f t="shared" si="52"/>
        <v>24837.6375</v>
      </c>
      <c r="AR97" s="299">
        <v>0.29647371</v>
      </c>
      <c r="AS97" s="298">
        <v>2454.56884575338</v>
      </c>
      <c r="AT97" s="298">
        <f t="shared" si="53"/>
        <v>7363.70653726014</v>
      </c>
      <c r="AU97" s="154">
        <v>17809.67</v>
      </c>
      <c r="AV97" s="154">
        <v>4653.69</v>
      </c>
      <c r="AW97" s="154"/>
      <c r="AX97" s="154"/>
      <c r="AY97" s="154"/>
      <c r="AZ97" s="154"/>
      <c r="BA97" s="54">
        <f t="shared" si="58"/>
        <v>0.838941058705765</v>
      </c>
      <c r="BB97" s="54">
        <f t="shared" si="59"/>
        <v>0.68173840513583</v>
      </c>
      <c r="BC97" s="304">
        <f t="shared" si="60"/>
        <v>0.717043639919457</v>
      </c>
      <c r="BD97" s="304">
        <f t="shared" si="61"/>
        <v>0.631976570013004</v>
      </c>
      <c r="BE97" s="162"/>
      <c r="BF97" s="162"/>
      <c r="BG97" s="286">
        <f t="shared" si="62"/>
        <v>0</v>
      </c>
      <c r="BH97" s="105">
        <v>60</v>
      </c>
      <c r="BI97" s="105">
        <v>10</v>
      </c>
      <c r="BJ97" s="317">
        <f t="shared" si="69"/>
        <v>-50</v>
      </c>
      <c r="BK97" s="321">
        <v>10</v>
      </c>
      <c r="BL97" s="321">
        <v>2</v>
      </c>
      <c r="BM97" s="105">
        <v>10</v>
      </c>
      <c r="BN97" s="105">
        <v>4</v>
      </c>
      <c r="BO97" s="243">
        <f t="shared" si="63"/>
        <v>-14</v>
      </c>
      <c r="BP97" s="317">
        <f t="shared" si="64"/>
        <v>-42</v>
      </c>
      <c r="BQ97" s="321">
        <v>20</v>
      </c>
      <c r="BR97" s="321">
        <v>22</v>
      </c>
      <c r="BS97" s="105">
        <v>8</v>
      </c>
      <c r="BT97" s="105">
        <v>14</v>
      </c>
      <c r="BU97" s="243">
        <f t="shared" si="65"/>
        <v>8</v>
      </c>
      <c r="BV97" s="242">
        <v>0</v>
      </c>
      <c r="BW97" s="326">
        <f t="shared" si="66"/>
        <v>-92</v>
      </c>
    </row>
    <row r="98" spans="1:75">
      <c r="A98" s="99">
        <v>96</v>
      </c>
      <c r="B98" s="99">
        <v>30</v>
      </c>
      <c r="C98" s="99">
        <v>118074</v>
      </c>
      <c r="D98" s="226" t="s">
        <v>184</v>
      </c>
      <c r="E98" s="226" t="s">
        <v>91</v>
      </c>
      <c r="F98" s="227">
        <v>10</v>
      </c>
      <c r="G98" s="228">
        <v>46</v>
      </c>
      <c r="H98" s="227">
        <v>100</v>
      </c>
      <c r="I98" s="102">
        <v>2</v>
      </c>
      <c r="J98" s="102"/>
      <c r="K98" s="99" t="s">
        <v>104</v>
      </c>
      <c r="L98" s="246" t="s">
        <v>92</v>
      </c>
      <c r="M98" s="247">
        <v>5600</v>
      </c>
      <c r="N98" s="105">
        <f t="shared" si="44"/>
        <v>22400</v>
      </c>
      <c r="O98" s="171">
        <v>0.2223</v>
      </c>
      <c r="P98" s="248">
        <v>1244.88</v>
      </c>
      <c r="Q98" s="265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66">
        <v>1299.65472</v>
      </c>
      <c r="V98" s="267">
        <f t="shared" si="47"/>
        <v>5198.61888</v>
      </c>
      <c r="W98" s="154">
        <v>20245.57</v>
      </c>
      <c r="X98" s="154">
        <v>5728.23</v>
      </c>
      <c r="Y98" s="275">
        <f t="shared" si="48"/>
        <v>0.903820089285714</v>
      </c>
      <c r="Z98" s="275">
        <f t="shared" si="49"/>
        <v>0.779155249384236</v>
      </c>
      <c r="AA98" s="154"/>
      <c r="AB98" s="154"/>
      <c r="AC98" s="154"/>
      <c r="AD98" s="154"/>
      <c r="AE98" s="276">
        <f t="shared" si="54"/>
        <v>0.903820089285714</v>
      </c>
      <c r="AF98" s="171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85"/>
      <c r="AJ98" s="286"/>
      <c r="AK98" s="53">
        <v>4200</v>
      </c>
      <c r="AL98" s="289">
        <f t="shared" si="50"/>
        <v>12600</v>
      </c>
      <c r="AM98" s="54">
        <v>0.287508</v>
      </c>
      <c r="AN98" s="289">
        <v>1207.5336</v>
      </c>
      <c r="AO98" s="289">
        <f t="shared" si="51"/>
        <v>3622.6008</v>
      </c>
      <c r="AP98" s="298">
        <v>4914</v>
      </c>
      <c r="AQ98" s="298">
        <f t="shared" si="52"/>
        <v>14742</v>
      </c>
      <c r="AR98" s="299">
        <v>0.265082376</v>
      </c>
      <c r="AS98" s="298">
        <v>1302.614795664</v>
      </c>
      <c r="AT98" s="298">
        <f t="shared" si="53"/>
        <v>3907.844386992</v>
      </c>
      <c r="AU98" s="154">
        <v>9010.7</v>
      </c>
      <c r="AV98" s="154">
        <v>2208.3</v>
      </c>
      <c r="AW98" s="154"/>
      <c r="AX98" s="154"/>
      <c r="AY98" s="154"/>
      <c r="AZ98" s="154"/>
      <c r="BA98" s="54">
        <f t="shared" si="58"/>
        <v>0.715134920634921</v>
      </c>
      <c r="BB98" s="54">
        <f t="shared" si="59"/>
        <v>0.609589662763835</v>
      </c>
      <c r="BC98" s="304">
        <f t="shared" si="60"/>
        <v>0.611226427893095</v>
      </c>
      <c r="BD98" s="304">
        <f t="shared" si="61"/>
        <v>0.565094149437154</v>
      </c>
      <c r="BE98" s="162"/>
      <c r="BF98" s="162"/>
      <c r="BG98" s="286">
        <f t="shared" si="62"/>
        <v>0</v>
      </c>
      <c r="BH98" s="105">
        <v>40</v>
      </c>
      <c r="BI98" s="105">
        <v>10</v>
      </c>
      <c r="BJ98" s="317">
        <f t="shared" si="69"/>
        <v>-30</v>
      </c>
      <c r="BK98" s="321">
        <v>6</v>
      </c>
      <c r="BL98" s="321">
        <v>4</v>
      </c>
      <c r="BM98" s="105">
        <v>6</v>
      </c>
      <c r="BN98" s="105">
        <v>0</v>
      </c>
      <c r="BO98" s="243">
        <f t="shared" si="63"/>
        <v>-8</v>
      </c>
      <c r="BP98" s="317">
        <f t="shared" si="64"/>
        <v>-24</v>
      </c>
      <c r="BQ98" s="321">
        <v>10</v>
      </c>
      <c r="BR98" s="321">
        <v>2</v>
      </c>
      <c r="BS98" s="105">
        <v>5</v>
      </c>
      <c r="BT98" s="105">
        <v>0</v>
      </c>
      <c r="BU98" s="243">
        <f t="shared" si="65"/>
        <v>-13</v>
      </c>
      <c r="BV98" s="242">
        <f t="shared" si="67"/>
        <v>-26</v>
      </c>
      <c r="BW98" s="326">
        <f t="shared" si="66"/>
        <v>-80</v>
      </c>
    </row>
    <row r="99" spans="1:75">
      <c r="A99" s="99">
        <v>97</v>
      </c>
      <c r="B99" s="99">
        <v>30</v>
      </c>
      <c r="C99" s="99">
        <v>717</v>
      </c>
      <c r="D99" s="226" t="s">
        <v>185</v>
      </c>
      <c r="E99" s="226" t="s">
        <v>95</v>
      </c>
      <c r="F99" s="227">
        <v>6</v>
      </c>
      <c r="G99" s="228">
        <v>24</v>
      </c>
      <c r="H99" s="227">
        <v>150</v>
      </c>
      <c r="I99" s="102">
        <v>3</v>
      </c>
      <c r="J99" s="102"/>
      <c r="K99" s="99" t="s">
        <v>65</v>
      </c>
      <c r="L99" s="246" t="s">
        <v>97</v>
      </c>
      <c r="M99" s="247">
        <v>8550</v>
      </c>
      <c r="N99" s="105">
        <f t="shared" si="44"/>
        <v>34200</v>
      </c>
      <c r="O99" s="171">
        <v>0.2484</v>
      </c>
      <c r="P99" s="248">
        <v>2123.82</v>
      </c>
      <c r="Q99" s="265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66">
        <v>2217.26808</v>
      </c>
      <c r="V99" s="267">
        <f t="shared" si="47"/>
        <v>8869.07232</v>
      </c>
      <c r="W99" s="154">
        <v>35128</v>
      </c>
      <c r="X99" s="154">
        <v>8803.8</v>
      </c>
      <c r="Y99" s="275">
        <f t="shared" si="48"/>
        <v>1.02713450292398</v>
      </c>
      <c r="Z99" s="275">
        <f t="shared" si="49"/>
        <v>0.885460778382738</v>
      </c>
      <c r="AA99" s="154">
        <v>4340.25</v>
      </c>
      <c r="AB99" s="154">
        <v>518.250000002</v>
      </c>
      <c r="AC99" s="154"/>
      <c r="AD99" s="154"/>
      <c r="AE99" s="276">
        <f t="shared" si="54"/>
        <v>0.900226608187135</v>
      </c>
      <c r="AF99" s="171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85"/>
      <c r="AJ99" s="286"/>
      <c r="AK99" s="53">
        <v>6412.5</v>
      </c>
      <c r="AL99" s="289">
        <f t="shared" si="50"/>
        <v>19237.5</v>
      </c>
      <c r="AM99" s="54">
        <v>0.321264</v>
      </c>
      <c r="AN99" s="289">
        <v>2060.1054</v>
      </c>
      <c r="AO99" s="289">
        <f t="shared" si="51"/>
        <v>6180.3162</v>
      </c>
      <c r="AP99" s="298">
        <v>7502.625</v>
      </c>
      <c r="AQ99" s="298">
        <f t="shared" si="52"/>
        <v>22507.875</v>
      </c>
      <c r="AR99" s="299">
        <v>0.296205408</v>
      </c>
      <c r="AS99" s="298">
        <v>2222.318099196</v>
      </c>
      <c r="AT99" s="298">
        <f t="shared" si="53"/>
        <v>6666.954297588</v>
      </c>
      <c r="AU99" s="154">
        <v>14285.24</v>
      </c>
      <c r="AV99" s="154">
        <v>3735.86</v>
      </c>
      <c r="AW99" s="154"/>
      <c r="AX99" s="154"/>
      <c r="AY99" s="154"/>
      <c r="AZ99" s="154"/>
      <c r="BA99" s="54">
        <f t="shared" si="58"/>
        <v>0.742572579597141</v>
      </c>
      <c r="BB99" s="54">
        <f t="shared" si="59"/>
        <v>0.604477162511523</v>
      </c>
      <c r="BC99" s="304">
        <f t="shared" si="60"/>
        <v>0.634677418459095</v>
      </c>
      <c r="BD99" s="304">
        <f t="shared" si="61"/>
        <v>0.560354823693868</v>
      </c>
      <c r="BE99" s="162"/>
      <c r="BF99" s="162"/>
      <c r="BG99" s="286">
        <f t="shared" si="62"/>
        <v>0</v>
      </c>
      <c r="BH99" s="105">
        <v>60</v>
      </c>
      <c r="BI99" s="105">
        <v>23</v>
      </c>
      <c r="BJ99" s="317">
        <f t="shared" si="69"/>
        <v>-37</v>
      </c>
      <c r="BK99" s="321">
        <v>10</v>
      </c>
      <c r="BL99" s="321">
        <v>10</v>
      </c>
      <c r="BM99" s="105">
        <v>10</v>
      </c>
      <c r="BN99" s="105">
        <v>2</v>
      </c>
      <c r="BO99" s="243">
        <f t="shared" si="63"/>
        <v>-8</v>
      </c>
      <c r="BP99" s="317">
        <f t="shared" si="64"/>
        <v>-24</v>
      </c>
      <c r="BQ99" s="321">
        <v>20</v>
      </c>
      <c r="BR99" s="321">
        <v>44</v>
      </c>
      <c r="BS99" s="105">
        <v>10</v>
      </c>
      <c r="BT99" s="105">
        <v>20</v>
      </c>
      <c r="BU99" s="243">
        <f t="shared" si="65"/>
        <v>34</v>
      </c>
      <c r="BV99" s="242">
        <v>0</v>
      </c>
      <c r="BW99" s="326">
        <f t="shared" si="66"/>
        <v>-61</v>
      </c>
    </row>
    <row r="100" spans="1:75">
      <c r="A100" s="99">
        <v>98</v>
      </c>
      <c r="B100" s="99">
        <v>30</v>
      </c>
      <c r="C100" s="99">
        <v>102567</v>
      </c>
      <c r="D100" s="226" t="s">
        <v>186</v>
      </c>
      <c r="E100" s="226" t="s">
        <v>78</v>
      </c>
      <c r="F100" s="229">
        <v>9</v>
      </c>
      <c r="G100" s="230">
        <v>41</v>
      </c>
      <c r="H100" s="229">
        <v>100</v>
      </c>
      <c r="I100" s="102">
        <v>2</v>
      </c>
      <c r="J100" s="102"/>
      <c r="K100" s="99" t="s">
        <v>104</v>
      </c>
      <c r="L100" s="249" t="s">
        <v>80</v>
      </c>
      <c r="M100" s="247">
        <v>6510</v>
      </c>
      <c r="N100" s="105">
        <f t="shared" si="44"/>
        <v>26040</v>
      </c>
      <c r="O100" s="171">
        <v>0.213</v>
      </c>
      <c r="P100" s="248">
        <v>1386.63</v>
      </c>
      <c r="Q100" s="265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66">
        <v>1447.64172</v>
      </c>
      <c r="V100" s="267">
        <f t="shared" si="47"/>
        <v>5790.56688</v>
      </c>
      <c r="W100" s="154">
        <v>29787.9</v>
      </c>
      <c r="X100" s="154">
        <v>4891.58</v>
      </c>
      <c r="Y100" s="275">
        <f t="shared" si="48"/>
        <v>1.14392857142857</v>
      </c>
      <c r="Z100" s="275">
        <f t="shared" si="49"/>
        <v>0.986145320197044</v>
      </c>
      <c r="AA100" s="154">
        <v>6380</v>
      </c>
      <c r="AB100" s="154">
        <v>374</v>
      </c>
      <c r="AC100" s="154"/>
      <c r="AD100" s="154"/>
      <c r="AE100" s="276">
        <f t="shared" ref="AE100:AE143" si="70">(W100-AA100-AC100)/N100</f>
        <v>0.89892089093702</v>
      </c>
      <c r="AF100" s="171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85"/>
      <c r="AJ100" s="286"/>
      <c r="AK100" s="53">
        <v>4882.5</v>
      </c>
      <c r="AL100" s="289">
        <f t="shared" si="50"/>
        <v>14647.5</v>
      </c>
      <c r="AM100" s="54">
        <v>0.27548</v>
      </c>
      <c r="AN100" s="289">
        <v>1345.0311</v>
      </c>
      <c r="AO100" s="289">
        <f t="shared" si="51"/>
        <v>4035.0933</v>
      </c>
      <c r="AP100" s="298">
        <v>5712.525</v>
      </c>
      <c r="AQ100" s="298">
        <f t="shared" si="52"/>
        <v>17137.575</v>
      </c>
      <c r="AR100" s="299">
        <v>0.25399256</v>
      </c>
      <c r="AS100" s="298">
        <v>1450.938848814</v>
      </c>
      <c r="AT100" s="298">
        <f t="shared" si="53"/>
        <v>4352.816546442</v>
      </c>
      <c r="AU100" s="154">
        <v>9918.73</v>
      </c>
      <c r="AV100" s="154">
        <v>2700.83</v>
      </c>
      <c r="AW100" s="154"/>
      <c r="AX100" s="154"/>
      <c r="AY100" s="154"/>
      <c r="AZ100" s="154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304">
        <f t="shared" ref="BC100:BC143" si="76">(AU100-AW100-AY100)/AQ100</f>
        <v>0.578770917122172</v>
      </c>
      <c r="BD100" s="304">
        <f t="shared" ref="BD100:BD143" si="77">(AV100-AX100-AZ100)/AT100</f>
        <v>0.620478711010154</v>
      </c>
      <c r="BE100" s="162"/>
      <c r="BF100" s="162"/>
      <c r="BG100" s="286">
        <f t="shared" ref="BG100:BG142" si="78">AI100+AJ100+BE100+BF100</f>
        <v>0</v>
      </c>
      <c r="BH100" s="105">
        <v>40</v>
      </c>
      <c r="BI100" s="105">
        <v>22</v>
      </c>
      <c r="BJ100" s="317">
        <f t="shared" si="69"/>
        <v>-18</v>
      </c>
      <c r="BK100" s="321">
        <v>8</v>
      </c>
      <c r="BL100" s="321">
        <v>6</v>
      </c>
      <c r="BM100" s="105">
        <v>8</v>
      </c>
      <c r="BN100" s="105">
        <v>0</v>
      </c>
      <c r="BO100" s="243">
        <f t="shared" ref="BO100:BO143" si="79">(BL100+BN100)-(BK100+BM100)</f>
        <v>-10</v>
      </c>
      <c r="BP100" s="317">
        <f t="shared" ref="BP100:BP142" si="80">BO100*3</f>
        <v>-30</v>
      </c>
      <c r="BQ100" s="321">
        <v>10</v>
      </c>
      <c r="BR100" s="321">
        <v>8</v>
      </c>
      <c r="BS100" s="105">
        <v>5</v>
      </c>
      <c r="BT100" s="105">
        <v>0</v>
      </c>
      <c r="BU100" s="243">
        <f t="shared" ref="BU100:BU143" si="81">(BR100+BT100)-(BQ100+BS100)</f>
        <v>-7</v>
      </c>
      <c r="BV100" s="242">
        <f t="shared" ref="BV100:BV141" si="82">BU100*2</f>
        <v>-14</v>
      </c>
      <c r="BW100" s="326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6" t="s">
        <v>187</v>
      </c>
      <c r="E101" s="226" t="s">
        <v>75</v>
      </c>
      <c r="F101" s="229">
        <v>9</v>
      </c>
      <c r="G101" s="230">
        <v>39</v>
      </c>
      <c r="H101" s="229">
        <v>100</v>
      </c>
      <c r="I101" s="102">
        <v>2</v>
      </c>
      <c r="J101" s="102"/>
      <c r="K101" s="99" t="s">
        <v>104</v>
      </c>
      <c r="L101" s="249" t="s">
        <v>76</v>
      </c>
      <c r="M101" s="247">
        <v>7000</v>
      </c>
      <c r="N101" s="105">
        <f t="shared" si="44"/>
        <v>28000</v>
      </c>
      <c r="O101" s="171">
        <v>0.2</v>
      </c>
      <c r="P101" s="248">
        <v>1400</v>
      </c>
      <c r="Q101" s="265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66">
        <v>1461.6</v>
      </c>
      <c r="V101" s="267">
        <f t="shared" si="47"/>
        <v>5846.4</v>
      </c>
      <c r="W101" s="154">
        <v>29774.07</v>
      </c>
      <c r="X101" s="154">
        <v>5616.79</v>
      </c>
      <c r="Y101" s="275">
        <f t="shared" si="48"/>
        <v>1.06335964285714</v>
      </c>
      <c r="Z101" s="275">
        <f t="shared" si="49"/>
        <v>0.91668934729064</v>
      </c>
      <c r="AA101" s="154">
        <v>4805</v>
      </c>
      <c r="AB101" s="154">
        <v>573.5</v>
      </c>
      <c r="AC101" s="154"/>
      <c r="AD101" s="154"/>
      <c r="AE101" s="276">
        <f t="shared" si="70"/>
        <v>0.8917525</v>
      </c>
      <c r="AF101" s="171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85"/>
      <c r="AJ101" s="286"/>
      <c r="AK101" s="53">
        <v>5250</v>
      </c>
      <c r="AL101" s="289">
        <f t="shared" si="50"/>
        <v>15750</v>
      </c>
      <c r="AM101" s="54">
        <v>0.258214</v>
      </c>
      <c r="AN101" s="289">
        <v>1355.6235</v>
      </c>
      <c r="AO101" s="289">
        <f t="shared" si="51"/>
        <v>4066.8705</v>
      </c>
      <c r="AP101" s="298">
        <v>6142.5</v>
      </c>
      <c r="AQ101" s="298">
        <f t="shared" si="52"/>
        <v>18427.5</v>
      </c>
      <c r="AR101" s="299">
        <v>0.238073308</v>
      </c>
      <c r="AS101" s="298">
        <v>1462.36529439</v>
      </c>
      <c r="AT101" s="298">
        <f t="shared" si="53"/>
        <v>4387.09588317</v>
      </c>
      <c r="AU101" s="154">
        <v>12670.34</v>
      </c>
      <c r="AV101" s="154">
        <v>2580.45</v>
      </c>
      <c r="AW101" s="154"/>
      <c r="AX101" s="154"/>
      <c r="AY101" s="154"/>
      <c r="AZ101" s="154"/>
      <c r="BA101" s="54">
        <f t="shared" si="74"/>
        <v>0.804466031746032</v>
      </c>
      <c r="BB101" s="54">
        <f t="shared" si="75"/>
        <v>0.634505081978883</v>
      </c>
      <c r="BC101" s="304">
        <f t="shared" si="76"/>
        <v>0.687577804911138</v>
      </c>
      <c r="BD101" s="304">
        <f t="shared" si="77"/>
        <v>0.588190928285669</v>
      </c>
      <c r="BE101" s="162"/>
      <c r="BF101" s="162"/>
      <c r="BG101" s="286">
        <f t="shared" si="78"/>
        <v>0</v>
      </c>
      <c r="BH101" s="105">
        <v>80</v>
      </c>
      <c r="BI101" s="105">
        <v>22</v>
      </c>
      <c r="BJ101" s="317">
        <f t="shared" si="69"/>
        <v>-58</v>
      </c>
      <c r="BK101" s="321">
        <v>8</v>
      </c>
      <c r="BL101" s="321">
        <v>2</v>
      </c>
      <c r="BM101" s="105">
        <v>8</v>
      </c>
      <c r="BN101" s="105">
        <v>0</v>
      </c>
      <c r="BO101" s="243">
        <f t="shared" si="79"/>
        <v>-14</v>
      </c>
      <c r="BP101" s="317">
        <f t="shared" si="80"/>
        <v>-42</v>
      </c>
      <c r="BQ101" s="321">
        <v>10</v>
      </c>
      <c r="BR101" s="321">
        <v>12</v>
      </c>
      <c r="BS101" s="105">
        <v>5</v>
      </c>
      <c r="BT101" s="105">
        <v>0</v>
      </c>
      <c r="BU101" s="243">
        <f t="shared" si="81"/>
        <v>-3</v>
      </c>
      <c r="BV101" s="242">
        <f t="shared" si="82"/>
        <v>-6</v>
      </c>
      <c r="BW101" s="326">
        <f t="shared" si="83"/>
        <v>-106</v>
      </c>
    </row>
    <row r="102" spans="1:75">
      <c r="A102" s="99">
        <v>100</v>
      </c>
      <c r="B102" s="99">
        <v>30</v>
      </c>
      <c r="C102" s="99">
        <v>742</v>
      </c>
      <c r="D102" s="226" t="s">
        <v>188</v>
      </c>
      <c r="E102" s="226" t="s">
        <v>162</v>
      </c>
      <c r="F102" s="329">
        <v>2</v>
      </c>
      <c r="G102" s="330">
        <v>4</v>
      </c>
      <c r="H102" s="329">
        <v>200</v>
      </c>
      <c r="I102" s="102">
        <v>0</v>
      </c>
      <c r="J102" s="102"/>
      <c r="K102" s="99" t="s">
        <v>84</v>
      </c>
      <c r="L102" s="245" t="s">
        <v>163</v>
      </c>
      <c r="M102" s="247">
        <v>15675</v>
      </c>
      <c r="N102" s="105">
        <f t="shared" si="44"/>
        <v>62700</v>
      </c>
      <c r="O102" s="171">
        <v>0.157425</v>
      </c>
      <c r="P102" s="248">
        <v>2467.636875</v>
      </c>
      <c r="Q102" s="265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66">
        <v>2576.2128975</v>
      </c>
      <c r="V102" s="267">
        <f t="shared" si="47"/>
        <v>10304.85159</v>
      </c>
      <c r="W102" s="154">
        <v>55878.2</v>
      </c>
      <c r="X102" s="154">
        <v>11982.15</v>
      </c>
      <c r="Y102" s="275">
        <f t="shared" si="48"/>
        <v>0.891199362041467</v>
      </c>
      <c r="Z102" s="275">
        <f t="shared" si="49"/>
        <v>0.768275312104713</v>
      </c>
      <c r="AA102" s="154"/>
      <c r="AB102" s="154"/>
      <c r="AC102" s="154"/>
      <c r="AD102" s="154"/>
      <c r="AE102" s="276">
        <f t="shared" si="70"/>
        <v>0.891199362041467</v>
      </c>
      <c r="AF102" s="171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85"/>
      <c r="AJ102" s="286"/>
      <c r="AK102" s="53">
        <v>11756.25</v>
      </c>
      <c r="AL102" s="289">
        <f t="shared" si="50"/>
        <v>35268.75</v>
      </c>
      <c r="AM102" s="54">
        <v>0.203603</v>
      </c>
      <c r="AN102" s="289">
        <v>2393.60776875</v>
      </c>
      <c r="AO102" s="289">
        <f t="shared" si="51"/>
        <v>7180.82330625</v>
      </c>
      <c r="AP102" s="298">
        <v>13754.8125</v>
      </c>
      <c r="AQ102" s="298">
        <f t="shared" si="52"/>
        <v>41264.4375</v>
      </c>
      <c r="AR102" s="299">
        <v>0.187721966</v>
      </c>
      <c r="AS102" s="298">
        <v>2582.08044446138</v>
      </c>
      <c r="AT102" s="298">
        <f t="shared" si="53"/>
        <v>7746.24133338414</v>
      </c>
      <c r="AU102" s="154">
        <v>58778.64</v>
      </c>
      <c r="AV102" s="154">
        <v>7892.62</v>
      </c>
      <c r="AW102" s="154"/>
      <c r="AX102" s="154"/>
      <c r="AY102" s="154"/>
      <c r="AZ102" s="154"/>
      <c r="BA102" s="61">
        <f t="shared" si="74"/>
        <v>1.66659266347687</v>
      </c>
      <c r="BB102" s="61">
        <f t="shared" si="75"/>
        <v>1.0991246634812</v>
      </c>
      <c r="BC102" s="305">
        <f t="shared" si="76"/>
        <v>1.42443817391186</v>
      </c>
      <c r="BD102" s="305">
        <f t="shared" si="77"/>
        <v>1.01889673459888</v>
      </c>
      <c r="BE102" s="319">
        <v>0</v>
      </c>
      <c r="BF102" s="264">
        <v>0</v>
      </c>
      <c r="BG102" s="286">
        <f t="shared" si="78"/>
        <v>0</v>
      </c>
      <c r="BH102" s="105">
        <v>80</v>
      </c>
      <c r="BI102" s="105">
        <v>66</v>
      </c>
      <c r="BJ102" s="317">
        <f t="shared" si="69"/>
        <v>-14</v>
      </c>
      <c r="BK102" s="321">
        <v>12</v>
      </c>
      <c r="BL102" s="321">
        <v>2</v>
      </c>
      <c r="BM102" s="105">
        <v>12</v>
      </c>
      <c r="BN102" s="105">
        <v>0</v>
      </c>
      <c r="BO102" s="243">
        <f t="shared" si="79"/>
        <v>-22</v>
      </c>
      <c r="BP102" s="317">
        <f t="shared" si="80"/>
        <v>-66</v>
      </c>
      <c r="BQ102" s="321">
        <v>10</v>
      </c>
      <c r="BR102" s="321">
        <v>18</v>
      </c>
      <c r="BS102" s="105">
        <v>8</v>
      </c>
      <c r="BT102" s="105">
        <v>21</v>
      </c>
      <c r="BU102" s="243">
        <f t="shared" si="81"/>
        <v>21</v>
      </c>
      <c r="BV102" s="242">
        <v>0</v>
      </c>
      <c r="BW102" s="326">
        <f t="shared" si="83"/>
        <v>-80</v>
      </c>
    </row>
    <row r="103" spans="1:75">
      <c r="A103" s="99">
        <v>101</v>
      </c>
      <c r="B103" s="99">
        <v>30</v>
      </c>
      <c r="C103" s="99">
        <v>737</v>
      </c>
      <c r="D103" s="226" t="s">
        <v>189</v>
      </c>
      <c r="E103" s="226" t="s">
        <v>91</v>
      </c>
      <c r="F103" s="229">
        <v>4</v>
      </c>
      <c r="G103" s="230">
        <v>15</v>
      </c>
      <c r="H103" s="229">
        <v>150</v>
      </c>
      <c r="I103" s="102">
        <v>3</v>
      </c>
      <c r="J103" s="102">
        <v>1</v>
      </c>
      <c r="K103" s="99" t="s">
        <v>79</v>
      </c>
      <c r="L103" s="246" t="s">
        <v>92</v>
      </c>
      <c r="M103" s="247">
        <v>13260</v>
      </c>
      <c r="N103" s="105">
        <f t="shared" si="44"/>
        <v>53040</v>
      </c>
      <c r="O103" s="171">
        <v>0.17775</v>
      </c>
      <c r="P103" s="248">
        <v>2356.965</v>
      </c>
      <c r="Q103" s="265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66">
        <v>2460.67146</v>
      </c>
      <c r="V103" s="267">
        <f t="shared" si="47"/>
        <v>9842.68584</v>
      </c>
      <c r="W103" s="154">
        <v>52416.92</v>
      </c>
      <c r="X103" s="154">
        <v>9781.76</v>
      </c>
      <c r="Y103" s="275">
        <f t="shared" si="48"/>
        <v>0.988252639517345</v>
      </c>
      <c r="Z103" s="275">
        <f t="shared" si="49"/>
        <v>0.851941930618401</v>
      </c>
      <c r="AA103" s="154">
        <v>5472</v>
      </c>
      <c r="AB103" s="154">
        <v>431.9999999778</v>
      </c>
      <c r="AC103" s="154"/>
      <c r="AD103" s="154"/>
      <c r="AE103" s="276">
        <f t="shared" si="70"/>
        <v>0.885085218702866</v>
      </c>
      <c r="AF103" s="171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85"/>
      <c r="AJ103" s="286"/>
      <c r="AK103" s="53">
        <v>9945</v>
      </c>
      <c r="AL103" s="289">
        <f t="shared" si="50"/>
        <v>29835</v>
      </c>
      <c r="AM103" s="54">
        <v>0.22989</v>
      </c>
      <c r="AN103" s="289">
        <v>2286.25605</v>
      </c>
      <c r="AO103" s="289">
        <f t="shared" si="51"/>
        <v>6858.76815</v>
      </c>
      <c r="AP103" s="298">
        <v>11635.65</v>
      </c>
      <c r="AQ103" s="298">
        <f t="shared" si="52"/>
        <v>34906.95</v>
      </c>
      <c r="AR103" s="299">
        <v>0.21195858</v>
      </c>
      <c r="AS103" s="298">
        <v>2466.275851377</v>
      </c>
      <c r="AT103" s="298">
        <f t="shared" si="53"/>
        <v>7398.827554131</v>
      </c>
      <c r="AU103" s="154">
        <v>21390.5</v>
      </c>
      <c r="AV103" s="154">
        <v>6590.58</v>
      </c>
      <c r="AW103" s="154"/>
      <c r="AX103" s="154"/>
      <c r="AY103" s="154"/>
      <c r="AZ103" s="154"/>
      <c r="BA103" s="54">
        <f t="shared" si="74"/>
        <v>0.716959946371711</v>
      </c>
      <c r="BB103" s="54">
        <f t="shared" si="75"/>
        <v>0.960898496036785</v>
      </c>
      <c r="BC103" s="304">
        <f t="shared" si="76"/>
        <v>0.61278627895018</v>
      </c>
      <c r="BD103" s="304">
        <f t="shared" si="77"/>
        <v>0.890760049721698</v>
      </c>
      <c r="BE103" s="162"/>
      <c r="BF103" s="162"/>
      <c r="BG103" s="286">
        <f t="shared" si="78"/>
        <v>0</v>
      </c>
      <c r="BH103" s="105">
        <v>960</v>
      </c>
      <c r="BI103" s="105">
        <v>783</v>
      </c>
      <c r="BJ103" s="317">
        <f t="shared" si="69"/>
        <v>-177</v>
      </c>
      <c r="BK103" s="321">
        <v>12</v>
      </c>
      <c r="BL103" s="321">
        <v>8</v>
      </c>
      <c r="BM103" s="105">
        <v>12</v>
      </c>
      <c r="BN103" s="105">
        <v>0</v>
      </c>
      <c r="BO103" s="243">
        <f t="shared" si="79"/>
        <v>-16</v>
      </c>
      <c r="BP103" s="317">
        <f t="shared" si="80"/>
        <v>-48</v>
      </c>
      <c r="BQ103" s="321">
        <v>15</v>
      </c>
      <c r="BR103" s="321">
        <v>0</v>
      </c>
      <c r="BS103" s="105">
        <v>8</v>
      </c>
      <c r="BT103" s="105">
        <v>0</v>
      </c>
      <c r="BU103" s="243">
        <f t="shared" si="81"/>
        <v>-23</v>
      </c>
      <c r="BV103" s="242">
        <f t="shared" si="82"/>
        <v>-46</v>
      </c>
      <c r="BW103" s="326">
        <f t="shared" si="83"/>
        <v>-271</v>
      </c>
    </row>
    <row r="104" spans="1:75">
      <c r="A104" s="220">
        <v>102</v>
      </c>
      <c r="B104" s="220">
        <v>30</v>
      </c>
      <c r="C104" s="220">
        <v>116773</v>
      </c>
      <c r="D104" s="221" t="s">
        <v>190</v>
      </c>
      <c r="E104" s="221" t="s">
        <v>71</v>
      </c>
      <c r="F104" s="224">
        <v>7</v>
      </c>
      <c r="G104" s="225">
        <v>31</v>
      </c>
      <c r="H104" s="224">
        <v>100</v>
      </c>
      <c r="I104" s="102">
        <v>2</v>
      </c>
      <c r="J104" s="102"/>
      <c r="K104" s="220" t="s">
        <v>104</v>
      </c>
      <c r="L104" s="241" t="s">
        <v>73</v>
      </c>
      <c r="M104" s="242">
        <v>6200</v>
      </c>
      <c r="N104" s="243">
        <f t="shared" si="44"/>
        <v>24800</v>
      </c>
      <c r="O104" s="172">
        <v>0.220425</v>
      </c>
      <c r="P104" s="244">
        <v>1366.635</v>
      </c>
      <c r="Q104" s="260">
        <f t="shared" si="45"/>
        <v>5466.54</v>
      </c>
      <c r="R104" s="58">
        <v>7192</v>
      </c>
      <c r="S104" s="261">
        <f t="shared" si="46"/>
        <v>28768</v>
      </c>
      <c r="T104" s="59">
        <v>0.1983825</v>
      </c>
      <c r="U104" s="262">
        <v>1426.76694</v>
      </c>
      <c r="V104" s="263">
        <f t="shared" si="47"/>
        <v>5707.06776</v>
      </c>
      <c r="W104" s="264">
        <v>21842.11</v>
      </c>
      <c r="X104" s="264">
        <v>5122.14</v>
      </c>
      <c r="Y104" s="274">
        <f t="shared" si="48"/>
        <v>0.880730241935484</v>
      </c>
      <c r="Z104" s="275">
        <f t="shared" si="49"/>
        <v>0.759250208565072</v>
      </c>
      <c r="AA104" s="154"/>
      <c r="AB104" s="154"/>
      <c r="AC104" s="154"/>
      <c r="AD104" s="154"/>
      <c r="AE104" s="276">
        <f t="shared" si="70"/>
        <v>0.880730241935484</v>
      </c>
      <c r="AF104" s="171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85"/>
      <c r="AJ104" s="286"/>
      <c r="AK104" s="55">
        <v>4650</v>
      </c>
      <c r="AL104" s="287">
        <f t="shared" si="50"/>
        <v>13950</v>
      </c>
      <c r="AM104" s="61">
        <v>0.285083</v>
      </c>
      <c r="AN104" s="288">
        <v>1325.63595</v>
      </c>
      <c r="AO104" s="287">
        <f t="shared" si="51"/>
        <v>3976.90785</v>
      </c>
      <c r="AP104" s="295">
        <v>5440.5</v>
      </c>
      <c r="AQ104" s="296">
        <f t="shared" si="52"/>
        <v>16321.5</v>
      </c>
      <c r="AR104" s="297">
        <v>0.262846526</v>
      </c>
      <c r="AS104" s="295">
        <v>1430.016524703</v>
      </c>
      <c r="AT104" s="296">
        <f t="shared" si="53"/>
        <v>4290.049574109</v>
      </c>
      <c r="AU104" s="264">
        <v>10831.95</v>
      </c>
      <c r="AV104" s="264">
        <v>2101.1</v>
      </c>
      <c r="AW104" s="154"/>
      <c r="AX104" s="154"/>
      <c r="AY104" s="154"/>
      <c r="AZ104" s="154"/>
      <c r="BA104" s="54">
        <f t="shared" si="74"/>
        <v>0.776483870967742</v>
      </c>
      <c r="BB104" s="54">
        <f t="shared" si="75"/>
        <v>0.528325040269666</v>
      </c>
      <c r="BC104" s="304">
        <f t="shared" si="76"/>
        <v>0.663661428177557</v>
      </c>
      <c r="BD104" s="304">
        <f t="shared" si="77"/>
        <v>0.489761240215127</v>
      </c>
      <c r="BE104" s="162"/>
      <c r="BF104" s="162"/>
      <c r="BG104" s="286">
        <f t="shared" si="78"/>
        <v>0</v>
      </c>
      <c r="BH104" s="243">
        <v>40</v>
      </c>
      <c r="BI104" s="243">
        <v>0</v>
      </c>
      <c r="BJ104" s="317">
        <f t="shared" si="69"/>
        <v>-40</v>
      </c>
      <c r="BK104" s="318">
        <v>8</v>
      </c>
      <c r="BL104" s="318">
        <v>10</v>
      </c>
      <c r="BM104" s="243">
        <v>8</v>
      </c>
      <c r="BN104" s="243">
        <v>0</v>
      </c>
      <c r="BO104" s="243">
        <f t="shared" si="79"/>
        <v>-6</v>
      </c>
      <c r="BP104" s="317">
        <f t="shared" si="80"/>
        <v>-18</v>
      </c>
      <c r="BQ104" s="318">
        <v>10</v>
      </c>
      <c r="BR104" s="318">
        <v>5</v>
      </c>
      <c r="BS104" s="243">
        <v>5</v>
      </c>
      <c r="BT104" s="243">
        <v>0</v>
      </c>
      <c r="BU104" s="243">
        <f t="shared" si="81"/>
        <v>-10</v>
      </c>
      <c r="BV104" s="242">
        <f t="shared" si="82"/>
        <v>-20</v>
      </c>
      <c r="BW104" s="326">
        <f t="shared" si="83"/>
        <v>-78</v>
      </c>
    </row>
    <row r="105" spans="1:75">
      <c r="A105" s="99">
        <v>103</v>
      </c>
      <c r="B105" s="99">
        <v>30</v>
      </c>
      <c r="C105" s="99">
        <v>750</v>
      </c>
      <c r="D105" s="226" t="s">
        <v>191</v>
      </c>
      <c r="E105" s="226" t="s">
        <v>162</v>
      </c>
      <c r="F105" s="329">
        <v>3</v>
      </c>
      <c r="G105" s="330">
        <v>4</v>
      </c>
      <c r="H105" s="329">
        <v>200</v>
      </c>
      <c r="I105" s="102">
        <v>5</v>
      </c>
      <c r="J105" s="102"/>
      <c r="K105" s="99" t="s">
        <v>68</v>
      </c>
      <c r="L105" s="249" t="s">
        <v>163</v>
      </c>
      <c r="M105" s="247">
        <v>40600</v>
      </c>
      <c r="N105" s="105">
        <f t="shared" si="44"/>
        <v>162400</v>
      </c>
      <c r="O105" s="171">
        <v>0.242325</v>
      </c>
      <c r="P105" s="248">
        <v>9838.395</v>
      </c>
      <c r="Q105" s="265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66">
        <v>10271.28438</v>
      </c>
      <c r="V105" s="267">
        <f t="shared" si="47"/>
        <v>41085.13752</v>
      </c>
      <c r="W105" s="154">
        <v>142782.15</v>
      </c>
      <c r="X105" s="154">
        <v>40550.58</v>
      </c>
      <c r="Y105" s="275">
        <f t="shared" si="48"/>
        <v>0.879200431034483</v>
      </c>
      <c r="Z105" s="275">
        <f t="shared" si="49"/>
        <v>0.757931406064209</v>
      </c>
      <c r="AA105" s="154"/>
      <c r="AB105" s="154"/>
      <c r="AC105" s="154">
        <v>3480</v>
      </c>
      <c r="AD105" s="154">
        <v>240</v>
      </c>
      <c r="AE105" s="276">
        <f t="shared" si="70"/>
        <v>0.857771859605911</v>
      </c>
      <c r="AF105" s="171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85"/>
      <c r="AJ105" s="286"/>
      <c r="AK105" s="53">
        <v>30450</v>
      </c>
      <c r="AL105" s="289">
        <f t="shared" si="50"/>
        <v>91350</v>
      </c>
      <c r="AM105" s="54">
        <v>0.313407</v>
      </c>
      <c r="AN105" s="289">
        <v>9543.24315</v>
      </c>
      <c r="AO105" s="289">
        <f t="shared" si="51"/>
        <v>28629.72945</v>
      </c>
      <c r="AP105" s="298">
        <v>35626.5</v>
      </c>
      <c r="AQ105" s="298">
        <f t="shared" si="52"/>
        <v>106879.5</v>
      </c>
      <c r="AR105" s="299">
        <v>0.288961254</v>
      </c>
      <c r="AS105" s="298">
        <v>10294.678115631</v>
      </c>
      <c r="AT105" s="298">
        <f t="shared" si="53"/>
        <v>30884.034346893</v>
      </c>
      <c r="AU105" s="154">
        <v>116603.67</v>
      </c>
      <c r="AV105" s="154">
        <v>31127.51</v>
      </c>
      <c r="AW105" s="154"/>
      <c r="AX105" s="154"/>
      <c r="AY105" s="154"/>
      <c r="AZ105" s="154"/>
      <c r="BA105" s="61">
        <f t="shared" si="74"/>
        <v>1.27644958949097</v>
      </c>
      <c r="BB105" s="61">
        <f t="shared" si="75"/>
        <v>1.08724429458414</v>
      </c>
      <c r="BC105" s="305">
        <f t="shared" si="76"/>
        <v>1.09098255512049</v>
      </c>
      <c r="BD105" s="305">
        <f t="shared" si="77"/>
        <v>1.00788354430552</v>
      </c>
      <c r="BE105" s="319">
        <v>500</v>
      </c>
      <c r="BF105" s="264">
        <f t="shared" ref="BF102:BF106" si="84">(AV105-AO105)*0.2</f>
        <v>499.55611</v>
      </c>
      <c r="BG105" s="286">
        <f t="shared" si="78"/>
        <v>999.55611</v>
      </c>
      <c r="BH105" s="105">
        <v>80</v>
      </c>
      <c r="BI105" s="105">
        <v>117</v>
      </c>
      <c r="BJ105" s="317">
        <v>0</v>
      </c>
      <c r="BK105" s="321">
        <v>20</v>
      </c>
      <c r="BL105" s="321">
        <v>71</v>
      </c>
      <c r="BM105" s="105">
        <v>20</v>
      </c>
      <c r="BN105" s="105">
        <v>34</v>
      </c>
      <c r="BO105" s="243">
        <f t="shared" si="79"/>
        <v>65</v>
      </c>
      <c r="BP105" s="317">
        <v>0</v>
      </c>
      <c r="BQ105" s="321">
        <v>30</v>
      </c>
      <c r="BR105" s="321">
        <v>41</v>
      </c>
      <c r="BS105" s="105">
        <v>25</v>
      </c>
      <c r="BT105" s="105">
        <v>11</v>
      </c>
      <c r="BU105" s="243">
        <f t="shared" si="81"/>
        <v>-3</v>
      </c>
      <c r="BV105" s="242">
        <f t="shared" si="82"/>
        <v>-6</v>
      </c>
      <c r="BW105" s="326">
        <f t="shared" si="83"/>
        <v>-6</v>
      </c>
    </row>
    <row r="106" spans="1:75">
      <c r="A106" s="99">
        <v>104</v>
      </c>
      <c r="B106" s="99">
        <v>30</v>
      </c>
      <c r="C106" s="99">
        <v>106399</v>
      </c>
      <c r="D106" s="226" t="s">
        <v>192</v>
      </c>
      <c r="E106" s="226" t="s">
        <v>88</v>
      </c>
      <c r="F106" s="227">
        <v>4</v>
      </c>
      <c r="G106" s="228">
        <v>16</v>
      </c>
      <c r="H106" s="227">
        <v>150</v>
      </c>
      <c r="I106" s="102">
        <v>2</v>
      </c>
      <c r="J106" s="102">
        <v>2</v>
      </c>
      <c r="K106" s="99" t="s">
        <v>72</v>
      </c>
      <c r="L106" s="246" t="s">
        <v>89</v>
      </c>
      <c r="M106" s="247">
        <v>10800</v>
      </c>
      <c r="N106" s="105">
        <f t="shared" si="44"/>
        <v>43200</v>
      </c>
      <c r="O106" s="171">
        <v>0.1455</v>
      </c>
      <c r="P106" s="248">
        <v>1571.4</v>
      </c>
      <c r="Q106" s="265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66">
        <v>1640.5416</v>
      </c>
      <c r="V106" s="267">
        <f t="shared" si="47"/>
        <v>6562.1664</v>
      </c>
      <c r="W106" s="154">
        <v>37759.03</v>
      </c>
      <c r="X106" s="154">
        <v>10152.74</v>
      </c>
      <c r="Y106" s="275">
        <f t="shared" si="48"/>
        <v>0.87405162037037</v>
      </c>
      <c r="Z106" s="275">
        <f t="shared" si="49"/>
        <v>0.753492776181354</v>
      </c>
      <c r="AA106" s="154"/>
      <c r="AB106" s="154"/>
      <c r="AC106" s="154"/>
      <c r="AD106" s="154"/>
      <c r="AE106" s="276">
        <f t="shared" si="70"/>
        <v>0.87405162037037</v>
      </c>
      <c r="AF106" s="171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85"/>
      <c r="AJ106" s="286"/>
      <c r="AK106" s="53">
        <v>8100</v>
      </c>
      <c r="AL106" s="289">
        <f t="shared" si="50"/>
        <v>24300</v>
      </c>
      <c r="AM106" s="54">
        <v>0.18818</v>
      </c>
      <c r="AN106" s="289">
        <v>1524.258</v>
      </c>
      <c r="AO106" s="289">
        <f t="shared" si="51"/>
        <v>4572.774</v>
      </c>
      <c r="AP106" s="298">
        <v>9477</v>
      </c>
      <c r="AQ106" s="298">
        <f t="shared" si="52"/>
        <v>28431</v>
      </c>
      <c r="AR106" s="299">
        <v>0.17350196</v>
      </c>
      <c r="AS106" s="298">
        <v>1644.27807492</v>
      </c>
      <c r="AT106" s="298">
        <f t="shared" si="53"/>
        <v>4932.83422476</v>
      </c>
      <c r="AU106" s="154">
        <v>39693.01</v>
      </c>
      <c r="AV106" s="154">
        <v>10814.1</v>
      </c>
      <c r="AW106" s="154"/>
      <c r="AX106" s="154"/>
      <c r="AY106" s="154"/>
      <c r="AZ106" s="154"/>
      <c r="BA106" s="61">
        <f t="shared" si="74"/>
        <v>1.63345720164609</v>
      </c>
      <c r="BB106" s="61">
        <f t="shared" si="75"/>
        <v>2.3648883587949</v>
      </c>
      <c r="BC106" s="305">
        <f t="shared" si="76"/>
        <v>1.39611726636418</v>
      </c>
      <c r="BD106" s="305">
        <f t="shared" si="77"/>
        <v>2.19226909060098</v>
      </c>
      <c r="BE106" s="319">
        <v>500</v>
      </c>
      <c r="BF106" s="264">
        <f t="shared" si="84"/>
        <v>1248.2652</v>
      </c>
      <c r="BG106" s="286">
        <f t="shared" si="78"/>
        <v>1748.2652</v>
      </c>
      <c r="BH106" s="105">
        <v>60</v>
      </c>
      <c r="BI106" s="105">
        <v>22</v>
      </c>
      <c r="BJ106" s="317">
        <f>BI106-BH106</f>
        <v>-38</v>
      </c>
      <c r="BK106" s="321">
        <v>12</v>
      </c>
      <c r="BL106" s="321">
        <v>4</v>
      </c>
      <c r="BM106" s="105">
        <v>12</v>
      </c>
      <c r="BN106" s="105">
        <v>0</v>
      </c>
      <c r="BO106" s="243">
        <f t="shared" si="79"/>
        <v>-20</v>
      </c>
      <c r="BP106" s="317">
        <f t="shared" si="80"/>
        <v>-60</v>
      </c>
      <c r="BQ106" s="321">
        <v>20</v>
      </c>
      <c r="BR106" s="321">
        <v>15</v>
      </c>
      <c r="BS106" s="105">
        <v>10</v>
      </c>
      <c r="BT106" s="105">
        <v>-1</v>
      </c>
      <c r="BU106" s="243">
        <f t="shared" si="81"/>
        <v>-16</v>
      </c>
      <c r="BV106" s="242">
        <f t="shared" si="82"/>
        <v>-32</v>
      </c>
      <c r="BW106" s="326">
        <f t="shared" si="83"/>
        <v>-130</v>
      </c>
    </row>
    <row r="107" spans="1:75">
      <c r="A107" s="99">
        <v>105</v>
      </c>
      <c r="B107" s="99">
        <v>30</v>
      </c>
      <c r="C107" s="99">
        <v>515</v>
      </c>
      <c r="D107" s="226" t="s">
        <v>193</v>
      </c>
      <c r="E107" s="226" t="s">
        <v>91</v>
      </c>
      <c r="F107" s="227">
        <v>5</v>
      </c>
      <c r="G107" s="228">
        <v>20</v>
      </c>
      <c r="H107" s="231">
        <v>150</v>
      </c>
      <c r="I107" s="102">
        <v>3</v>
      </c>
      <c r="J107" s="102"/>
      <c r="K107" s="99" t="s">
        <v>96</v>
      </c>
      <c r="L107" s="249" t="s">
        <v>92</v>
      </c>
      <c r="M107" s="247">
        <v>10800</v>
      </c>
      <c r="N107" s="105">
        <f t="shared" si="44"/>
        <v>43200</v>
      </c>
      <c r="O107" s="171">
        <v>0.26565</v>
      </c>
      <c r="P107" s="248">
        <v>2869.02</v>
      </c>
      <c r="Q107" s="265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66">
        <v>2995.25688</v>
      </c>
      <c r="V107" s="267">
        <f t="shared" si="47"/>
        <v>11981.02752</v>
      </c>
      <c r="W107" s="154">
        <v>37562.58</v>
      </c>
      <c r="X107" s="154">
        <v>9514.76</v>
      </c>
      <c r="Y107" s="275">
        <f t="shared" si="48"/>
        <v>0.869504166666667</v>
      </c>
      <c r="Z107" s="275">
        <f t="shared" si="49"/>
        <v>0.749572557471264</v>
      </c>
      <c r="AA107" s="154"/>
      <c r="AB107" s="154"/>
      <c r="AC107" s="154"/>
      <c r="AD107" s="154"/>
      <c r="AE107" s="276">
        <f t="shared" si="70"/>
        <v>0.869504166666667</v>
      </c>
      <c r="AF107" s="171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85"/>
      <c r="AJ107" s="286"/>
      <c r="AK107" s="53">
        <v>8100</v>
      </c>
      <c r="AL107" s="289">
        <f t="shared" si="50"/>
        <v>24300</v>
      </c>
      <c r="AM107" s="54">
        <v>0.343574</v>
      </c>
      <c r="AN107" s="289">
        <v>2782.9494</v>
      </c>
      <c r="AO107" s="289">
        <f t="shared" si="51"/>
        <v>8348.8482</v>
      </c>
      <c r="AP107" s="298">
        <v>9477</v>
      </c>
      <c r="AQ107" s="298">
        <f t="shared" si="52"/>
        <v>28431</v>
      </c>
      <c r="AR107" s="299">
        <v>0.316775228</v>
      </c>
      <c r="AS107" s="298">
        <v>3002.078835756</v>
      </c>
      <c r="AT107" s="298">
        <f t="shared" si="53"/>
        <v>9006.236507268</v>
      </c>
      <c r="AU107" s="154">
        <v>14994.35</v>
      </c>
      <c r="AV107" s="154">
        <v>4314.4</v>
      </c>
      <c r="AW107" s="154"/>
      <c r="AX107" s="154"/>
      <c r="AY107" s="154"/>
      <c r="AZ107" s="154"/>
      <c r="BA107" s="54">
        <f t="shared" si="74"/>
        <v>0.617051440329218</v>
      </c>
      <c r="BB107" s="54">
        <f t="shared" si="75"/>
        <v>0.516765893527684</v>
      </c>
      <c r="BC107" s="304">
        <f t="shared" si="76"/>
        <v>0.527394393443776</v>
      </c>
      <c r="BD107" s="304">
        <f t="shared" si="77"/>
        <v>0.479045825247682</v>
      </c>
      <c r="BE107" s="162"/>
      <c r="BF107" s="162"/>
      <c r="BG107" s="286">
        <f t="shared" si="78"/>
        <v>0</v>
      </c>
      <c r="BH107" s="105">
        <v>80</v>
      </c>
      <c r="BI107" s="105">
        <v>0</v>
      </c>
      <c r="BJ107" s="317">
        <f>BI107-BH107</f>
        <v>-80</v>
      </c>
      <c r="BK107" s="321">
        <v>12</v>
      </c>
      <c r="BL107" s="321">
        <v>4</v>
      </c>
      <c r="BM107" s="105">
        <v>12</v>
      </c>
      <c r="BN107" s="105">
        <v>6</v>
      </c>
      <c r="BO107" s="243">
        <f t="shared" si="79"/>
        <v>-14</v>
      </c>
      <c r="BP107" s="317">
        <f t="shared" si="80"/>
        <v>-42</v>
      </c>
      <c r="BQ107" s="321">
        <v>15</v>
      </c>
      <c r="BR107" s="321">
        <v>18</v>
      </c>
      <c r="BS107" s="105">
        <v>8</v>
      </c>
      <c r="BT107" s="105">
        <v>0</v>
      </c>
      <c r="BU107" s="243">
        <f t="shared" si="81"/>
        <v>-5</v>
      </c>
      <c r="BV107" s="242">
        <f t="shared" si="82"/>
        <v>-10</v>
      </c>
      <c r="BW107" s="326">
        <f t="shared" si="83"/>
        <v>-132</v>
      </c>
    </row>
    <row r="108" spans="1:75">
      <c r="A108" s="99">
        <v>106</v>
      </c>
      <c r="B108" s="99">
        <v>30</v>
      </c>
      <c r="C108" s="99">
        <v>709</v>
      </c>
      <c r="D108" s="226" t="s">
        <v>194</v>
      </c>
      <c r="E108" s="226" t="s">
        <v>88</v>
      </c>
      <c r="F108" s="229">
        <v>4</v>
      </c>
      <c r="G108" s="230">
        <v>15</v>
      </c>
      <c r="H108" s="229">
        <v>150</v>
      </c>
      <c r="I108" s="102">
        <v>3</v>
      </c>
      <c r="J108" s="102"/>
      <c r="K108" s="99" t="s">
        <v>72</v>
      </c>
      <c r="L108" s="246" t="s">
        <v>89</v>
      </c>
      <c r="M108" s="247">
        <v>13260</v>
      </c>
      <c r="N108" s="105">
        <f t="shared" si="44"/>
        <v>53040</v>
      </c>
      <c r="O108" s="171">
        <v>0.24255</v>
      </c>
      <c r="P108" s="248">
        <v>3216.213</v>
      </c>
      <c r="Q108" s="265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66">
        <v>3357.726372</v>
      </c>
      <c r="V108" s="267">
        <f t="shared" si="47"/>
        <v>13430.905488</v>
      </c>
      <c r="W108" s="154">
        <v>48116.3</v>
      </c>
      <c r="X108" s="154">
        <v>11875.53</v>
      </c>
      <c r="Y108" s="275">
        <f t="shared" si="48"/>
        <v>0.907170060331825</v>
      </c>
      <c r="Z108" s="275">
        <f t="shared" si="49"/>
        <v>0.78204315545847</v>
      </c>
      <c r="AA108" s="154">
        <v>2232</v>
      </c>
      <c r="AB108" s="154">
        <v>266.4</v>
      </c>
      <c r="AC108" s="154"/>
      <c r="AD108" s="154"/>
      <c r="AE108" s="276">
        <f t="shared" si="70"/>
        <v>0.865088612368024</v>
      </c>
      <c r="AF108" s="171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85"/>
      <c r="AJ108" s="286"/>
      <c r="AK108" s="53">
        <v>9945</v>
      </c>
      <c r="AL108" s="289">
        <f t="shared" si="50"/>
        <v>29835</v>
      </c>
      <c r="AM108" s="54">
        <v>0.313698</v>
      </c>
      <c r="AN108" s="289">
        <v>3119.72661</v>
      </c>
      <c r="AO108" s="289">
        <f t="shared" si="51"/>
        <v>9359.17983</v>
      </c>
      <c r="AP108" s="298">
        <v>11635.65</v>
      </c>
      <c r="AQ108" s="298">
        <f t="shared" si="52"/>
        <v>34906.95</v>
      </c>
      <c r="AR108" s="299">
        <v>0.289229556</v>
      </c>
      <c r="AS108" s="298">
        <v>3365.3738832714</v>
      </c>
      <c r="AT108" s="298">
        <f t="shared" si="53"/>
        <v>10096.1216498142</v>
      </c>
      <c r="AU108" s="154">
        <v>22000.15</v>
      </c>
      <c r="AV108" s="154">
        <v>6316.61</v>
      </c>
      <c r="AW108" s="154"/>
      <c r="AX108" s="154"/>
      <c r="AY108" s="154"/>
      <c r="AZ108" s="154"/>
      <c r="BA108" s="54">
        <f t="shared" si="74"/>
        <v>0.737394000335177</v>
      </c>
      <c r="BB108" s="54">
        <f t="shared" si="75"/>
        <v>0.674910634770867</v>
      </c>
      <c r="BC108" s="304">
        <f t="shared" si="76"/>
        <v>0.630251282337758</v>
      </c>
      <c r="BD108" s="304">
        <f t="shared" si="77"/>
        <v>0.625647176122947</v>
      </c>
      <c r="BE108" s="162"/>
      <c r="BF108" s="162"/>
      <c r="BG108" s="286">
        <f t="shared" si="78"/>
        <v>0</v>
      </c>
      <c r="BH108" s="105">
        <v>480</v>
      </c>
      <c r="BI108" s="105">
        <v>488</v>
      </c>
      <c r="BJ108" s="317">
        <v>0</v>
      </c>
      <c r="BK108" s="321">
        <v>14</v>
      </c>
      <c r="BL108" s="321">
        <v>2</v>
      </c>
      <c r="BM108" s="105">
        <v>14</v>
      </c>
      <c r="BN108" s="105">
        <v>2</v>
      </c>
      <c r="BO108" s="243">
        <f t="shared" si="79"/>
        <v>-24</v>
      </c>
      <c r="BP108" s="317">
        <f t="shared" si="80"/>
        <v>-72</v>
      </c>
      <c r="BQ108" s="321">
        <v>20</v>
      </c>
      <c r="BR108" s="321">
        <v>30</v>
      </c>
      <c r="BS108" s="105">
        <v>10</v>
      </c>
      <c r="BT108" s="105">
        <v>1</v>
      </c>
      <c r="BU108" s="243">
        <f t="shared" si="81"/>
        <v>1</v>
      </c>
      <c r="BV108" s="242">
        <v>0</v>
      </c>
      <c r="BW108" s="326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26" t="s">
        <v>195</v>
      </c>
      <c r="E109" s="226" t="s">
        <v>64</v>
      </c>
      <c r="F109" s="229">
        <v>8</v>
      </c>
      <c r="G109" s="230">
        <v>37</v>
      </c>
      <c r="H109" s="229">
        <v>100</v>
      </c>
      <c r="I109" s="102">
        <v>1</v>
      </c>
      <c r="J109" s="102"/>
      <c r="K109" s="99" t="s">
        <v>65</v>
      </c>
      <c r="L109" s="246" t="s">
        <v>66</v>
      </c>
      <c r="M109" s="247">
        <v>7600</v>
      </c>
      <c r="N109" s="105">
        <f t="shared" si="44"/>
        <v>30400</v>
      </c>
      <c r="O109" s="171">
        <v>0.266925</v>
      </c>
      <c r="P109" s="248">
        <v>2028.63</v>
      </c>
      <c r="Q109" s="265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66">
        <v>2117.88972</v>
      </c>
      <c r="V109" s="267">
        <f t="shared" si="47"/>
        <v>8471.55888</v>
      </c>
      <c r="W109" s="154">
        <v>26282.73</v>
      </c>
      <c r="X109" s="154">
        <v>6389.67</v>
      </c>
      <c r="Y109" s="275">
        <f t="shared" si="48"/>
        <v>0.864563486842105</v>
      </c>
      <c r="Z109" s="275">
        <f t="shared" si="49"/>
        <v>0.745313350725953</v>
      </c>
      <c r="AA109" s="154"/>
      <c r="AB109" s="154"/>
      <c r="AC109" s="154"/>
      <c r="AD109" s="154"/>
      <c r="AE109" s="276">
        <f t="shared" si="70"/>
        <v>0.864563486842105</v>
      </c>
      <c r="AF109" s="171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85"/>
      <c r="AJ109" s="286"/>
      <c r="AK109" s="53">
        <v>5700</v>
      </c>
      <c r="AL109" s="289">
        <f t="shared" si="50"/>
        <v>17100</v>
      </c>
      <c r="AM109" s="54">
        <v>0.345223</v>
      </c>
      <c r="AN109" s="289">
        <v>1967.7711</v>
      </c>
      <c r="AO109" s="289">
        <f t="shared" si="51"/>
        <v>5903.3133</v>
      </c>
      <c r="AP109" s="298">
        <v>6669</v>
      </c>
      <c r="AQ109" s="298">
        <f t="shared" si="52"/>
        <v>20007</v>
      </c>
      <c r="AR109" s="299">
        <v>0.318295606</v>
      </c>
      <c r="AS109" s="298">
        <v>2122.713396414</v>
      </c>
      <c r="AT109" s="298">
        <f t="shared" si="53"/>
        <v>6368.140189242</v>
      </c>
      <c r="AU109" s="154">
        <v>17382.72</v>
      </c>
      <c r="AV109" s="154">
        <v>4572.32</v>
      </c>
      <c r="AW109" s="154"/>
      <c r="AX109" s="154"/>
      <c r="AY109" s="332">
        <v>1160</v>
      </c>
      <c r="AZ109" s="307">
        <v>80</v>
      </c>
      <c r="BA109" s="54">
        <f t="shared" si="74"/>
        <v>0.948697076023392</v>
      </c>
      <c r="BB109" s="54">
        <f t="shared" si="75"/>
        <v>0.760982819597259</v>
      </c>
      <c r="BC109" s="304">
        <f t="shared" si="76"/>
        <v>0.810852201729395</v>
      </c>
      <c r="BD109" s="304">
        <f t="shared" si="77"/>
        <v>0.705436731369245</v>
      </c>
      <c r="BE109" s="162"/>
      <c r="BF109" s="162"/>
      <c r="BG109" s="286">
        <f t="shared" si="78"/>
        <v>0</v>
      </c>
      <c r="BH109" s="105">
        <v>40</v>
      </c>
      <c r="BI109" s="105">
        <v>11</v>
      </c>
      <c r="BJ109" s="317">
        <f t="shared" ref="BJ109:BJ118" si="85">BI109-BH109</f>
        <v>-29</v>
      </c>
      <c r="BK109" s="321">
        <v>8</v>
      </c>
      <c r="BL109" s="321">
        <v>2</v>
      </c>
      <c r="BM109" s="105">
        <v>8</v>
      </c>
      <c r="BN109" s="105">
        <v>0</v>
      </c>
      <c r="BO109" s="243">
        <f t="shared" si="79"/>
        <v>-14</v>
      </c>
      <c r="BP109" s="317">
        <f t="shared" si="80"/>
        <v>-42</v>
      </c>
      <c r="BQ109" s="321">
        <v>10</v>
      </c>
      <c r="BR109" s="321">
        <v>0</v>
      </c>
      <c r="BS109" s="105">
        <v>5</v>
      </c>
      <c r="BT109" s="105">
        <v>0</v>
      </c>
      <c r="BU109" s="243">
        <f t="shared" si="81"/>
        <v>-15</v>
      </c>
      <c r="BV109" s="242">
        <f t="shared" si="82"/>
        <v>-30</v>
      </c>
      <c r="BW109" s="326">
        <f t="shared" si="83"/>
        <v>-101</v>
      </c>
    </row>
    <row r="110" spans="1:75">
      <c r="A110" s="99">
        <v>108</v>
      </c>
      <c r="B110" s="99">
        <v>30</v>
      </c>
      <c r="C110" s="99">
        <v>104429</v>
      </c>
      <c r="D110" s="226" t="s">
        <v>196</v>
      </c>
      <c r="E110" s="226" t="s">
        <v>88</v>
      </c>
      <c r="F110" s="227">
        <v>9</v>
      </c>
      <c r="G110" s="228">
        <v>42</v>
      </c>
      <c r="H110" s="227">
        <v>100</v>
      </c>
      <c r="I110" s="102">
        <v>2</v>
      </c>
      <c r="J110" s="102"/>
      <c r="K110" s="99" t="s">
        <v>104</v>
      </c>
      <c r="L110" s="249" t="s">
        <v>89</v>
      </c>
      <c r="M110" s="247">
        <v>6400</v>
      </c>
      <c r="N110" s="105">
        <f t="shared" si="44"/>
        <v>25600</v>
      </c>
      <c r="O110" s="171">
        <v>0.175</v>
      </c>
      <c r="P110" s="248">
        <v>1120</v>
      </c>
      <c r="Q110" s="265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66">
        <v>1169.28</v>
      </c>
      <c r="V110" s="267">
        <f t="shared" si="47"/>
        <v>4677.12</v>
      </c>
      <c r="W110" s="154">
        <v>22050.1</v>
      </c>
      <c r="X110" s="154">
        <v>4197.39</v>
      </c>
      <c r="Y110" s="275">
        <f t="shared" si="48"/>
        <v>0.86133203125</v>
      </c>
      <c r="Z110" s="275">
        <f t="shared" si="49"/>
        <v>0.742527613146552</v>
      </c>
      <c r="AA110" s="154"/>
      <c r="AB110" s="154"/>
      <c r="AC110" s="154"/>
      <c r="AD110" s="154"/>
      <c r="AE110" s="276">
        <f t="shared" si="70"/>
        <v>0.86133203125</v>
      </c>
      <c r="AF110" s="171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85"/>
      <c r="AJ110" s="286"/>
      <c r="AK110" s="53">
        <v>4800</v>
      </c>
      <c r="AL110" s="289">
        <f t="shared" si="50"/>
        <v>14400</v>
      </c>
      <c r="AM110" s="54">
        <v>0.221063</v>
      </c>
      <c r="AN110" s="289">
        <v>1061.1024</v>
      </c>
      <c r="AO110" s="289">
        <f t="shared" si="51"/>
        <v>3183.3072</v>
      </c>
      <c r="AP110" s="298">
        <v>5616</v>
      </c>
      <c r="AQ110" s="298">
        <f t="shared" si="52"/>
        <v>16848</v>
      </c>
      <c r="AR110" s="299">
        <v>0.203820086</v>
      </c>
      <c r="AS110" s="298">
        <v>1144.653602976</v>
      </c>
      <c r="AT110" s="298">
        <f t="shared" si="53"/>
        <v>3433.960808928</v>
      </c>
      <c r="AU110" s="154">
        <v>10639</v>
      </c>
      <c r="AV110" s="154">
        <v>1881.25</v>
      </c>
      <c r="AW110" s="154"/>
      <c r="AX110" s="154"/>
      <c r="AY110" s="154"/>
      <c r="AZ110" s="154"/>
      <c r="BA110" s="54">
        <f t="shared" si="74"/>
        <v>0.738819444444444</v>
      </c>
      <c r="BB110" s="54">
        <f t="shared" si="75"/>
        <v>0.590973437939009</v>
      </c>
      <c r="BC110" s="304">
        <f t="shared" si="76"/>
        <v>0.631469610636277</v>
      </c>
      <c r="BD110" s="304">
        <f t="shared" si="77"/>
        <v>0.547836770620362</v>
      </c>
      <c r="BE110" s="162"/>
      <c r="BF110" s="162"/>
      <c r="BG110" s="286">
        <f t="shared" si="78"/>
        <v>0</v>
      </c>
      <c r="BH110" s="105">
        <v>40</v>
      </c>
      <c r="BI110" s="105">
        <v>0</v>
      </c>
      <c r="BJ110" s="317">
        <f t="shared" si="85"/>
        <v>-40</v>
      </c>
      <c r="BK110" s="321">
        <v>8</v>
      </c>
      <c r="BL110" s="321">
        <v>7</v>
      </c>
      <c r="BM110" s="105">
        <v>8</v>
      </c>
      <c r="BN110" s="105">
        <v>0</v>
      </c>
      <c r="BO110" s="243">
        <f t="shared" si="79"/>
        <v>-9</v>
      </c>
      <c r="BP110" s="317">
        <f t="shared" si="80"/>
        <v>-27</v>
      </c>
      <c r="BQ110" s="321">
        <v>10</v>
      </c>
      <c r="BR110" s="321">
        <v>9</v>
      </c>
      <c r="BS110" s="105">
        <v>5</v>
      </c>
      <c r="BT110" s="105">
        <v>0</v>
      </c>
      <c r="BU110" s="243">
        <f t="shared" si="81"/>
        <v>-6</v>
      </c>
      <c r="BV110" s="242">
        <f t="shared" si="82"/>
        <v>-12</v>
      </c>
      <c r="BW110" s="326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6" t="s">
        <v>197</v>
      </c>
      <c r="E111" s="226" t="s">
        <v>75</v>
      </c>
      <c r="F111" s="229">
        <v>9</v>
      </c>
      <c r="G111" s="230">
        <v>43</v>
      </c>
      <c r="H111" s="229">
        <v>100</v>
      </c>
      <c r="I111" s="102">
        <v>4</v>
      </c>
      <c r="J111" s="102"/>
      <c r="K111" s="99" t="s">
        <v>65</v>
      </c>
      <c r="L111" s="249" t="s">
        <v>76</v>
      </c>
      <c r="M111" s="247">
        <v>8000</v>
      </c>
      <c r="N111" s="105">
        <f t="shared" si="44"/>
        <v>32000</v>
      </c>
      <c r="O111" s="171">
        <v>0.21315</v>
      </c>
      <c r="P111" s="248">
        <v>1705.2</v>
      </c>
      <c r="Q111" s="265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66">
        <v>1780.2288</v>
      </c>
      <c r="V111" s="267">
        <f t="shared" si="47"/>
        <v>7120.9152</v>
      </c>
      <c r="W111" s="154">
        <v>27386.78</v>
      </c>
      <c r="X111" s="154">
        <v>5910.11</v>
      </c>
      <c r="Y111" s="275">
        <f t="shared" si="48"/>
        <v>0.855836875</v>
      </c>
      <c r="Z111" s="275">
        <f t="shared" si="49"/>
        <v>0.737790409482759</v>
      </c>
      <c r="AA111" s="154"/>
      <c r="AB111" s="154"/>
      <c r="AC111" s="154">
        <v>1160</v>
      </c>
      <c r="AD111" s="154">
        <v>80</v>
      </c>
      <c r="AE111" s="276">
        <f t="shared" si="70"/>
        <v>0.819586875</v>
      </c>
      <c r="AF111" s="171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85"/>
      <c r="AJ111" s="286"/>
      <c r="AK111" s="53">
        <v>6000</v>
      </c>
      <c r="AL111" s="289">
        <f t="shared" si="50"/>
        <v>18000</v>
      </c>
      <c r="AM111" s="54">
        <v>0.275674</v>
      </c>
      <c r="AN111" s="289">
        <v>1654.044</v>
      </c>
      <c r="AO111" s="289">
        <f t="shared" si="51"/>
        <v>4962.132</v>
      </c>
      <c r="AP111" s="298">
        <v>7020</v>
      </c>
      <c r="AQ111" s="298">
        <f t="shared" si="52"/>
        <v>21060</v>
      </c>
      <c r="AR111" s="299">
        <v>0.254171428</v>
      </c>
      <c r="AS111" s="298">
        <v>1784.28342456</v>
      </c>
      <c r="AT111" s="298">
        <f t="shared" si="53"/>
        <v>5352.85027368</v>
      </c>
      <c r="AU111" s="154">
        <v>13878.01</v>
      </c>
      <c r="AV111" s="154">
        <v>3625.77</v>
      </c>
      <c r="AW111" s="154"/>
      <c r="AX111" s="154"/>
      <c r="AY111" s="154"/>
      <c r="AZ111" s="154"/>
      <c r="BA111" s="54">
        <f t="shared" si="74"/>
        <v>0.771000555555556</v>
      </c>
      <c r="BB111" s="54">
        <f t="shared" si="75"/>
        <v>0.730687938168513</v>
      </c>
      <c r="BC111" s="304">
        <f t="shared" si="76"/>
        <v>0.658974833808167</v>
      </c>
      <c r="BD111" s="304">
        <f t="shared" si="77"/>
        <v>0.677353151054483</v>
      </c>
      <c r="BE111" s="162"/>
      <c r="BF111" s="162"/>
      <c r="BG111" s="286">
        <f t="shared" si="78"/>
        <v>0</v>
      </c>
      <c r="BH111" s="105">
        <v>60</v>
      </c>
      <c r="BI111" s="105">
        <v>32</v>
      </c>
      <c r="BJ111" s="317">
        <f t="shared" si="85"/>
        <v>-28</v>
      </c>
      <c r="BK111" s="321">
        <v>8</v>
      </c>
      <c r="BL111" s="321">
        <v>2</v>
      </c>
      <c r="BM111" s="105">
        <v>8</v>
      </c>
      <c r="BN111" s="105">
        <v>0</v>
      </c>
      <c r="BO111" s="243">
        <f t="shared" si="79"/>
        <v>-14</v>
      </c>
      <c r="BP111" s="317">
        <f t="shared" si="80"/>
        <v>-42</v>
      </c>
      <c r="BQ111" s="321">
        <v>10</v>
      </c>
      <c r="BR111" s="321">
        <v>5</v>
      </c>
      <c r="BS111" s="105">
        <v>5</v>
      </c>
      <c r="BT111" s="105">
        <v>0</v>
      </c>
      <c r="BU111" s="243">
        <f t="shared" si="81"/>
        <v>-10</v>
      </c>
      <c r="BV111" s="242">
        <f t="shared" si="82"/>
        <v>-20</v>
      </c>
      <c r="BW111" s="326">
        <f t="shared" si="83"/>
        <v>-90</v>
      </c>
    </row>
    <row r="112" spans="1:75">
      <c r="A112" s="99">
        <v>110</v>
      </c>
      <c r="B112" s="99">
        <v>30</v>
      </c>
      <c r="C112" s="99">
        <v>106569</v>
      </c>
      <c r="D112" s="226" t="s">
        <v>198</v>
      </c>
      <c r="E112" s="226" t="s">
        <v>88</v>
      </c>
      <c r="F112" s="229">
        <v>5</v>
      </c>
      <c r="G112" s="230">
        <v>21</v>
      </c>
      <c r="H112" s="229">
        <v>150</v>
      </c>
      <c r="I112" s="102">
        <v>1</v>
      </c>
      <c r="J112" s="102">
        <v>3</v>
      </c>
      <c r="K112" s="99" t="s">
        <v>96</v>
      </c>
      <c r="L112" s="249" t="s">
        <v>89</v>
      </c>
      <c r="M112" s="247">
        <v>9620</v>
      </c>
      <c r="N112" s="105">
        <f t="shared" si="44"/>
        <v>38480</v>
      </c>
      <c r="O112" s="171">
        <v>0.11</v>
      </c>
      <c r="P112" s="248">
        <v>1058.2</v>
      </c>
      <c r="Q112" s="265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66">
        <v>1104.7608</v>
      </c>
      <c r="V112" s="267">
        <f t="shared" si="47"/>
        <v>4419.0432</v>
      </c>
      <c r="W112" s="154">
        <v>32777.08</v>
      </c>
      <c r="X112" s="154">
        <v>9292.62</v>
      </c>
      <c r="Y112" s="275">
        <f t="shared" si="48"/>
        <v>0.851795218295218</v>
      </c>
      <c r="Z112" s="275">
        <f t="shared" si="49"/>
        <v>0.734306222668292</v>
      </c>
      <c r="AA112" s="154"/>
      <c r="AB112" s="154"/>
      <c r="AC112" s="154"/>
      <c r="AD112" s="154"/>
      <c r="AE112" s="276">
        <f t="shared" si="70"/>
        <v>0.851795218295218</v>
      </c>
      <c r="AF112" s="171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85"/>
      <c r="AJ112" s="286"/>
      <c r="AK112" s="53">
        <v>7215</v>
      </c>
      <c r="AL112" s="289">
        <f t="shared" si="50"/>
        <v>21645</v>
      </c>
      <c r="AM112" s="54">
        <v>0.115333</v>
      </c>
      <c r="AN112" s="289">
        <v>832.127595</v>
      </c>
      <c r="AO112" s="289">
        <f t="shared" si="51"/>
        <v>2496.382785</v>
      </c>
      <c r="AP112" s="298">
        <v>8441.55</v>
      </c>
      <c r="AQ112" s="298">
        <f t="shared" si="52"/>
        <v>25324.65</v>
      </c>
      <c r="AR112" s="299">
        <v>0.106337026</v>
      </c>
      <c r="AS112" s="298">
        <v>897.6493218303</v>
      </c>
      <c r="AT112" s="298">
        <f t="shared" si="53"/>
        <v>2692.9479654909</v>
      </c>
      <c r="AU112" s="154">
        <v>16946.09</v>
      </c>
      <c r="AV112" s="154">
        <v>5465.29</v>
      </c>
      <c r="AW112" s="154"/>
      <c r="AX112" s="154"/>
      <c r="AY112" s="154"/>
      <c r="AZ112" s="154"/>
      <c r="BA112" s="54">
        <f t="shared" si="74"/>
        <v>0.782910140910141</v>
      </c>
      <c r="BB112" s="54">
        <f t="shared" si="75"/>
        <v>2.18928364385432</v>
      </c>
      <c r="BC112" s="304">
        <f t="shared" si="76"/>
        <v>0.669153966589864</v>
      </c>
      <c r="BD112" s="304">
        <f t="shared" si="77"/>
        <v>2.02948221430031</v>
      </c>
      <c r="BE112" s="162"/>
      <c r="BF112" s="162"/>
      <c r="BG112" s="286">
        <f t="shared" si="78"/>
        <v>0</v>
      </c>
      <c r="BH112" s="105">
        <v>60</v>
      </c>
      <c r="BI112" s="105">
        <v>12</v>
      </c>
      <c r="BJ112" s="317">
        <f t="shared" si="85"/>
        <v>-48</v>
      </c>
      <c r="BK112" s="321">
        <v>12</v>
      </c>
      <c r="BL112" s="321">
        <v>4</v>
      </c>
      <c r="BM112" s="105">
        <v>12</v>
      </c>
      <c r="BN112" s="105">
        <v>0</v>
      </c>
      <c r="BO112" s="243">
        <f t="shared" si="79"/>
        <v>-20</v>
      </c>
      <c r="BP112" s="317">
        <f t="shared" si="80"/>
        <v>-60</v>
      </c>
      <c r="BQ112" s="321">
        <v>10</v>
      </c>
      <c r="BR112" s="321">
        <v>27</v>
      </c>
      <c r="BS112" s="105">
        <v>8</v>
      </c>
      <c r="BT112" s="105">
        <v>0</v>
      </c>
      <c r="BU112" s="243">
        <f t="shared" si="81"/>
        <v>9</v>
      </c>
      <c r="BV112" s="242">
        <v>0</v>
      </c>
      <c r="BW112" s="326">
        <f t="shared" si="83"/>
        <v>-108</v>
      </c>
    </row>
    <row r="113" spans="1:75">
      <c r="A113" s="99">
        <v>111</v>
      </c>
      <c r="B113" s="99">
        <v>30</v>
      </c>
      <c r="C113" s="99">
        <v>102564</v>
      </c>
      <c r="D113" s="226" t="s">
        <v>199</v>
      </c>
      <c r="E113" s="226" t="s">
        <v>95</v>
      </c>
      <c r="F113" s="229">
        <v>8</v>
      </c>
      <c r="G113" s="230">
        <v>35</v>
      </c>
      <c r="H113" s="229">
        <v>100</v>
      </c>
      <c r="I113" s="102">
        <v>2</v>
      </c>
      <c r="J113" s="102"/>
      <c r="K113" s="99" t="s">
        <v>65</v>
      </c>
      <c r="L113" s="246" t="s">
        <v>97</v>
      </c>
      <c r="M113" s="247">
        <v>8360</v>
      </c>
      <c r="N113" s="105">
        <f t="shared" si="44"/>
        <v>33440</v>
      </c>
      <c r="O113" s="171">
        <v>0.22515</v>
      </c>
      <c r="P113" s="248">
        <v>1882.254</v>
      </c>
      <c r="Q113" s="265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66">
        <v>1965.073176</v>
      </c>
      <c r="V113" s="267">
        <f t="shared" si="47"/>
        <v>7860.292704</v>
      </c>
      <c r="W113" s="154">
        <v>28428.98</v>
      </c>
      <c r="X113" s="154">
        <v>7584.25</v>
      </c>
      <c r="Y113" s="275">
        <f t="shared" si="48"/>
        <v>0.850148923444976</v>
      </c>
      <c r="Z113" s="275">
        <f t="shared" si="49"/>
        <v>0.732887002969807</v>
      </c>
      <c r="AA113" s="154"/>
      <c r="AB113" s="154"/>
      <c r="AC113" s="154"/>
      <c r="AD113" s="154"/>
      <c r="AE113" s="276">
        <f t="shared" si="70"/>
        <v>0.850148923444976</v>
      </c>
      <c r="AF113" s="171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85"/>
      <c r="AJ113" s="286"/>
      <c r="AK113" s="53">
        <v>6270</v>
      </c>
      <c r="AL113" s="289">
        <f t="shared" si="50"/>
        <v>18810</v>
      </c>
      <c r="AM113" s="54">
        <v>0.291194</v>
      </c>
      <c r="AN113" s="289">
        <v>1825.78638</v>
      </c>
      <c r="AO113" s="289">
        <f t="shared" si="51"/>
        <v>5477.35914</v>
      </c>
      <c r="AP113" s="298">
        <v>7335.9</v>
      </c>
      <c r="AQ113" s="298">
        <f t="shared" si="52"/>
        <v>22007.7</v>
      </c>
      <c r="AR113" s="299">
        <v>0.268480868</v>
      </c>
      <c r="AS113" s="298">
        <v>1969.5487995612</v>
      </c>
      <c r="AT113" s="298">
        <f t="shared" si="53"/>
        <v>5908.6463986836</v>
      </c>
      <c r="AU113" s="154">
        <v>13724.43</v>
      </c>
      <c r="AV113" s="154">
        <v>3490.45</v>
      </c>
      <c r="AW113" s="154"/>
      <c r="AX113" s="154"/>
      <c r="AY113" s="154"/>
      <c r="AZ113" s="154"/>
      <c r="BA113" s="54">
        <f t="shared" si="74"/>
        <v>0.729634768740032</v>
      </c>
      <c r="BB113" s="54">
        <f t="shared" si="75"/>
        <v>0.637250527267781</v>
      </c>
      <c r="BC113" s="304">
        <f t="shared" si="76"/>
        <v>0.623619460461566</v>
      </c>
      <c r="BD113" s="304">
        <f t="shared" si="77"/>
        <v>0.590735976479764</v>
      </c>
      <c r="BE113" s="162"/>
      <c r="BF113" s="162"/>
      <c r="BG113" s="286">
        <f t="shared" si="78"/>
        <v>0</v>
      </c>
      <c r="BH113" s="105">
        <v>60</v>
      </c>
      <c r="BI113" s="105">
        <v>10</v>
      </c>
      <c r="BJ113" s="317">
        <f t="shared" si="85"/>
        <v>-50</v>
      </c>
      <c r="BK113" s="321">
        <v>10</v>
      </c>
      <c r="BL113" s="321">
        <v>8</v>
      </c>
      <c r="BM113" s="105">
        <v>10</v>
      </c>
      <c r="BN113" s="105">
        <v>0</v>
      </c>
      <c r="BO113" s="243">
        <f t="shared" si="79"/>
        <v>-12</v>
      </c>
      <c r="BP113" s="317">
        <f t="shared" si="80"/>
        <v>-36</v>
      </c>
      <c r="BQ113" s="321">
        <v>10</v>
      </c>
      <c r="BR113" s="321">
        <v>9</v>
      </c>
      <c r="BS113" s="105">
        <v>5</v>
      </c>
      <c r="BT113" s="105">
        <v>0</v>
      </c>
      <c r="BU113" s="243">
        <f t="shared" si="81"/>
        <v>-6</v>
      </c>
      <c r="BV113" s="242">
        <f t="shared" si="82"/>
        <v>-12</v>
      </c>
      <c r="BW113" s="326">
        <f t="shared" si="83"/>
        <v>-98</v>
      </c>
    </row>
    <row r="114" spans="1:75">
      <c r="A114" s="99">
        <v>112</v>
      </c>
      <c r="B114" s="99">
        <v>30</v>
      </c>
      <c r="C114" s="99">
        <v>746</v>
      </c>
      <c r="D114" s="226" t="s">
        <v>200</v>
      </c>
      <c r="E114" s="226" t="s">
        <v>95</v>
      </c>
      <c r="F114" s="227">
        <v>4</v>
      </c>
      <c r="G114" s="228">
        <v>14</v>
      </c>
      <c r="H114" s="227">
        <v>150</v>
      </c>
      <c r="I114" s="102">
        <v>3</v>
      </c>
      <c r="J114" s="102"/>
      <c r="K114" s="99" t="s">
        <v>72</v>
      </c>
      <c r="L114" s="246" t="s">
        <v>97</v>
      </c>
      <c r="M114" s="247">
        <v>12240</v>
      </c>
      <c r="N114" s="105">
        <f t="shared" si="44"/>
        <v>48960</v>
      </c>
      <c r="O114" s="171">
        <v>0.2364</v>
      </c>
      <c r="P114" s="248">
        <v>2893.536</v>
      </c>
      <c r="Q114" s="265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66">
        <v>3020.851584</v>
      </c>
      <c r="V114" s="267">
        <f t="shared" si="47"/>
        <v>12083.406336</v>
      </c>
      <c r="W114" s="154">
        <v>40720.09</v>
      </c>
      <c r="X114" s="154">
        <v>9825.55</v>
      </c>
      <c r="Y114" s="275">
        <f t="shared" si="48"/>
        <v>0.831701184640523</v>
      </c>
      <c r="Z114" s="275">
        <f t="shared" si="49"/>
        <v>0.71698377986252</v>
      </c>
      <c r="AA114" s="154"/>
      <c r="AB114" s="154"/>
      <c r="AC114" s="154"/>
      <c r="AD114" s="154"/>
      <c r="AE114" s="276">
        <f t="shared" si="70"/>
        <v>0.831701184640523</v>
      </c>
      <c r="AF114" s="171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85"/>
      <c r="AJ114" s="286"/>
      <c r="AK114" s="53">
        <v>9180</v>
      </c>
      <c r="AL114" s="289">
        <f t="shared" si="50"/>
        <v>27540</v>
      </c>
      <c r="AM114" s="54">
        <v>0.305744</v>
      </c>
      <c r="AN114" s="289">
        <v>2806.72992</v>
      </c>
      <c r="AO114" s="289">
        <f t="shared" si="51"/>
        <v>8420.18976</v>
      </c>
      <c r="AP114" s="298">
        <v>10740.6</v>
      </c>
      <c r="AQ114" s="298">
        <f t="shared" si="52"/>
        <v>32221.8</v>
      </c>
      <c r="AR114" s="299">
        <v>0.281895968</v>
      </c>
      <c r="AS114" s="298">
        <v>3027.7318339008</v>
      </c>
      <c r="AT114" s="298">
        <f t="shared" si="53"/>
        <v>9083.1955017024</v>
      </c>
      <c r="AU114" s="154">
        <v>21635.47</v>
      </c>
      <c r="AV114" s="154">
        <v>5403.69</v>
      </c>
      <c r="AW114" s="154"/>
      <c r="AX114" s="154"/>
      <c r="AY114" s="154"/>
      <c r="AZ114" s="154"/>
      <c r="BA114" s="54">
        <f t="shared" si="74"/>
        <v>0.785601670297749</v>
      </c>
      <c r="BB114" s="54">
        <f t="shared" si="75"/>
        <v>0.641753945459775</v>
      </c>
      <c r="BC114" s="304">
        <f t="shared" si="76"/>
        <v>0.671454419057905</v>
      </c>
      <c r="BD114" s="304">
        <f t="shared" si="77"/>
        <v>0.594910678624854</v>
      </c>
      <c r="BE114" s="162"/>
      <c r="BF114" s="162"/>
      <c r="BG114" s="286">
        <f t="shared" si="78"/>
        <v>0</v>
      </c>
      <c r="BH114" s="105">
        <v>80</v>
      </c>
      <c r="BI114" s="105">
        <v>0</v>
      </c>
      <c r="BJ114" s="317">
        <f t="shared" si="85"/>
        <v>-80</v>
      </c>
      <c r="BK114" s="321">
        <v>10</v>
      </c>
      <c r="BL114" s="321">
        <v>2</v>
      </c>
      <c r="BM114" s="105">
        <v>10</v>
      </c>
      <c r="BN114" s="105">
        <v>0</v>
      </c>
      <c r="BO114" s="243">
        <f t="shared" si="79"/>
        <v>-18</v>
      </c>
      <c r="BP114" s="317">
        <f t="shared" si="80"/>
        <v>-54</v>
      </c>
      <c r="BQ114" s="321">
        <v>25</v>
      </c>
      <c r="BR114" s="321">
        <v>75</v>
      </c>
      <c r="BS114" s="105">
        <v>10</v>
      </c>
      <c r="BT114" s="105">
        <v>14</v>
      </c>
      <c r="BU114" s="243">
        <f t="shared" si="81"/>
        <v>54</v>
      </c>
      <c r="BV114" s="242">
        <v>0</v>
      </c>
      <c r="BW114" s="326">
        <f t="shared" si="83"/>
        <v>-134</v>
      </c>
    </row>
    <row r="115" spans="1:75">
      <c r="A115" s="99">
        <v>113</v>
      </c>
      <c r="B115" s="99">
        <v>30</v>
      </c>
      <c r="C115" s="99">
        <v>339</v>
      </c>
      <c r="D115" s="226" t="s">
        <v>201</v>
      </c>
      <c r="E115" s="226" t="s">
        <v>71</v>
      </c>
      <c r="F115" s="227">
        <v>9</v>
      </c>
      <c r="G115" s="228">
        <v>38</v>
      </c>
      <c r="H115" s="227">
        <v>100</v>
      </c>
      <c r="I115" s="102">
        <v>1</v>
      </c>
      <c r="J115" s="102"/>
      <c r="K115" s="99" t="s">
        <v>65</v>
      </c>
      <c r="L115" s="249" t="s">
        <v>73</v>
      </c>
      <c r="M115" s="247">
        <v>7600</v>
      </c>
      <c r="N115" s="105">
        <f t="shared" si="44"/>
        <v>30400</v>
      </c>
      <c r="O115" s="171">
        <v>0.216375</v>
      </c>
      <c r="P115" s="248">
        <v>1644.45</v>
      </c>
      <c r="Q115" s="265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66">
        <v>1716.8058</v>
      </c>
      <c r="V115" s="267">
        <f t="shared" si="47"/>
        <v>6867.2232</v>
      </c>
      <c r="W115" s="154">
        <v>25003.43</v>
      </c>
      <c r="X115" s="154">
        <v>4431.39</v>
      </c>
      <c r="Y115" s="275">
        <f t="shared" si="48"/>
        <v>0.82248125</v>
      </c>
      <c r="Z115" s="275">
        <f t="shared" si="49"/>
        <v>0.709035560344828</v>
      </c>
      <c r="AA115" s="154"/>
      <c r="AB115" s="154"/>
      <c r="AC115" s="154">
        <v>290</v>
      </c>
      <c r="AD115" s="154">
        <v>20</v>
      </c>
      <c r="AE115" s="276">
        <f t="shared" si="70"/>
        <v>0.812941776315789</v>
      </c>
      <c r="AF115" s="171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85"/>
      <c r="AJ115" s="286"/>
      <c r="AK115" s="53">
        <v>5700</v>
      </c>
      <c r="AL115" s="289">
        <f t="shared" si="50"/>
        <v>17100</v>
      </c>
      <c r="AM115" s="54">
        <v>0.279845</v>
      </c>
      <c r="AN115" s="289">
        <v>1595.1165</v>
      </c>
      <c r="AO115" s="289">
        <f t="shared" si="51"/>
        <v>4785.3495</v>
      </c>
      <c r="AP115" s="298">
        <v>6669</v>
      </c>
      <c r="AQ115" s="298">
        <f t="shared" si="52"/>
        <v>20007</v>
      </c>
      <c r="AR115" s="299">
        <v>0.25801709</v>
      </c>
      <c r="AS115" s="298">
        <v>1720.71597321</v>
      </c>
      <c r="AT115" s="298">
        <f t="shared" si="53"/>
        <v>5162.14791963</v>
      </c>
      <c r="AU115" s="154">
        <v>12552.9</v>
      </c>
      <c r="AV115" s="154">
        <v>2725.69</v>
      </c>
      <c r="AW115" s="154"/>
      <c r="AX115" s="154"/>
      <c r="AY115" s="154"/>
      <c r="AZ115" s="154"/>
      <c r="BA115" s="54">
        <f t="shared" si="74"/>
        <v>0.734087719298246</v>
      </c>
      <c r="BB115" s="54">
        <f t="shared" si="75"/>
        <v>0.569590580583508</v>
      </c>
      <c r="BC115" s="304">
        <f t="shared" si="76"/>
        <v>0.627425401109612</v>
      </c>
      <c r="BD115" s="304">
        <f t="shared" si="77"/>
        <v>0.528014702878829</v>
      </c>
      <c r="BE115" s="162"/>
      <c r="BF115" s="162"/>
      <c r="BG115" s="286">
        <f t="shared" si="78"/>
        <v>0</v>
      </c>
      <c r="BH115" s="105">
        <v>60</v>
      </c>
      <c r="BI115" s="105">
        <v>22</v>
      </c>
      <c r="BJ115" s="317">
        <f t="shared" si="85"/>
        <v>-38</v>
      </c>
      <c r="BK115" s="321">
        <v>8</v>
      </c>
      <c r="BL115" s="321">
        <v>4</v>
      </c>
      <c r="BM115" s="105">
        <v>8</v>
      </c>
      <c r="BN115" s="105">
        <v>2</v>
      </c>
      <c r="BO115" s="243">
        <f t="shared" si="79"/>
        <v>-10</v>
      </c>
      <c r="BP115" s="317">
        <f t="shared" si="80"/>
        <v>-30</v>
      </c>
      <c r="BQ115" s="321">
        <v>10</v>
      </c>
      <c r="BR115" s="321">
        <v>3</v>
      </c>
      <c r="BS115" s="105">
        <v>5</v>
      </c>
      <c r="BT115" s="105">
        <v>0</v>
      </c>
      <c r="BU115" s="243">
        <f t="shared" si="81"/>
        <v>-12</v>
      </c>
      <c r="BV115" s="242">
        <f t="shared" si="82"/>
        <v>-24</v>
      </c>
      <c r="BW115" s="326">
        <f t="shared" si="83"/>
        <v>-92</v>
      </c>
    </row>
    <row r="116" spans="1:75">
      <c r="A116" s="99">
        <v>114</v>
      </c>
      <c r="B116" s="99">
        <v>30</v>
      </c>
      <c r="C116" s="99">
        <v>377</v>
      </c>
      <c r="D116" s="226" t="s">
        <v>202</v>
      </c>
      <c r="E116" s="226" t="s">
        <v>91</v>
      </c>
      <c r="F116" s="229">
        <v>5</v>
      </c>
      <c r="G116" s="230">
        <v>17</v>
      </c>
      <c r="H116" s="229">
        <v>150</v>
      </c>
      <c r="I116" s="102">
        <v>4</v>
      </c>
      <c r="J116" s="102"/>
      <c r="K116" s="99" t="s">
        <v>72</v>
      </c>
      <c r="L116" s="249" t="s">
        <v>92</v>
      </c>
      <c r="M116" s="247">
        <v>12240</v>
      </c>
      <c r="N116" s="105">
        <f t="shared" si="44"/>
        <v>48960</v>
      </c>
      <c r="O116" s="171">
        <v>0.2652</v>
      </c>
      <c r="P116" s="248">
        <v>3246.048</v>
      </c>
      <c r="Q116" s="265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66">
        <v>3388.874112</v>
      </c>
      <c r="V116" s="267">
        <f t="shared" si="47"/>
        <v>13555.496448</v>
      </c>
      <c r="W116" s="154">
        <v>43405.52</v>
      </c>
      <c r="X116" s="154">
        <v>10385.04</v>
      </c>
      <c r="Y116" s="275">
        <f t="shared" si="48"/>
        <v>0.886550653594771</v>
      </c>
      <c r="Z116" s="275">
        <f t="shared" si="49"/>
        <v>0.764267804823079</v>
      </c>
      <c r="AA116" s="154">
        <v>3255</v>
      </c>
      <c r="AB116" s="154">
        <v>388.5</v>
      </c>
      <c r="AC116" s="154"/>
      <c r="AD116" s="154"/>
      <c r="AE116" s="276">
        <f t="shared" si="70"/>
        <v>0.820067810457516</v>
      </c>
      <c r="AF116" s="171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85"/>
      <c r="AJ116" s="286"/>
      <c r="AK116" s="53">
        <v>9180</v>
      </c>
      <c r="AL116" s="289">
        <f t="shared" si="50"/>
        <v>27540</v>
      </c>
      <c r="AM116" s="54">
        <v>0.342992</v>
      </c>
      <c r="AN116" s="289">
        <v>3148.66656</v>
      </c>
      <c r="AO116" s="289">
        <f t="shared" si="51"/>
        <v>9445.99968</v>
      </c>
      <c r="AP116" s="298">
        <v>10740.6</v>
      </c>
      <c r="AQ116" s="298">
        <f t="shared" si="52"/>
        <v>32221.8</v>
      </c>
      <c r="AR116" s="299">
        <v>0.316238624</v>
      </c>
      <c r="AS116" s="298">
        <v>3396.5925649344</v>
      </c>
      <c r="AT116" s="298">
        <f t="shared" si="53"/>
        <v>10189.7776948032</v>
      </c>
      <c r="AU116" s="154">
        <v>28549.69</v>
      </c>
      <c r="AV116" s="154">
        <v>5810.87</v>
      </c>
      <c r="AW116" s="154">
        <v>7801</v>
      </c>
      <c r="AX116" s="154">
        <v>457.2999999955</v>
      </c>
      <c r="AY116" s="154"/>
      <c r="AZ116" s="154"/>
      <c r="BA116" s="54">
        <f t="shared" si="74"/>
        <v>0.753401960784314</v>
      </c>
      <c r="BB116" s="54">
        <f t="shared" si="75"/>
        <v>0.566755259513676</v>
      </c>
      <c r="BC116" s="304">
        <f t="shared" si="76"/>
        <v>0.643933299815653</v>
      </c>
      <c r="BD116" s="304">
        <f t="shared" si="77"/>
        <v>0.525386339167618</v>
      </c>
      <c r="BE116" s="162"/>
      <c r="BF116" s="162"/>
      <c r="BG116" s="286">
        <f t="shared" si="78"/>
        <v>0</v>
      </c>
      <c r="BH116" s="105">
        <v>80</v>
      </c>
      <c r="BI116" s="105">
        <v>0</v>
      </c>
      <c r="BJ116" s="317">
        <f t="shared" si="85"/>
        <v>-80</v>
      </c>
      <c r="BK116" s="321">
        <v>12</v>
      </c>
      <c r="BL116" s="321">
        <v>8</v>
      </c>
      <c r="BM116" s="105">
        <v>12</v>
      </c>
      <c r="BN116" s="105">
        <v>6</v>
      </c>
      <c r="BO116" s="243">
        <f t="shared" si="79"/>
        <v>-10</v>
      </c>
      <c r="BP116" s="317">
        <f t="shared" si="80"/>
        <v>-30</v>
      </c>
      <c r="BQ116" s="321">
        <v>20</v>
      </c>
      <c r="BR116" s="321">
        <v>13</v>
      </c>
      <c r="BS116" s="105">
        <v>10</v>
      </c>
      <c r="BT116" s="105">
        <v>0</v>
      </c>
      <c r="BU116" s="243">
        <f t="shared" si="81"/>
        <v>-17</v>
      </c>
      <c r="BV116" s="242">
        <f t="shared" si="82"/>
        <v>-34</v>
      </c>
      <c r="BW116" s="326">
        <f t="shared" si="83"/>
        <v>-144</v>
      </c>
    </row>
    <row r="117" spans="1:75">
      <c r="A117" s="99">
        <v>115</v>
      </c>
      <c r="B117" s="99">
        <v>30</v>
      </c>
      <c r="C117" s="99">
        <v>743</v>
      </c>
      <c r="D117" s="226" t="s">
        <v>203</v>
      </c>
      <c r="E117" s="226" t="s">
        <v>91</v>
      </c>
      <c r="F117" s="227">
        <v>8</v>
      </c>
      <c r="G117" s="228">
        <v>32</v>
      </c>
      <c r="H117" s="227">
        <v>100</v>
      </c>
      <c r="I117" s="102">
        <v>0</v>
      </c>
      <c r="J117" s="102"/>
      <c r="K117" s="99" t="s">
        <v>65</v>
      </c>
      <c r="L117" s="246" t="s">
        <v>92</v>
      </c>
      <c r="M117" s="247">
        <v>9900</v>
      </c>
      <c r="N117" s="105">
        <f t="shared" si="44"/>
        <v>39600</v>
      </c>
      <c r="O117" s="171">
        <v>0.25995</v>
      </c>
      <c r="P117" s="248">
        <v>2573.505</v>
      </c>
      <c r="Q117" s="265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66">
        <v>2686.73922</v>
      </c>
      <c r="V117" s="267">
        <f t="shared" si="47"/>
        <v>10746.95688</v>
      </c>
      <c r="W117" s="154">
        <v>32314.13</v>
      </c>
      <c r="X117" s="154">
        <v>8998.47</v>
      </c>
      <c r="Y117" s="275">
        <f t="shared" si="48"/>
        <v>0.816013383838384</v>
      </c>
      <c r="Z117" s="275">
        <f t="shared" si="49"/>
        <v>0.703459813653779</v>
      </c>
      <c r="AA117" s="154"/>
      <c r="AB117" s="154"/>
      <c r="AC117" s="154"/>
      <c r="AD117" s="154"/>
      <c r="AE117" s="276">
        <f t="shared" si="70"/>
        <v>0.816013383838384</v>
      </c>
      <c r="AF117" s="171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85"/>
      <c r="AJ117" s="286"/>
      <c r="AK117" s="53">
        <v>7425</v>
      </c>
      <c r="AL117" s="289">
        <f t="shared" si="50"/>
        <v>22275</v>
      </c>
      <c r="AM117" s="54">
        <v>0.336202</v>
      </c>
      <c r="AN117" s="289">
        <v>2496.29985</v>
      </c>
      <c r="AO117" s="289">
        <f t="shared" si="51"/>
        <v>7488.89955</v>
      </c>
      <c r="AP117" s="298">
        <v>8687.25</v>
      </c>
      <c r="AQ117" s="298">
        <f t="shared" si="52"/>
        <v>26061.75</v>
      </c>
      <c r="AR117" s="299">
        <v>0.309978244</v>
      </c>
      <c r="AS117" s="298">
        <v>2692.858500189</v>
      </c>
      <c r="AT117" s="298">
        <f t="shared" si="53"/>
        <v>8078.575500567</v>
      </c>
      <c r="AU117" s="154">
        <v>14781.66</v>
      </c>
      <c r="AV117" s="154">
        <v>3877.99</v>
      </c>
      <c r="AW117" s="154"/>
      <c r="AX117" s="154"/>
      <c r="AY117" s="154"/>
      <c r="AZ117" s="154"/>
      <c r="BA117" s="54">
        <f t="shared" si="74"/>
        <v>0.663598653198653</v>
      </c>
      <c r="BB117" s="54">
        <f t="shared" si="75"/>
        <v>0.517831755401232</v>
      </c>
      <c r="BC117" s="304">
        <f t="shared" si="76"/>
        <v>0.567178336067225</v>
      </c>
      <c r="BD117" s="304">
        <f t="shared" si="77"/>
        <v>0.480033887128717</v>
      </c>
      <c r="BE117" s="162"/>
      <c r="BF117" s="162"/>
      <c r="BG117" s="286">
        <f t="shared" si="78"/>
        <v>0</v>
      </c>
      <c r="BH117" s="105">
        <v>60</v>
      </c>
      <c r="BI117" s="105">
        <v>17</v>
      </c>
      <c r="BJ117" s="317">
        <f t="shared" si="85"/>
        <v>-43</v>
      </c>
      <c r="BK117" s="321">
        <v>12</v>
      </c>
      <c r="BL117" s="321">
        <v>2</v>
      </c>
      <c r="BM117" s="105">
        <v>12</v>
      </c>
      <c r="BN117" s="105">
        <v>2</v>
      </c>
      <c r="BO117" s="243">
        <f t="shared" si="79"/>
        <v>-20</v>
      </c>
      <c r="BP117" s="317">
        <f t="shared" si="80"/>
        <v>-60</v>
      </c>
      <c r="BQ117" s="321">
        <v>10</v>
      </c>
      <c r="BR117" s="321">
        <v>39</v>
      </c>
      <c r="BS117" s="105">
        <v>5</v>
      </c>
      <c r="BT117" s="105">
        <v>6</v>
      </c>
      <c r="BU117" s="243">
        <f t="shared" si="81"/>
        <v>30</v>
      </c>
      <c r="BV117" s="242">
        <v>0</v>
      </c>
      <c r="BW117" s="326">
        <f t="shared" si="83"/>
        <v>-103</v>
      </c>
    </row>
    <row r="118" spans="1:75">
      <c r="A118" s="99">
        <v>116</v>
      </c>
      <c r="B118" s="99">
        <v>30</v>
      </c>
      <c r="C118" s="99">
        <v>113298</v>
      </c>
      <c r="D118" s="226" t="s">
        <v>204</v>
      </c>
      <c r="E118" s="226" t="s">
        <v>71</v>
      </c>
      <c r="F118" s="229">
        <v>9</v>
      </c>
      <c r="G118" s="230">
        <v>39</v>
      </c>
      <c r="H118" s="229">
        <v>100</v>
      </c>
      <c r="I118" s="102">
        <v>2</v>
      </c>
      <c r="J118" s="102"/>
      <c r="K118" s="99" t="s">
        <v>65</v>
      </c>
      <c r="L118" s="249" t="s">
        <v>73</v>
      </c>
      <c r="M118" s="247">
        <v>7000</v>
      </c>
      <c r="N118" s="105">
        <f t="shared" si="44"/>
        <v>28000</v>
      </c>
      <c r="O118" s="171">
        <v>0.245175</v>
      </c>
      <c r="P118" s="248">
        <v>1716.225</v>
      </c>
      <c r="Q118" s="265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66">
        <v>1791.7389</v>
      </c>
      <c r="V118" s="267">
        <f t="shared" si="47"/>
        <v>7166.9556</v>
      </c>
      <c r="W118" s="154">
        <v>22697.29</v>
      </c>
      <c r="X118" s="154">
        <v>5555.61</v>
      </c>
      <c r="Y118" s="275">
        <f t="shared" si="48"/>
        <v>0.8106175</v>
      </c>
      <c r="Z118" s="275">
        <f t="shared" si="49"/>
        <v>0.698808189655172</v>
      </c>
      <c r="AA118" s="154"/>
      <c r="AB118" s="154"/>
      <c r="AC118" s="154"/>
      <c r="AD118" s="154"/>
      <c r="AE118" s="276">
        <f t="shared" si="70"/>
        <v>0.8106175</v>
      </c>
      <c r="AF118" s="171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85"/>
      <c r="AJ118" s="286"/>
      <c r="AK118" s="53">
        <v>5250</v>
      </c>
      <c r="AL118" s="289">
        <f t="shared" si="50"/>
        <v>15750</v>
      </c>
      <c r="AM118" s="54">
        <v>0.317093</v>
      </c>
      <c r="AN118" s="289">
        <v>1664.73825</v>
      </c>
      <c r="AO118" s="289">
        <f t="shared" si="51"/>
        <v>4994.21475</v>
      </c>
      <c r="AP118" s="298">
        <v>6142.5</v>
      </c>
      <c r="AQ118" s="298">
        <f t="shared" si="52"/>
        <v>18427.5</v>
      </c>
      <c r="AR118" s="299">
        <v>0.292359746</v>
      </c>
      <c r="AS118" s="298">
        <v>1795.819739805</v>
      </c>
      <c r="AT118" s="298">
        <f t="shared" si="53"/>
        <v>5387.459219415</v>
      </c>
      <c r="AU118" s="154">
        <v>10586.7</v>
      </c>
      <c r="AV118" s="154">
        <v>3143.07</v>
      </c>
      <c r="AW118" s="154"/>
      <c r="AX118" s="154"/>
      <c r="AY118" s="154"/>
      <c r="AZ118" s="154"/>
      <c r="BA118" s="54">
        <f t="shared" si="74"/>
        <v>0.672171428571429</v>
      </c>
      <c r="BB118" s="54">
        <f t="shared" si="75"/>
        <v>0.629342180369797</v>
      </c>
      <c r="BC118" s="304">
        <f t="shared" si="76"/>
        <v>0.574505494505495</v>
      </c>
      <c r="BD118" s="304">
        <f t="shared" si="77"/>
        <v>0.58340488010994</v>
      </c>
      <c r="BE118" s="162"/>
      <c r="BF118" s="162"/>
      <c r="BG118" s="286">
        <f t="shared" si="78"/>
        <v>0</v>
      </c>
      <c r="BH118" s="105">
        <v>40</v>
      </c>
      <c r="BI118" s="105">
        <v>3</v>
      </c>
      <c r="BJ118" s="317">
        <f t="shared" si="85"/>
        <v>-37</v>
      </c>
      <c r="BK118" s="321">
        <v>8</v>
      </c>
      <c r="BL118" s="321">
        <v>4</v>
      </c>
      <c r="BM118" s="105">
        <v>8</v>
      </c>
      <c r="BN118" s="105">
        <v>0</v>
      </c>
      <c r="BO118" s="243">
        <f t="shared" si="79"/>
        <v>-12</v>
      </c>
      <c r="BP118" s="317">
        <f t="shared" si="80"/>
        <v>-36</v>
      </c>
      <c r="BQ118" s="321">
        <v>10</v>
      </c>
      <c r="BR118" s="321">
        <v>9</v>
      </c>
      <c r="BS118" s="105">
        <v>5</v>
      </c>
      <c r="BT118" s="105">
        <v>0</v>
      </c>
      <c r="BU118" s="243">
        <f t="shared" si="81"/>
        <v>-6</v>
      </c>
      <c r="BV118" s="242">
        <f t="shared" si="82"/>
        <v>-12</v>
      </c>
      <c r="BW118" s="326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26" t="s">
        <v>205</v>
      </c>
      <c r="E119" s="226" t="s">
        <v>64</v>
      </c>
      <c r="F119" s="229">
        <v>4</v>
      </c>
      <c r="G119" s="230">
        <v>15</v>
      </c>
      <c r="H119" s="229">
        <v>150</v>
      </c>
      <c r="I119" s="102">
        <v>3</v>
      </c>
      <c r="J119" s="102"/>
      <c r="K119" s="99" t="s">
        <v>72</v>
      </c>
      <c r="L119" s="246" t="s">
        <v>66</v>
      </c>
      <c r="M119" s="247">
        <v>12580</v>
      </c>
      <c r="N119" s="105">
        <f t="shared" si="44"/>
        <v>50320</v>
      </c>
      <c r="O119" s="171">
        <v>0.237</v>
      </c>
      <c r="P119" s="248">
        <v>2981.46</v>
      </c>
      <c r="Q119" s="265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66">
        <v>3112.64424</v>
      </c>
      <c r="V119" s="267">
        <f t="shared" si="47"/>
        <v>12450.57696</v>
      </c>
      <c r="W119" s="154">
        <v>40200.75</v>
      </c>
      <c r="X119" s="154">
        <v>9301.98</v>
      </c>
      <c r="Y119" s="275">
        <f t="shared" si="48"/>
        <v>0.798902027027027</v>
      </c>
      <c r="Z119" s="275">
        <f t="shared" si="49"/>
        <v>0.688708643988816</v>
      </c>
      <c r="AA119" s="154"/>
      <c r="AB119" s="154"/>
      <c r="AC119" s="154"/>
      <c r="AD119" s="154"/>
      <c r="AE119" s="276">
        <f t="shared" si="70"/>
        <v>0.798902027027027</v>
      </c>
      <c r="AF119" s="171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85"/>
      <c r="AJ119" s="286"/>
      <c r="AK119" s="53">
        <v>9435</v>
      </c>
      <c r="AL119" s="289">
        <f t="shared" si="50"/>
        <v>28305</v>
      </c>
      <c r="AM119" s="54">
        <v>0.30652</v>
      </c>
      <c r="AN119" s="289">
        <v>2892.0162</v>
      </c>
      <c r="AO119" s="289">
        <f t="shared" si="51"/>
        <v>8676.0486</v>
      </c>
      <c r="AP119" s="298">
        <v>11038.95</v>
      </c>
      <c r="AQ119" s="298">
        <f t="shared" si="52"/>
        <v>33116.85</v>
      </c>
      <c r="AR119" s="299">
        <v>0.28261144</v>
      </c>
      <c r="AS119" s="298">
        <v>3119.733555588</v>
      </c>
      <c r="AT119" s="298">
        <f t="shared" si="53"/>
        <v>9359.200666764</v>
      </c>
      <c r="AU119" s="154">
        <v>12416.3</v>
      </c>
      <c r="AV119" s="154">
        <v>2496.65</v>
      </c>
      <c r="AW119" s="154">
        <v>2053.38</v>
      </c>
      <c r="AX119" s="154">
        <v>633.779999996</v>
      </c>
      <c r="AY119" s="154"/>
      <c r="AZ119" s="154"/>
      <c r="BA119" s="54">
        <f t="shared" si="74"/>
        <v>0.36611623388094</v>
      </c>
      <c r="BB119" s="54">
        <f t="shared" si="75"/>
        <v>0.214714103838008</v>
      </c>
      <c r="BC119" s="304">
        <f t="shared" si="76"/>
        <v>0.312919858017897</v>
      </c>
      <c r="BD119" s="304">
        <f t="shared" si="77"/>
        <v>0.199041570571229</v>
      </c>
      <c r="BE119" s="162"/>
      <c r="BF119" s="162"/>
      <c r="BG119" s="286">
        <f t="shared" si="78"/>
        <v>0</v>
      </c>
      <c r="BH119" s="105">
        <v>80</v>
      </c>
      <c r="BI119" s="105">
        <v>98</v>
      </c>
      <c r="BJ119" s="317">
        <v>0</v>
      </c>
      <c r="BK119" s="321">
        <v>12</v>
      </c>
      <c r="BL119" s="321">
        <v>0</v>
      </c>
      <c r="BM119" s="105">
        <v>12</v>
      </c>
      <c r="BN119" s="105">
        <v>0</v>
      </c>
      <c r="BO119" s="243">
        <f t="shared" si="79"/>
        <v>-24</v>
      </c>
      <c r="BP119" s="317">
        <f t="shared" si="80"/>
        <v>-72</v>
      </c>
      <c r="BQ119" s="321">
        <v>10</v>
      </c>
      <c r="BR119" s="321">
        <v>7</v>
      </c>
      <c r="BS119" s="105">
        <v>5</v>
      </c>
      <c r="BT119" s="105">
        <v>0</v>
      </c>
      <c r="BU119" s="243">
        <f t="shared" si="81"/>
        <v>-8</v>
      </c>
      <c r="BV119" s="242">
        <f t="shared" si="82"/>
        <v>-16</v>
      </c>
      <c r="BW119" s="326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26" t="s">
        <v>206</v>
      </c>
      <c r="E120" s="226" t="s">
        <v>64</v>
      </c>
      <c r="F120" s="227">
        <v>8</v>
      </c>
      <c r="G120" s="228">
        <v>36</v>
      </c>
      <c r="H120" s="227">
        <v>100</v>
      </c>
      <c r="I120" s="102">
        <v>2</v>
      </c>
      <c r="J120" s="102">
        <v>1</v>
      </c>
      <c r="K120" s="99" t="s">
        <v>65</v>
      </c>
      <c r="L120" s="246" t="s">
        <v>66</v>
      </c>
      <c r="M120" s="247">
        <v>7200</v>
      </c>
      <c r="N120" s="105">
        <f t="shared" si="44"/>
        <v>28800</v>
      </c>
      <c r="O120" s="171">
        <v>0.18585</v>
      </c>
      <c r="P120" s="248">
        <v>1338.12</v>
      </c>
      <c r="Q120" s="265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66">
        <v>1396.99728</v>
      </c>
      <c r="V120" s="267">
        <f t="shared" si="47"/>
        <v>5587.98912</v>
      </c>
      <c r="W120" s="154">
        <v>22845.96</v>
      </c>
      <c r="X120" s="154">
        <v>3963.66</v>
      </c>
      <c r="Y120" s="275">
        <f t="shared" si="48"/>
        <v>0.7932625</v>
      </c>
      <c r="Z120" s="275">
        <f t="shared" si="49"/>
        <v>0.683846982758621</v>
      </c>
      <c r="AA120" s="154"/>
      <c r="AB120" s="154"/>
      <c r="AC120" s="154"/>
      <c r="AD120" s="154"/>
      <c r="AE120" s="276">
        <f t="shared" si="70"/>
        <v>0.7932625</v>
      </c>
      <c r="AF120" s="171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85"/>
      <c r="AJ120" s="286"/>
      <c r="AK120" s="53">
        <v>5400</v>
      </c>
      <c r="AL120" s="289">
        <f t="shared" si="50"/>
        <v>16200</v>
      </c>
      <c r="AM120" s="54">
        <v>0.240366</v>
      </c>
      <c r="AN120" s="289">
        <v>1297.9764</v>
      </c>
      <c r="AO120" s="289">
        <f t="shared" si="51"/>
        <v>3893.9292</v>
      </c>
      <c r="AP120" s="298">
        <v>6318</v>
      </c>
      <c r="AQ120" s="298">
        <f t="shared" si="52"/>
        <v>18954</v>
      </c>
      <c r="AR120" s="299">
        <v>0.221617452</v>
      </c>
      <c r="AS120" s="298">
        <v>1400.179061736</v>
      </c>
      <c r="AT120" s="298">
        <f t="shared" si="53"/>
        <v>4200.537185208</v>
      </c>
      <c r="AU120" s="154">
        <v>14271.58</v>
      </c>
      <c r="AV120" s="154">
        <v>2851.59</v>
      </c>
      <c r="AW120" s="154"/>
      <c r="AX120" s="154"/>
      <c r="AY120" s="154"/>
      <c r="AZ120" s="154"/>
      <c r="BA120" s="54">
        <f t="shared" si="74"/>
        <v>0.880961728395062</v>
      </c>
      <c r="BB120" s="54">
        <f t="shared" si="75"/>
        <v>0.732316858765691</v>
      </c>
      <c r="BC120" s="304">
        <f t="shared" si="76"/>
        <v>0.752958742218002</v>
      </c>
      <c r="BD120" s="304">
        <f t="shared" si="77"/>
        <v>0.67886317255844</v>
      </c>
      <c r="BE120" s="162"/>
      <c r="BF120" s="162"/>
      <c r="BG120" s="286">
        <f t="shared" si="78"/>
        <v>0</v>
      </c>
      <c r="BH120" s="105">
        <v>60</v>
      </c>
      <c r="BI120" s="105">
        <v>44</v>
      </c>
      <c r="BJ120" s="317">
        <f>BI120-BH120</f>
        <v>-16</v>
      </c>
      <c r="BK120" s="321">
        <v>10</v>
      </c>
      <c r="BL120" s="321">
        <v>10</v>
      </c>
      <c r="BM120" s="105">
        <v>10</v>
      </c>
      <c r="BN120" s="105">
        <v>0</v>
      </c>
      <c r="BO120" s="243">
        <f t="shared" si="79"/>
        <v>-10</v>
      </c>
      <c r="BP120" s="317">
        <f t="shared" si="80"/>
        <v>-30</v>
      </c>
      <c r="BQ120" s="321">
        <v>10</v>
      </c>
      <c r="BR120" s="321">
        <v>0</v>
      </c>
      <c r="BS120" s="105">
        <v>5</v>
      </c>
      <c r="BT120" s="105">
        <v>0</v>
      </c>
      <c r="BU120" s="243">
        <f t="shared" si="81"/>
        <v>-15</v>
      </c>
      <c r="BV120" s="242">
        <f t="shared" si="82"/>
        <v>-30</v>
      </c>
      <c r="BW120" s="326">
        <f t="shared" si="83"/>
        <v>-76</v>
      </c>
    </row>
    <row r="121" spans="1:75">
      <c r="A121" s="99">
        <v>119</v>
      </c>
      <c r="B121" s="99">
        <v>30</v>
      </c>
      <c r="C121" s="99">
        <v>112415</v>
      </c>
      <c r="D121" s="226" t="s">
        <v>207</v>
      </c>
      <c r="E121" s="226" t="s">
        <v>71</v>
      </c>
      <c r="F121" s="227">
        <v>9</v>
      </c>
      <c r="G121" s="228">
        <v>42</v>
      </c>
      <c r="H121" s="227">
        <v>100</v>
      </c>
      <c r="I121" s="102">
        <v>2</v>
      </c>
      <c r="J121" s="102"/>
      <c r="K121" s="99" t="s">
        <v>65</v>
      </c>
      <c r="L121" s="249" t="s">
        <v>73</v>
      </c>
      <c r="M121" s="247">
        <v>7600</v>
      </c>
      <c r="N121" s="105">
        <f t="shared" si="44"/>
        <v>30400</v>
      </c>
      <c r="O121" s="171">
        <v>0.185775</v>
      </c>
      <c r="P121" s="248">
        <v>1411.89</v>
      </c>
      <c r="Q121" s="265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66">
        <v>1474.01316</v>
      </c>
      <c r="V121" s="267">
        <f t="shared" si="47"/>
        <v>5896.05264</v>
      </c>
      <c r="W121" s="154">
        <v>24070.85</v>
      </c>
      <c r="X121" s="154">
        <v>5084.18</v>
      </c>
      <c r="Y121" s="275">
        <f t="shared" si="48"/>
        <v>0.791804276315789</v>
      </c>
      <c r="Z121" s="275">
        <f t="shared" si="49"/>
        <v>0.682589893375681</v>
      </c>
      <c r="AA121" s="154"/>
      <c r="AB121" s="154"/>
      <c r="AC121" s="154"/>
      <c r="AD121" s="154"/>
      <c r="AE121" s="276">
        <f t="shared" si="70"/>
        <v>0.791804276315789</v>
      </c>
      <c r="AF121" s="171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85"/>
      <c r="AJ121" s="286"/>
      <c r="AK121" s="53">
        <v>5700</v>
      </c>
      <c r="AL121" s="289">
        <f t="shared" si="50"/>
        <v>17100</v>
      </c>
      <c r="AM121" s="54">
        <v>0.240269</v>
      </c>
      <c r="AN121" s="289">
        <v>1369.5333</v>
      </c>
      <c r="AO121" s="289">
        <f t="shared" si="51"/>
        <v>4108.5999</v>
      </c>
      <c r="AP121" s="298">
        <v>6669</v>
      </c>
      <c r="AQ121" s="298">
        <f t="shared" si="52"/>
        <v>20007</v>
      </c>
      <c r="AR121" s="299">
        <v>0.221528018</v>
      </c>
      <c r="AS121" s="298">
        <v>1477.370352042</v>
      </c>
      <c r="AT121" s="298">
        <f t="shared" si="53"/>
        <v>4432.111056126</v>
      </c>
      <c r="AU121" s="154">
        <v>12604.43</v>
      </c>
      <c r="AV121" s="154">
        <v>3083.31</v>
      </c>
      <c r="AW121" s="154"/>
      <c r="AX121" s="154"/>
      <c r="AY121" s="154"/>
      <c r="AZ121" s="154"/>
      <c r="BA121" s="54">
        <f t="shared" si="74"/>
        <v>0.737101169590643</v>
      </c>
      <c r="BB121" s="54">
        <f t="shared" si="75"/>
        <v>0.750452727217367</v>
      </c>
      <c r="BC121" s="304">
        <f t="shared" si="76"/>
        <v>0.630000999650122</v>
      </c>
      <c r="BD121" s="304">
        <f t="shared" si="77"/>
        <v>0.695675257446064</v>
      </c>
      <c r="BE121" s="162"/>
      <c r="BF121" s="162"/>
      <c r="BG121" s="286">
        <f t="shared" si="78"/>
        <v>0</v>
      </c>
      <c r="BH121" s="105">
        <v>60</v>
      </c>
      <c r="BI121" s="105">
        <v>0</v>
      </c>
      <c r="BJ121" s="317">
        <f>BI121-BH121</f>
        <v>-60</v>
      </c>
      <c r="BK121" s="321">
        <v>8</v>
      </c>
      <c r="BL121" s="321">
        <v>4</v>
      </c>
      <c r="BM121" s="105">
        <v>8</v>
      </c>
      <c r="BN121" s="105">
        <v>0</v>
      </c>
      <c r="BO121" s="243">
        <f t="shared" si="79"/>
        <v>-12</v>
      </c>
      <c r="BP121" s="317">
        <f t="shared" si="80"/>
        <v>-36</v>
      </c>
      <c r="BQ121" s="321">
        <v>15</v>
      </c>
      <c r="BR121" s="321">
        <v>2</v>
      </c>
      <c r="BS121" s="105">
        <v>8</v>
      </c>
      <c r="BT121" s="105">
        <v>0</v>
      </c>
      <c r="BU121" s="243">
        <f t="shared" si="81"/>
        <v>-21</v>
      </c>
      <c r="BV121" s="242">
        <f t="shared" si="82"/>
        <v>-42</v>
      </c>
      <c r="BW121" s="326">
        <f t="shared" si="83"/>
        <v>-138</v>
      </c>
    </row>
    <row r="122" spans="1:75">
      <c r="A122" s="220">
        <v>120</v>
      </c>
      <c r="B122" s="220">
        <v>30</v>
      </c>
      <c r="C122" s="220">
        <v>582</v>
      </c>
      <c r="D122" s="221" t="s">
        <v>208</v>
      </c>
      <c r="E122" s="221" t="s">
        <v>71</v>
      </c>
      <c r="F122" s="222">
        <v>2</v>
      </c>
      <c r="G122" s="223">
        <v>3</v>
      </c>
      <c r="H122" s="222">
        <v>200</v>
      </c>
      <c r="I122" s="102">
        <v>6</v>
      </c>
      <c r="J122" s="102"/>
      <c r="K122" s="220" t="s">
        <v>177</v>
      </c>
      <c r="L122" s="245" t="s">
        <v>73</v>
      </c>
      <c r="M122" s="242">
        <v>55100</v>
      </c>
      <c r="N122" s="243">
        <f t="shared" si="44"/>
        <v>220400</v>
      </c>
      <c r="O122" s="172">
        <v>0.115</v>
      </c>
      <c r="P122" s="244">
        <v>6336.5</v>
      </c>
      <c r="Q122" s="260">
        <f t="shared" si="45"/>
        <v>25346</v>
      </c>
      <c r="R122" s="58">
        <v>63916</v>
      </c>
      <c r="S122" s="261">
        <f t="shared" si="46"/>
        <v>255664</v>
      </c>
      <c r="T122" s="59">
        <v>0.1035</v>
      </c>
      <c r="U122" s="262">
        <v>6615.306</v>
      </c>
      <c r="V122" s="263">
        <f t="shared" si="47"/>
        <v>26461.224</v>
      </c>
      <c r="W122" s="264">
        <v>174099.53</v>
      </c>
      <c r="X122" s="264">
        <v>28966.96</v>
      </c>
      <c r="Y122" s="274">
        <f t="shared" si="48"/>
        <v>0.789925272232305</v>
      </c>
      <c r="Z122" s="275">
        <f t="shared" si="49"/>
        <v>0.680970062269228</v>
      </c>
      <c r="AA122" s="154"/>
      <c r="AB122" s="154"/>
      <c r="AC122" s="154"/>
      <c r="AD122" s="154"/>
      <c r="AE122" s="276">
        <f t="shared" si="70"/>
        <v>0.789925272232305</v>
      </c>
      <c r="AF122" s="171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85"/>
      <c r="AJ122" s="286"/>
      <c r="AK122" s="55">
        <v>41325</v>
      </c>
      <c r="AL122" s="287">
        <f t="shared" si="50"/>
        <v>123975</v>
      </c>
      <c r="AM122" s="61">
        <v>0.138322</v>
      </c>
      <c r="AN122" s="288">
        <v>5716.15665</v>
      </c>
      <c r="AO122" s="287">
        <f t="shared" si="51"/>
        <v>17148.46995</v>
      </c>
      <c r="AP122" s="295">
        <v>48350.25</v>
      </c>
      <c r="AQ122" s="296">
        <f t="shared" si="52"/>
        <v>145050.75</v>
      </c>
      <c r="AR122" s="297">
        <v>0.127532884</v>
      </c>
      <c r="AS122" s="295">
        <v>6166.246824621</v>
      </c>
      <c r="AT122" s="296">
        <f t="shared" si="53"/>
        <v>18498.740473863</v>
      </c>
      <c r="AU122" s="264">
        <v>128996.14</v>
      </c>
      <c r="AV122" s="264">
        <v>22056.68</v>
      </c>
      <c r="AW122" s="154"/>
      <c r="AX122" s="154"/>
      <c r="AY122" s="154"/>
      <c r="AZ122" s="154"/>
      <c r="BA122" s="61">
        <f t="shared" si="74"/>
        <v>1.04050123008671</v>
      </c>
      <c r="BB122" s="61">
        <f t="shared" si="75"/>
        <v>1.28621854103083</v>
      </c>
      <c r="BC122" s="304">
        <f t="shared" si="76"/>
        <v>0.889317290672403</v>
      </c>
      <c r="BD122" s="304">
        <f t="shared" si="77"/>
        <v>1.19233415005546</v>
      </c>
      <c r="BE122" s="319">
        <v>300</v>
      </c>
      <c r="BF122" s="320"/>
      <c r="BG122" s="286">
        <f t="shared" si="78"/>
        <v>300</v>
      </c>
      <c r="BH122" s="243">
        <v>960</v>
      </c>
      <c r="BI122" s="243">
        <v>560</v>
      </c>
      <c r="BJ122" s="317">
        <f>BI122-BH122</f>
        <v>-400</v>
      </c>
      <c r="BK122" s="318">
        <v>12</v>
      </c>
      <c r="BL122" s="318">
        <v>19</v>
      </c>
      <c r="BM122" s="243">
        <v>12</v>
      </c>
      <c r="BN122" s="243">
        <v>18</v>
      </c>
      <c r="BO122" s="243">
        <f t="shared" si="79"/>
        <v>13</v>
      </c>
      <c r="BP122" s="317">
        <v>0</v>
      </c>
      <c r="BQ122" s="318">
        <v>10</v>
      </c>
      <c r="BR122" s="318">
        <v>6</v>
      </c>
      <c r="BS122" s="243">
        <v>8</v>
      </c>
      <c r="BT122" s="243">
        <v>0</v>
      </c>
      <c r="BU122" s="243">
        <f t="shared" si="81"/>
        <v>-12</v>
      </c>
      <c r="BV122" s="242">
        <f t="shared" si="82"/>
        <v>-24</v>
      </c>
      <c r="BW122" s="326">
        <f t="shared" si="83"/>
        <v>-424</v>
      </c>
    </row>
    <row r="123" spans="1:75">
      <c r="A123" s="99">
        <v>121</v>
      </c>
      <c r="B123" s="99">
        <v>29</v>
      </c>
      <c r="C123" s="99">
        <v>114069</v>
      </c>
      <c r="D123" s="226" t="s">
        <v>209</v>
      </c>
      <c r="E123" s="226" t="s">
        <v>91</v>
      </c>
      <c r="F123" s="229">
        <v>10</v>
      </c>
      <c r="G123" s="230">
        <v>45</v>
      </c>
      <c r="H123" s="229">
        <v>100</v>
      </c>
      <c r="I123" s="102">
        <v>1</v>
      </c>
      <c r="J123" s="102"/>
      <c r="K123" s="99" t="s">
        <v>104</v>
      </c>
      <c r="L123" s="246" t="s">
        <v>92</v>
      </c>
      <c r="M123" s="247">
        <v>5000</v>
      </c>
      <c r="N123" s="105">
        <f t="shared" si="44"/>
        <v>20000</v>
      </c>
      <c r="O123" s="171">
        <v>0.2553</v>
      </c>
      <c r="P123" s="248">
        <v>1276.5</v>
      </c>
      <c r="Q123" s="265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66">
        <v>1332.666</v>
      </c>
      <c r="V123" s="267">
        <f t="shared" si="47"/>
        <v>5330.664</v>
      </c>
      <c r="W123" s="154">
        <v>15309.27</v>
      </c>
      <c r="X123" s="154">
        <v>3882.24</v>
      </c>
      <c r="Y123" s="275">
        <f t="shared" si="48"/>
        <v>0.7654635</v>
      </c>
      <c r="Z123" s="275">
        <f t="shared" si="49"/>
        <v>0.659882327586207</v>
      </c>
      <c r="AA123" s="154"/>
      <c r="AB123" s="154"/>
      <c r="AC123" s="154"/>
      <c r="AD123" s="154"/>
      <c r="AE123" s="276">
        <f t="shared" si="70"/>
        <v>0.7654635</v>
      </c>
      <c r="AF123" s="171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85"/>
      <c r="AJ123" s="286"/>
      <c r="AK123" s="53">
        <v>3750</v>
      </c>
      <c r="AL123" s="289">
        <f t="shared" si="50"/>
        <v>11250</v>
      </c>
      <c r="AM123" s="54">
        <v>0.330188</v>
      </c>
      <c r="AN123" s="289">
        <v>1238.205</v>
      </c>
      <c r="AO123" s="289">
        <f t="shared" si="51"/>
        <v>3714.615</v>
      </c>
      <c r="AP123" s="298">
        <v>4387.5</v>
      </c>
      <c r="AQ123" s="298">
        <f t="shared" si="52"/>
        <v>13162.5</v>
      </c>
      <c r="AR123" s="299">
        <v>0.304433336</v>
      </c>
      <c r="AS123" s="298">
        <v>1335.7012617</v>
      </c>
      <c r="AT123" s="298">
        <f t="shared" si="53"/>
        <v>4007.1037851</v>
      </c>
      <c r="AU123" s="154">
        <v>7141.33</v>
      </c>
      <c r="AV123" s="154">
        <v>2445.59</v>
      </c>
      <c r="AW123" s="154"/>
      <c r="AX123" s="154"/>
      <c r="AY123" s="154"/>
      <c r="AZ123" s="154"/>
      <c r="BA123" s="54">
        <f t="shared" si="74"/>
        <v>0.634784888888889</v>
      </c>
      <c r="BB123" s="54">
        <f t="shared" si="75"/>
        <v>0.658369709916102</v>
      </c>
      <c r="BC123" s="304">
        <f t="shared" si="76"/>
        <v>0.54255118708452</v>
      </c>
      <c r="BD123" s="304">
        <f t="shared" si="77"/>
        <v>0.610313615807425</v>
      </c>
      <c r="BE123" s="162"/>
      <c r="BF123" s="162"/>
      <c r="BG123" s="286">
        <f t="shared" si="78"/>
        <v>0</v>
      </c>
      <c r="BH123" s="105">
        <v>40</v>
      </c>
      <c r="BI123" s="105">
        <v>42</v>
      </c>
      <c r="BJ123" s="317">
        <v>0</v>
      </c>
      <c r="BK123" s="321">
        <v>6</v>
      </c>
      <c r="BL123" s="321">
        <v>0</v>
      </c>
      <c r="BM123" s="105">
        <v>6</v>
      </c>
      <c r="BN123" s="105">
        <v>2</v>
      </c>
      <c r="BO123" s="243">
        <f t="shared" si="79"/>
        <v>-10</v>
      </c>
      <c r="BP123" s="317">
        <f t="shared" si="80"/>
        <v>-30</v>
      </c>
      <c r="BQ123" s="321">
        <v>10</v>
      </c>
      <c r="BR123" s="321">
        <v>8</v>
      </c>
      <c r="BS123" s="105">
        <v>5</v>
      </c>
      <c r="BT123" s="105">
        <v>0</v>
      </c>
      <c r="BU123" s="243">
        <f t="shared" si="81"/>
        <v>-7</v>
      </c>
      <c r="BV123" s="242">
        <f t="shared" si="82"/>
        <v>-14</v>
      </c>
      <c r="BW123" s="326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6" t="s">
        <v>210</v>
      </c>
      <c r="E124" s="226" t="s">
        <v>75</v>
      </c>
      <c r="F124" s="227">
        <v>10</v>
      </c>
      <c r="G124" s="228">
        <v>44</v>
      </c>
      <c r="H124" s="227">
        <v>100</v>
      </c>
      <c r="I124" s="102">
        <v>2</v>
      </c>
      <c r="J124" s="102"/>
      <c r="K124" s="99" t="s">
        <v>104</v>
      </c>
      <c r="L124" s="246" t="s">
        <v>76</v>
      </c>
      <c r="M124" s="247">
        <v>7600</v>
      </c>
      <c r="N124" s="105">
        <f t="shared" si="44"/>
        <v>30400</v>
      </c>
      <c r="O124" s="171">
        <v>0.23175</v>
      </c>
      <c r="P124" s="248">
        <v>1761.3</v>
      </c>
      <c r="Q124" s="265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66">
        <v>1838.7972</v>
      </c>
      <c r="V124" s="267">
        <f t="shared" si="47"/>
        <v>7355.1888</v>
      </c>
      <c r="W124" s="154">
        <v>27757.43</v>
      </c>
      <c r="X124" s="154">
        <v>5281.32</v>
      </c>
      <c r="Y124" s="275">
        <f t="shared" si="48"/>
        <v>0.913073355263158</v>
      </c>
      <c r="Z124" s="275">
        <f t="shared" si="49"/>
        <v>0.787132202813067</v>
      </c>
      <c r="AA124" s="154">
        <v>4500</v>
      </c>
      <c r="AB124" s="154">
        <v>405</v>
      </c>
      <c r="AC124" s="154"/>
      <c r="AD124" s="154"/>
      <c r="AE124" s="276">
        <f t="shared" si="70"/>
        <v>0.765047039473684</v>
      </c>
      <c r="AF124" s="171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85"/>
      <c r="AJ124" s="286"/>
      <c r="AK124" s="53">
        <v>5700</v>
      </c>
      <c r="AL124" s="289">
        <f t="shared" si="50"/>
        <v>17100</v>
      </c>
      <c r="AM124" s="54">
        <v>0.29973</v>
      </c>
      <c r="AN124" s="289">
        <v>1708.461</v>
      </c>
      <c r="AO124" s="289">
        <f t="shared" si="51"/>
        <v>5125.383</v>
      </c>
      <c r="AP124" s="298">
        <v>6669</v>
      </c>
      <c r="AQ124" s="298">
        <f t="shared" si="52"/>
        <v>20007</v>
      </c>
      <c r="AR124" s="299">
        <v>0.27635106</v>
      </c>
      <c r="AS124" s="298">
        <v>1842.98521914</v>
      </c>
      <c r="AT124" s="298">
        <f t="shared" si="53"/>
        <v>5528.95565742</v>
      </c>
      <c r="AU124" s="154">
        <v>8867.03</v>
      </c>
      <c r="AV124" s="154">
        <v>2348.97</v>
      </c>
      <c r="AW124" s="154"/>
      <c r="AX124" s="154"/>
      <c r="AY124" s="154"/>
      <c r="AZ124" s="154"/>
      <c r="BA124" s="54">
        <f t="shared" si="74"/>
        <v>0.518539766081871</v>
      </c>
      <c r="BB124" s="54">
        <f t="shared" si="75"/>
        <v>0.458301360112991</v>
      </c>
      <c r="BC124" s="304">
        <f t="shared" si="76"/>
        <v>0.443196381266557</v>
      </c>
      <c r="BD124" s="304">
        <f t="shared" si="77"/>
        <v>0.424848768111863</v>
      </c>
      <c r="BE124" s="162"/>
      <c r="BF124" s="162"/>
      <c r="BG124" s="286">
        <f t="shared" si="78"/>
        <v>0</v>
      </c>
      <c r="BH124" s="105">
        <v>40</v>
      </c>
      <c r="BI124" s="105">
        <v>0</v>
      </c>
      <c r="BJ124" s="317">
        <f>BI124-BH124</f>
        <v>-40</v>
      </c>
      <c r="BK124" s="321">
        <v>6</v>
      </c>
      <c r="BL124" s="321">
        <v>2</v>
      </c>
      <c r="BM124" s="105">
        <v>6</v>
      </c>
      <c r="BN124" s="105">
        <v>0</v>
      </c>
      <c r="BO124" s="243">
        <f t="shared" si="79"/>
        <v>-10</v>
      </c>
      <c r="BP124" s="317">
        <f t="shared" si="80"/>
        <v>-30</v>
      </c>
      <c r="BQ124" s="321">
        <v>10</v>
      </c>
      <c r="BR124" s="321">
        <v>9</v>
      </c>
      <c r="BS124" s="105">
        <v>5</v>
      </c>
      <c r="BT124" s="105">
        <v>0</v>
      </c>
      <c r="BU124" s="243">
        <f t="shared" si="81"/>
        <v>-6</v>
      </c>
      <c r="BV124" s="242">
        <f t="shared" si="82"/>
        <v>-12</v>
      </c>
      <c r="BW124" s="326">
        <f t="shared" si="83"/>
        <v>-82</v>
      </c>
    </row>
    <row r="125" spans="1:75">
      <c r="A125" s="99">
        <v>123</v>
      </c>
      <c r="B125" s="99">
        <v>30</v>
      </c>
      <c r="C125" s="99">
        <v>585</v>
      </c>
      <c r="D125" s="226" t="s">
        <v>211</v>
      </c>
      <c r="E125" s="226" t="s">
        <v>88</v>
      </c>
      <c r="F125" s="229">
        <v>3</v>
      </c>
      <c r="G125" s="230">
        <v>5</v>
      </c>
      <c r="H125" s="229">
        <v>200</v>
      </c>
      <c r="I125" s="102">
        <v>3</v>
      </c>
      <c r="J125" s="102">
        <v>4</v>
      </c>
      <c r="K125" s="99" t="s">
        <v>79</v>
      </c>
      <c r="L125" s="249" t="s">
        <v>89</v>
      </c>
      <c r="M125" s="247">
        <v>14850</v>
      </c>
      <c r="N125" s="105">
        <f t="shared" si="44"/>
        <v>59400</v>
      </c>
      <c r="O125" s="171">
        <v>0.256875</v>
      </c>
      <c r="P125" s="248">
        <v>3814.59375</v>
      </c>
      <c r="Q125" s="265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66">
        <v>3982.435875</v>
      </c>
      <c r="V125" s="267">
        <f t="shared" si="47"/>
        <v>15929.7435</v>
      </c>
      <c r="W125" s="154">
        <v>45192.79</v>
      </c>
      <c r="X125" s="154">
        <v>12522.38</v>
      </c>
      <c r="Y125" s="275">
        <f t="shared" si="48"/>
        <v>0.76082138047138</v>
      </c>
      <c r="Z125" s="275">
        <f t="shared" si="49"/>
        <v>0.655880500406362</v>
      </c>
      <c r="AA125" s="154"/>
      <c r="AB125" s="154"/>
      <c r="AC125" s="154"/>
      <c r="AD125" s="154"/>
      <c r="AE125" s="276">
        <f t="shared" si="70"/>
        <v>0.76082138047138</v>
      </c>
      <c r="AF125" s="171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85"/>
      <c r="AJ125" s="286"/>
      <c r="AK125" s="53">
        <v>11137.5</v>
      </c>
      <c r="AL125" s="289">
        <f t="shared" si="50"/>
        <v>33412.5</v>
      </c>
      <c r="AM125" s="54">
        <v>0.332225</v>
      </c>
      <c r="AN125" s="289">
        <v>3700.1559375</v>
      </c>
      <c r="AO125" s="289">
        <f t="shared" si="51"/>
        <v>11100.4678125</v>
      </c>
      <c r="AP125" s="298">
        <v>13030.875</v>
      </c>
      <c r="AQ125" s="298">
        <f t="shared" si="52"/>
        <v>39092.625</v>
      </c>
      <c r="AR125" s="299">
        <v>0.30631145</v>
      </c>
      <c r="AS125" s="298">
        <v>3991.50621601875</v>
      </c>
      <c r="AT125" s="298">
        <f t="shared" si="53"/>
        <v>11974.5186480562</v>
      </c>
      <c r="AU125" s="154">
        <v>25575.19</v>
      </c>
      <c r="AV125" s="154">
        <v>7077.7</v>
      </c>
      <c r="AW125" s="154"/>
      <c r="AX125" s="154"/>
      <c r="AY125" s="154"/>
      <c r="AZ125" s="154"/>
      <c r="BA125" s="54">
        <f t="shared" si="74"/>
        <v>0.765437785260007</v>
      </c>
      <c r="BB125" s="54">
        <f t="shared" si="75"/>
        <v>0.637603758647897</v>
      </c>
      <c r="BC125" s="304">
        <f t="shared" si="76"/>
        <v>0.654220329282058</v>
      </c>
      <c r="BD125" s="304">
        <f t="shared" si="77"/>
        <v>0.591063424595266</v>
      </c>
      <c r="BE125" s="162"/>
      <c r="BF125" s="162"/>
      <c r="BG125" s="286">
        <f t="shared" si="78"/>
        <v>0</v>
      </c>
      <c r="BH125" s="105">
        <v>80</v>
      </c>
      <c r="BI125" s="105">
        <v>132</v>
      </c>
      <c r="BJ125" s="317">
        <v>0</v>
      </c>
      <c r="BK125" s="321">
        <v>14</v>
      </c>
      <c r="BL125" s="321">
        <v>15</v>
      </c>
      <c r="BM125" s="105">
        <v>14</v>
      </c>
      <c r="BN125" s="105">
        <v>8</v>
      </c>
      <c r="BO125" s="243">
        <f t="shared" si="79"/>
        <v>-5</v>
      </c>
      <c r="BP125" s="317">
        <f t="shared" si="80"/>
        <v>-15</v>
      </c>
      <c r="BQ125" s="321">
        <v>20</v>
      </c>
      <c r="BR125" s="321">
        <v>27</v>
      </c>
      <c r="BS125" s="105">
        <v>15</v>
      </c>
      <c r="BT125" s="105">
        <v>0</v>
      </c>
      <c r="BU125" s="243">
        <f t="shared" si="81"/>
        <v>-8</v>
      </c>
      <c r="BV125" s="242">
        <f t="shared" si="82"/>
        <v>-16</v>
      </c>
      <c r="BW125" s="326">
        <f t="shared" si="83"/>
        <v>-31</v>
      </c>
    </row>
    <row r="126" spans="1:75">
      <c r="A126" s="220">
        <v>124</v>
      </c>
      <c r="B126" s="220">
        <v>30</v>
      </c>
      <c r="C126" s="220">
        <v>391</v>
      </c>
      <c r="D126" s="221" t="s">
        <v>212</v>
      </c>
      <c r="E126" s="221" t="s">
        <v>64</v>
      </c>
      <c r="F126" s="224">
        <v>7</v>
      </c>
      <c r="G126" s="225">
        <v>31</v>
      </c>
      <c r="H126" s="224">
        <v>100</v>
      </c>
      <c r="I126" s="102">
        <v>3</v>
      </c>
      <c r="J126" s="102"/>
      <c r="K126" s="220" t="s">
        <v>96</v>
      </c>
      <c r="L126" s="241" t="s">
        <v>66</v>
      </c>
      <c r="M126" s="242">
        <v>10080</v>
      </c>
      <c r="N126" s="243">
        <f t="shared" si="44"/>
        <v>40320</v>
      </c>
      <c r="O126" s="172">
        <v>0.26865</v>
      </c>
      <c r="P126" s="244">
        <v>2707.992</v>
      </c>
      <c r="Q126" s="260">
        <f t="shared" si="45"/>
        <v>10831.968</v>
      </c>
      <c r="R126" s="58">
        <v>11692.8</v>
      </c>
      <c r="S126" s="261">
        <f t="shared" si="46"/>
        <v>46771.2</v>
      </c>
      <c r="T126" s="59">
        <v>0.241785</v>
      </c>
      <c r="U126" s="262">
        <v>2827.143648</v>
      </c>
      <c r="V126" s="263">
        <f t="shared" si="47"/>
        <v>11308.574592</v>
      </c>
      <c r="W126" s="264">
        <v>30643.02</v>
      </c>
      <c r="X126" s="264">
        <v>10272.99</v>
      </c>
      <c r="Y126" s="274">
        <f t="shared" si="48"/>
        <v>0.759995535714286</v>
      </c>
      <c r="Z126" s="275">
        <f t="shared" si="49"/>
        <v>0.655168565270936</v>
      </c>
      <c r="AA126" s="154"/>
      <c r="AB126" s="154"/>
      <c r="AC126" s="154"/>
      <c r="AD126" s="154"/>
      <c r="AE126" s="276">
        <f t="shared" si="70"/>
        <v>0.759995535714286</v>
      </c>
      <c r="AF126" s="171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85"/>
      <c r="AJ126" s="286"/>
      <c r="AK126" s="55">
        <v>7560</v>
      </c>
      <c r="AL126" s="287">
        <f t="shared" si="50"/>
        <v>22680</v>
      </c>
      <c r="AM126" s="61">
        <v>0.347454</v>
      </c>
      <c r="AN126" s="288">
        <v>2626.75224</v>
      </c>
      <c r="AO126" s="287">
        <f t="shared" si="51"/>
        <v>7880.25672</v>
      </c>
      <c r="AP126" s="295">
        <v>8845.2</v>
      </c>
      <c r="AQ126" s="296">
        <f t="shared" si="52"/>
        <v>26535.6</v>
      </c>
      <c r="AR126" s="297">
        <v>0.320352588</v>
      </c>
      <c r="AS126" s="295">
        <v>2833.5827113776</v>
      </c>
      <c r="AT126" s="296">
        <f t="shared" si="53"/>
        <v>8500.7481341328</v>
      </c>
      <c r="AU126" s="264">
        <v>17369.23</v>
      </c>
      <c r="AV126" s="264">
        <v>5567.24</v>
      </c>
      <c r="AW126" s="154"/>
      <c r="AX126" s="154"/>
      <c r="AY126" s="154"/>
      <c r="AZ126" s="154"/>
      <c r="BA126" s="54">
        <f t="shared" si="74"/>
        <v>0.765839065255732</v>
      </c>
      <c r="BB126" s="54">
        <f t="shared" si="75"/>
        <v>0.706479521900652</v>
      </c>
      <c r="BC126" s="304">
        <f t="shared" si="76"/>
        <v>0.654563303637378</v>
      </c>
      <c r="BD126" s="304">
        <f t="shared" si="77"/>
        <v>0.654911769194293</v>
      </c>
      <c r="BE126" s="162"/>
      <c r="BF126" s="162"/>
      <c r="BG126" s="286">
        <f t="shared" si="78"/>
        <v>0</v>
      </c>
      <c r="BH126" s="243">
        <v>60</v>
      </c>
      <c r="BI126" s="243">
        <v>0</v>
      </c>
      <c r="BJ126" s="317">
        <f t="shared" ref="BJ126:BJ142" si="86">BI126-BH126</f>
        <v>-60</v>
      </c>
      <c r="BK126" s="318">
        <v>12</v>
      </c>
      <c r="BL126" s="318">
        <v>4</v>
      </c>
      <c r="BM126" s="243">
        <v>12</v>
      </c>
      <c r="BN126" s="243">
        <v>0</v>
      </c>
      <c r="BO126" s="243">
        <f t="shared" si="79"/>
        <v>-20</v>
      </c>
      <c r="BP126" s="317">
        <f t="shared" si="80"/>
        <v>-60</v>
      </c>
      <c r="BQ126" s="318">
        <v>10</v>
      </c>
      <c r="BR126" s="318">
        <v>5</v>
      </c>
      <c r="BS126" s="243">
        <v>5</v>
      </c>
      <c r="BT126" s="243">
        <v>0</v>
      </c>
      <c r="BU126" s="243">
        <f t="shared" si="81"/>
        <v>-10</v>
      </c>
      <c r="BV126" s="242">
        <f t="shared" si="82"/>
        <v>-20</v>
      </c>
      <c r="BW126" s="326">
        <f t="shared" si="83"/>
        <v>-140</v>
      </c>
    </row>
    <row r="127" spans="1:75">
      <c r="A127" s="99">
        <v>125</v>
      </c>
      <c r="B127" s="99">
        <v>30</v>
      </c>
      <c r="C127" s="99">
        <v>371</v>
      </c>
      <c r="D127" s="226" t="s">
        <v>213</v>
      </c>
      <c r="E127" s="226" t="s">
        <v>78</v>
      </c>
      <c r="F127" s="227">
        <v>9</v>
      </c>
      <c r="G127" s="228">
        <v>38</v>
      </c>
      <c r="H127" s="227">
        <v>100</v>
      </c>
      <c r="I127" s="102">
        <v>2</v>
      </c>
      <c r="J127" s="102"/>
      <c r="K127" s="99" t="s">
        <v>104</v>
      </c>
      <c r="L127" s="249" t="s">
        <v>80</v>
      </c>
      <c r="M127" s="247">
        <v>5670</v>
      </c>
      <c r="N127" s="105">
        <f t="shared" si="44"/>
        <v>22680</v>
      </c>
      <c r="O127" s="171">
        <v>0.2247</v>
      </c>
      <c r="P127" s="248">
        <v>1274.049</v>
      </c>
      <c r="Q127" s="265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66">
        <v>1330.107156</v>
      </c>
      <c r="V127" s="267">
        <f t="shared" si="47"/>
        <v>5320.428624</v>
      </c>
      <c r="W127" s="154">
        <v>19335.49</v>
      </c>
      <c r="X127" s="154">
        <v>5094.71</v>
      </c>
      <c r="Y127" s="275">
        <f t="shared" si="48"/>
        <v>0.852534832451499</v>
      </c>
      <c r="Z127" s="275">
        <f t="shared" si="49"/>
        <v>0.734943821078879</v>
      </c>
      <c r="AA127" s="154">
        <v>2250</v>
      </c>
      <c r="AB127" s="154">
        <v>202.5</v>
      </c>
      <c r="AC127" s="154"/>
      <c r="AD127" s="154"/>
      <c r="AE127" s="276">
        <f t="shared" si="70"/>
        <v>0.75332848324515</v>
      </c>
      <c r="AF127" s="171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85"/>
      <c r="AJ127" s="286"/>
      <c r="AK127" s="53">
        <v>4252.5</v>
      </c>
      <c r="AL127" s="289">
        <f t="shared" si="50"/>
        <v>12757.5</v>
      </c>
      <c r="AM127" s="54">
        <v>0.290612</v>
      </c>
      <c r="AN127" s="289">
        <v>1235.82753</v>
      </c>
      <c r="AO127" s="289">
        <f t="shared" si="51"/>
        <v>3707.48259</v>
      </c>
      <c r="AP127" s="298">
        <v>4975.425</v>
      </c>
      <c r="AQ127" s="298">
        <f t="shared" si="52"/>
        <v>14926.275</v>
      </c>
      <c r="AR127" s="299">
        <v>0.267944264</v>
      </c>
      <c r="AS127" s="298">
        <v>1333.1365897122</v>
      </c>
      <c r="AT127" s="298">
        <f t="shared" si="53"/>
        <v>3999.4097691366</v>
      </c>
      <c r="AU127" s="154">
        <v>14425.14</v>
      </c>
      <c r="AV127" s="154">
        <v>3539.84</v>
      </c>
      <c r="AW127" s="154"/>
      <c r="AX127" s="154"/>
      <c r="AY127" s="154"/>
      <c r="AZ127" s="154"/>
      <c r="BA127" s="61">
        <f t="shared" si="74"/>
        <v>1.13071840094062</v>
      </c>
      <c r="BB127" s="54">
        <f t="shared" si="75"/>
        <v>0.954782635944893</v>
      </c>
      <c r="BC127" s="304">
        <f t="shared" si="76"/>
        <v>0.966425983709934</v>
      </c>
      <c r="BD127" s="304">
        <f t="shared" si="77"/>
        <v>0.885090601947544</v>
      </c>
      <c r="BE127" s="319"/>
      <c r="BF127" s="320"/>
      <c r="BG127" s="286">
        <f t="shared" si="78"/>
        <v>0</v>
      </c>
      <c r="BH127" s="105">
        <v>80</v>
      </c>
      <c r="BI127" s="105">
        <v>44</v>
      </c>
      <c r="BJ127" s="317">
        <f t="shared" si="86"/>
        <v>-36</v>
      </c>
      <c r="BK127" s="321">
        <v>8</v>
      </c>
      <c r="BL127" s="321">
        <v>2</v>
      </c>
      <c r="BM127" s="105">
        <v>8</v>
      </c>
      <c r="BN127" s="105">
        <v>0</v>
      </c>
      <c r="BO127" s="243">
        <f t="shared" si="79"/>
        <v>-14</v>
      </c>
      <c r="BP127" s="317">
        <f t="shared" si="80"/>
        <v>-42</v>
      </c>
      <c r="BQ127" s="321">
        <v>10</v>
      </c>
      <c r="BR127" s="321">
        <v>11</v>
      </c>
      <c r="BS127" s="105">
        <v>5</v>
      </c>
      <c r="BT127" s="105">
        <v>0</v>
      </c>
      <c r="BU127" s="243">
        <f t="shared" si="81"/>
        <v>-4</v>
      </c>
      <c r="BV127" s="242">
        <f t="shared" si="82"/>
        <v>-8</v>
      </c>
      <c r="BW127" s="326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6" t="s">
        <v>214</v>
      </c>
      <c r="E128" s="226" t="s">
        <v>75</v>
      </c>
      <c r="F128" s="229">
        <v>6</v>
      </c>
      <c r="G128" s="230">
        <v>27</v>
      </c>
      <c r="H128" s="229">
        <v>150</v>
      </c>
      <c r="I128" s="102">
        <v>3</v>
      </c>
      <c r="J128" s="102"/>
      <c r="K128" s="99" t="s">
        <v>96</v>
      </c>
      <c r="L128" s="246" t="s">
        <v>76</v>
      </c>
      <c r="M128" s="247">
        <v>9900</v>
      </c>
      <c r="N128" s="105">
        <f t="shared" si="44"/>
        <v>39600</v>
      </c>
      <c r="O128" s="171">
        <v>0.19965</v>
      </c>
      <c r="P128" s="248">
        <v>1976.535</v>
      </c>
      <c r="Q128" s="265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66">
        <v>2063.50254</v>
      </c>
      <c r="V128" s="267">
        <f t="shared" si="47"/>
        <v>8254.01016</v>
      </c>
      <c r="W128" s="154">
        <v>42975.42</v>
      </c>
      <c r="X128" s="154">
        <v>9836.69</v>
      </c>
      <c r="Y128" s="275">
        <f t="shared" si="48"/>
        <v>1.08523787878788</v>
      </c>
      <c r="Z128" s="275">
        <f t="shared" si="49"/>
        <v>0.935549895506792</v>
      </c>
      <c r="AA128" s="154">
        <v>13454</v>
      </c>
      <c r="AB128" s="154">
        <v>1988</v>
      </c>
      <c r="AC128" s="154"/>
      <c r="AD128" s="154"/>
      <c r="AE128" s="276">
        <f t="shared" si="70"/>
        <v>0.745490404040404</v>
      </c>
      <c r="AF128" s="171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85"/>
      <c r="AJ128" s="286"/>
      <c r="AK128" s="53">
        <v>7425</v>
      </c>
      <c r="AL128" s="289">
        <f t="shared" si="50"/>
        <v>22275</v>
      </c>
      <c r="AM128" s="54">
        <v>0.258214</v>
      </c>
      <c r="AN128" s="289">
        <v>1917.23895</v>
      </c>
      <c r="AO128" s="289">
        <f t="shared" si="51"/>
        <v>5751.71685</v>
      </c>
      <c r="AP128" s="298">
        <v>8687.25</v>
      </c>
      <c r="AQ128" s="298">
        <f t="shared" si="52"/>
        <v>26061.75</v>
      </c>
      <c r="AR128" s="299">
        <v>0.238073308</v>
      </c>
      <c r="AS128" s="298">
        <v>2068.202344923</v>
      </c>
      <c r="AT128" s="298">
        <f t="shared" si="53"/>
        <v>6204.607034769</v>
      </c>
      <c r="AU128" s="154">
        <v>15544.36</v>
      </c>
      <c r="AV128" s="154">
        <v>4443.18</v>
      </c>
      <c r="AW128" s="154"/>
      <c r="AX128" s="154"/>
      <c r="AY128" s="154"/>
      <c r="AZ128" s="154"/>
      <c r="BA128" s="54">
        <f t="shared" si="74"/>
        <v>0.697838832772166</v>
      </c>
      <c r="BB128" s="54">
        <f t="shared" si="75"/>
        <v>0.772496302560513</v>
      </c>
      <c r="BC128" s="304">
        <f t="shared" si="76"/>
        <v>0.596443446813817</v>
      </c>
      <c r="BD128" s="304">
        <f t="shared" si="77"/>
        <v>0.716109815674317</v>
      </c>
      <c r="BE128" s="162"/>
      <c r="BF128" s="162"/>
      <c r="BG128" s="286">
        <f t="shared" si="78"/>
        <v>0</v>
      </c>
      <c r="BH128" s="105">
        <v>60</v>
      </c>
      <c r="BI128" s="105">
        <v>3</v>
      </c>
      <c r="BJ128" s="317">
        <f t="shared" si="86"/>
        <v>-57</v>
      </c>
      <c r="BK128" s="321">
        <v>12</v>
      </c>
      <c r="BL128" s="321">
        <v>8</v>
      </c>
      <c r="BM128" s="105">
        <v>12</v>
      </c>
      <c r="BN128" s="105">
        <v>0</v>
      </c>
      <c r="BO128" s="243">
        <f t="shared" si="79"/>
        <v>-16</v>
      </c>
      <c r="BP128" s="317">
        <f t="shared" si="80"/>
        <v>-48</v>
      </c>
      <c r="BQ128" s="321">
        <v>10</v>
      </c>
      <c r="BR128" s="321">
        <v>5</v>
      </c>
      <c r="BS128" s="105">
        <v>5</v>
      </c>
      <c r="BT128" s="105">
        <v>4</v>
      </c>
      <c r="BU128" s="243">
        <f t="shared" si="81"/>
        <v>-6</v>
      </c>
      <c r="BV128" s="242">
        <f t="shared" si="82"/>
        <v>-12</v>
      </c>
      <c r="BW128" s="326">
        <f t="shared" si="83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6" t="s">
        <v>215</v>
      </c>
      <c r="E129" s="226" t="s">
        <v>95</v>
      </c>
      <c r="F129" s="227">
        <v>9</v>
      </c>
      <c r="G129" s="228">
        <v>42</v>
      </c>
      <c r="H129" s="227">
        <v>100</v>
      </c>
      <c r="I129" s="102">
        <v>3</v>
      </c>
      <c r="J129" s="102"/>
      <c r="K129" s="99" t="s">
        <v>65</v>
      </c>
      <c r="L129" s="249" t="s">
        <v>97</v>
      </c>
      <c r="M129" s="247">
        <v>7800</v>
      </c>
      <c r="N129" s="105">
        <f t="shared" si="44"/>
        <v>31200</v>
      </c>
      <c r="O129" s="171">
        <v>0.252525</v>
      </c>
      <c r="P129" s="248">
        <v>1969.695</v>
      </c>
      <c r="Q129" s="265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66">
        <v>2056.36158</v>
      </c>
      <c r="V129" s="267">
        <f t="shared" si="47"/>
        <v>8225.44632</v>
      </c>
      <c r="W129" s="154">
        <v>23149.41</v>
      </c>
      <c r="X129" s="154">
        <v>5488.26</v>
      </c>
      <c r="Y129" s="275">
        <f t="shared" si="48"/>
        <v>0.741968269230769</v>
      </c>
      <c r="Z129" s="275">
        <f t="shared" si="49"/>
        <v>0.639627818302387</v>
      </c>
      <c r="AA129" s="154"/>
      <c r="AB129" s="154"/>
      <c r="AC129" s="154"/>
      <c r="AD129" s="154"/>
      <c r="AE129" s="276">
        <f t="shared" si="70"/>
        <v>0.741968269230769</v>
      </c>
      <c r="AF129" s="171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85"/>
      <c r="AJ129" s="286"/>
      <c r="AK129" s="53">
        <v>5850</v>
      </c>
      <c r="AL129" s="289">
        <f t="shared" si="50"/>
        <v>17550</v>
      </c>
      <c r="AM129" s="54">
        <v>0.326599</v>
      </c>
      <c r="AN129" s="289">
        <v>1910.60415</v>
      </c>
      <c r="AO129" s="289">
        <f t="shared" si="51"/>
        <v>5731.81245</v>
      </c>
      <c r="AP129" s="298">
        <v>6844.5</v>
      </c>
      <c r="AQ129" s="298">
        <f t="shared" si="52"/>
        <v>20533.5</v>
      </c>
      <c r="AR129" s="299">
        <v>0.301124278</v>
      </c>
      <c r="AS129" s="298">
        <v>2061.045120771</v>
      </c>
      <c r="AT129" s="298">
        <f t="shared" si="53"/>
        <v>6183.135362313</v>
      </c>
      <c r="AU129" s="154">
        <v>12170.14</v>
      </c>
      <c r="AV129" s="154">
        <v>3105.58</v>
      </c>
      <c r="AW129" s="154"/>
      <c r="AX129" s="154"/>
      <c r="AY129" s="154"/>
      <c r="AZ129" s="154"/>
      <c r="BA129" s="54">
        <f t="shared" si="74"/>
        <v>0.693455270655271</v>
      </c>
      <c r="BB129" s="54">
        <f t="shared" si="75"/>
        <v>0.541814657595784</v>
      </c>
      <c r="BC129" s="304">
        <f t="shared" si="76"/>
        <v>0.592696812525872</v>
      </c>
      <c r="BD129" s="304">
        <f t="shared" si="77"/>
        <v>0.502266215766342</v>
      </c>
      <c r="BE129" s="162"/>
      <c r="BF129" s="162"/>
      <c r="BG129" s="286">
        <f t="shared" si="78"/>
        <v>0</v>
      </c>
      <c r="BH129" s="105">
        <v>60</v>
      </c>
      <c r="BI129" s="105">
        <v>0</v>
      </c>
      <c r="BJ129" s="317">
        <f t="shared" si="86"/>
        <v>-60</v>
      </c>
      <c r="BK129" s="321">
        <v>8</v>
      </c>
      <c r="BL129" s="321">
        <v>2</v>
      </c>
      <c r="BM129" s="105">
        <v>8</v>
      </c>
      <c r="BN129" s="105">
        <v>0</v>
      </c>
      <c r="BO129" s="243">
        <f t="shared" si="79"/>
        <v>-14</v>
      </c>
      <c r="BP129" s="317">
        <f t="shared" si="80"/>
        <v>-42</v>
      </c>
      <c r="BQ129" s="321">
        <v>15</v>
      </c>
      <c r="BR129" s="321">
        <v>9</v>
      </c>
      <c r="BS129" s="105">
        <v>5</v>
      </c>
      <c r="BT129" s="105">
        <v>15</v>
      </c>
      <c r="BU129" s="243">
        <f t="shared" si="81"/>
        <v>4</v>
      </c>
      <c r="BV129" s="242">
        <v>0</v>
      </c>
      <c r="BW129" s="326">
        <f t="shared" si="83"/>
        <v>-102</v>
      </c>
    </row>
    <row r="130" spans="1:75">
      <c r="A130" s="99">
        <v>128</v>
      </c>
      <c r="B130" s="99">
        <v>30</v>
      </c>
      <c r="C130" s="99">
        <v>113833</v>
      </c>
      <c r="D130" s="226" t="s">
        <v>216</v>
      </c>
      <c r="E130" s="226" t="s">
        <v>71</v>
      </c>
      <c r="F130" s="227">
        <v>9</v>
      </c>
      <c r="G130" s="228">
        <v>40</v>
      </c>
      <c r="H130" s="227">
        <v>100</v>
      </c>
      <c r="I130" s="102">
        <v>2</v>
      </c>
      <c r="J130" s="102"/>
      <c r="K130" s="99" t="s">
        <v>104</v>
      </c>
      <c r="L130" s="249" t="s">
        <v>73</v>
      </c>
      <c r="M130" s="247">
        <v>6000</v>
      </c>
      <c r="N130" s="105">
        <f t="shared" si="44"/>
        <v>24000</v>
      </c>
      <c r="O130" s="171">
        <v>0.266925</v>
      </c>
      <c r="P130" s="248">
        <v>1601.55</v>
      </c>
      <c r="Q130" s="265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66">
        <v>1672.0182</v>
      </c>
      <c r="V130" s="267">
        <f t="shared" si="47"/>
        <v>6688.0728</v>
      </c>
      <c r="W130" s="154">
        <v>17641.1</v>
      </c>
      <c r="X130" s="154">
        <v>5145.26</v>
      </c>
      <c r="Y130" s="275">
        <f t="shared" si="48"/>
        <v>0.735045833333333</v>
      </c>
      <c r="Z130" s="275">
        <f t="shared" si="49"/>
        <v>0.633660201149425</v>
      </c>
      <c r="AA130" s="154"/>
      <c r="AB130" s="154"/>
      <c r="AC130" s="154"/>
      <c r="AD130" s="154"/>
      <c r="AE130" s="276">
        <f t="shared" si="70"/>
        <v>0.735045833333333</v>
      </c>
      <c r="AF130" s="171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85"/>
      <c r="AJ130" s="286"/>
      <c r="AK130" s="53">
        <v>4500</v>
      </c>
      <c r="AL130" s="289">
        <f t="shared" si="50"/>
        <v>13500</v>
      </c>
      <c r="AM130" s="54">
        <v>0.345223</v>
      </c>
      <c r="AN130" s="289">
        <v>1553.5035</v>
      </c>
      <c r="AO130" s="289">
        <f t="shared" si="51"/>
        <v>4660.5105</v>
      </c>
      <c r="AP130" s="298">
        <v>5265</v>
      </c>
      <c r="AQ130" s="298">
        <f t="shared" si="52"/>
        <v>15795</v>
      </c>
      <c r="AR130" s="299">
        <v>0.318295606</v>
      </c>
      <c r="AS130" s="298">
        <v>1675.82636559</v>
      </c>
      <c r="AT130" s="298">
        <f t="shared" si="53"/>
        <v>5027.47909677</v>
      </c>
      <c r="AU130" s="154">
        <v>8984.62</v>
      </c>
      <c r="AV130" s="154">
        <v>2444.8</v>
      </c>
      <c r="AW130" s="154"/>
      <c r="AX130" s="154"/>
      <c r="AY130" s="154"/>
      <c r="AZ130" s="154"/>
      <c r="BA130" s="54">
        <f t="shared" si="74"/>
        <v>0.665527407407407</v>
      </c>
      <c r="BB130" s="54">
        <f t="shared" si="75"/>
        <v>0.524577725980877</v>
      </c>
      <c r="BC130" s="304">
        <f t="shared" si="76"/>
        <v>0.568826843937955</v>
      </c>
      <c r="BD130" s="304">
        <f t="shared" si="77"/>
        <v>0.486287452009638</v>
      </c>
      <c r="BE130" s="162"/>
      <c r="BF130" s="162"/>
      <c r="BG130" s="286">
        <f t="shared" si="78"/>
        <v>0</v>
      </c>
      <c r="BH130" s="105">
        <v>40</v>
      </c>
      <c r="BI130" s="105">
        <v>0</v>
      </c>
      <c r="BJ130" s="317">
        <f t="shared" si="86"/>
        <v>-40</v>
      </c>
      <c r="BK130" s="321">
        <v>8</v>
      </c>
      <c r="BL130" s="321">
        <v>4</v>
      </c>
      <c r="BM130" s="105">
        <v>8</v>
      </c>
      <c r="BN130" s="105">
        <v>0</v>
      </c>
      <c r="BO130" s="243">
        <f t="shared" si="79"/>
        <v>-12</v>
      </c>
      <c r="BP130" s="317">
        <f t="shared" si="80"/>
        <v>-36</v>
      </c>
      <c r="BQ130" s="321">
        <v>10</v>
      </c>
      <c r="BR130" s="321">
        <v>13</v>
      </c>
      <c r="BS130" s="105">
        <v>5</v>
      </c>
      <c r="BT130" s="105">
        <v>0</v>
      </c>
      <c r="BU130" s="243">
        <f t="shared" si="81"/>
        <v>-2</v>
      </c>
      <c r="BV130" s="242">
        <f t="shared" si="82"/>
        <v>-4</v>
      </c>
      <c r="BW130" s="326">
        <f t="shared" si="83"/>
        <v>-80</v>
      </c>
    </row>
    <row r="131" spans="1:75">
      <c r="A131" s="99">
        <v>129</v>
      </c>
      <c r="B131" s="99">
        <v>30</v>
      </c>
      <c r="C131" s="99">
        <v>117637</v>
      </c>
      <c r="D131" s="226" t="s">
        <v>217</v>
      </c>
      <c r="E131" s="226" t="s">
        <v>95</v>
      </c>
      <c r="F131" s="227">
        <v>11</v>
      </c>
      <c r="G131" s="228">
        <v>48</v>
      </c>
      <c r="H131" s="227">
        <v>100</v>
      </c>
      <c r="I131" s="102">
        <v>2</v>
      </c>
      <c r="J131" s="102"/>
      <c r="K131" s="99" t="s">
        <v>104</v>
      </c>
      <c r="L131" s="249" t="s">
        <v>97</v>
      </c>
      <c r="M131" s="247">
        <v>4000</v>
      </c>
      <c r="N131" s="105">
        <f t="shared" ref="N131:N142" si="87">M131*4</f>
        <v>16000</v>
      </c>
      <c r="O131" s="171">
        <v>0.22395</v>
      </c>
      <c r="P131" s="248">
        <v>895.8</v>
      </c>
      <c r="Q131" s="265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66">
        <v>935.2152</v>
      </c>
      <c r="V131" s="267">
        <f t="shared" ref="V131:V142" si="90">U131*4</f>
        <v>3740.8608</v>
      </c>
      <c r="W131" s="154">
        <v>11425.4</v>
      </c>
      <c r="X131" s="154">
        <v>2478.82</v>
      </c>
      <c r="Y131" s="275">
        <f t="shared" ref="Y131:Y143" si="91">W131/N131</f>
        <v>0.7140875</v>
      </c>
      <c r="Z131" s="275">
        <f t="shared" ref="Z131:Z143" si="92">W131/S131</f>
        <v>0.615592672413793</v>
      </c>
      <c r="AA131" s="154"/>
      <c r="AB131" s="154"/>
      <c r="AC131" s="154"/>
      <c r="AD131" s="154"/>
      <c r="AE131" s="276">
        <f t="shared" si="70"/>
        <v>0.7140875</v>
      </c>
      <c r="AF131" s="171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85"/>
      <c r="AJ131" s="286"/>
      <c r="AK131" s="53">
        <v>3000</v>
      </c>
      <c r="AL131" s="289">
        <f t="shared" ref="AL131:AL142" si="93">AK131*3</f>
        <v>9000</v>
      </c>
      <c r="AM131" s="54">
        <v>0.289642</v>
      </c>
      <c r="AN131" s="289">
        <v>868.926</v>
      </c>
      <c r="AO131" s="289">
        <f t="shared" ref="AO131:AO142" si="94">AN131*3</f>
        <v>2606.778</v>
      </c>
      <c r="AP131" s="298">
        <v>3510</v>
      </c>
      <c r="AQ131" s="298">
        <f t="shared" ref="AQ131:AQ142" si="95">AP131*3</f>
        <v>10530</v>
      </c>
      <c r="AR131" s="299">
        <v>0.267049924</v>
      </c>
      <c r="AS131" s="298">
        <v>937.34523324</v>
      </c>
      <c r="AT131" s="298">
        <f t="shared" ref="AT131:AT142" si="96">AS131*3</f>
        <v>2812.03569972</v>
      </c>
      <c r="AU131" s="154">
        <v>5480.51</v>
      </c>
      <c r="AV131" s="154">
        <v>1523.42</v>
      </c>
      <c r="AW131" s="154"/>
      <c r="AX131" s="154"/>
      <c r="AY131" s="154"/>
      <c r="AZ131" s="154"/>
      <c r="BA131" s="54">
        <f t="shared" si="74"/>
        <v>0.608945555555556</v>
      </c>
      <c r="BB131" s="54">
        <f t="shared" si="75"/>
        <v>0.584407264446761</v>
      </c>
      <c r="BC131" s="304">
        <f t="shared" si="76"/>
        <v>0.52046628679962</v>
      </c>
      <c r="BD131" s="304">
        <f t="shared" si="77"/>
        <v>0.541749878976177</v>
      </c>
      <c r="BE131" s="162"/>
      <c r="BF131" s="162"/>
      <c r="BG131" s="286">
        <f t="shared" si="78"/>
        <v>0</v>
      </c>
      <c r="BH131" s="105">
        <v>40</v>
      </c>
      <c r="BI131" s="105">
        <v>32</v>
      </c>
      <c r="BJ131" s="317">
        <f t="shared" si="86"/>
        <v>-8</v>
      </c>
      <c r="BK131" s="321">
        <v>6</v>
      </c>
      <c r="BL131" s="321">
        <v>2</v>
      </c>
      <c r="BM131" s="105">
        <v>6</v>
      </c>
      <c r="BN131" s="105">
        <v>2</v>
      </c>
      <c r="BO131" s="243">
        <f t="shared" si="79"/>
        <v>-8</v>
      </c>
      <c r="BP131" s="317">
        <f t="shared" si="80"/>
        <v>-24</v>
      </c>
      <c r="BQ131" s="321">
        <v>10</v>
      </c>
      <c r="BR131" s="321">
        <v>3</v>
      </c>
      <c r="BS131" s="105">
        <v>5</v>
      </c>
      <c r="BT131" s="105">
        <v>0</v>
      </c>
      <c r="BU131" s="243">
        <f t="shared" si="81"/>
        <v>-12</v>
      </c>
      <c r="BV131" s="242">
        <f t="shared" si="82"/>
        <v>-24</v>
      </c>
      <c r="BW131" s="326">
        <f t="shared" si="83"/>
        <v>-56</v>
      </c>
    </row>
    <row r="132" spans="1:75">
      <c r="A132" s="99">
        <v>130</v>
      </c>
      <c r="B132" s="99">
        <v>29</v>
      </c>
      <c r="C132" s="99">
        <v>105751</v>
      </c>
      <c r="D132" s="226" t="s">
        <v>218</v>
      </c>
      <c r="E132" s="226" t="s">
        <v>91</v>
      </c>
      <c r="F132" s="227">
        <v>5</v>
      </c>
      <c r="G132" s="228">
        <v>22</v>
      </c>
      <c r="H132" s="231">
        <v>150</v>
      </c>
      <c r="I132" s="102">
        <v>3</v>
      </c>
      <c r="J132" s="102"/>
      <c r="K132" s="99" t="s">
        <v>96</v>
      </c>
      <c r="L132" s="249" t="s">
        <v>92</v>
      </c>
      <c r="M132" s="247">
        <v>11700</v>
      </c>
      <c r="N132" s="105">
        <f t="shared" si="87"/>
        <v>46800</v>
      </c>
      <c r="O132" s="171">
        <v>0.251775</v>
      </c>
      <c r="P132" s="248">
        <v>2945.7675</v>
      </c>
      <c r="Q132" s="265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66">
        <v>3075.38127</v>
      </c>
      <c r="V132" s="267">
        <f t="shared" si="90"/>
        <v>12301.52508</v>
      </c>
      <c r="W132" s="154">
        <v>37782</v>
      </c>
      <c r="X132" s="154">
        <v>9049.5</v>
      </c>
      <c r="Y132" s="275">
        <f t="shared" si="91"/>
        <v>0.807307692307692</v>
      </c>
      <c r="Z132" s="275">
        <f t="shared" si="92"/>
        <v>0.695954907161804</v>
      </c>
      <c r="AA132" s="154">
        <v>4424</v>
      </c>
      <c r="AB132" s="154">
        <v>602</v>
      </c>
      <c r="AC132" s="154"/>
      <c r="AD132" s="154"/>
      <c r="AE132" s="276">
        <f t="shared" si="70"/>
        <v>0.712777777777778</v>
      </c>
      <c r="AF132" s="171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85"/>
      <c r="AJ132" s="286"/>
      <c r="AK132" s="53">
        <v>8775</v>
      </c>
      <c r="AL132" s="289">
        <f t="shared" si="93"/>
        <v>26325</v>
      </c>
      <c r="AM132" s="54">
        <v>0.325629</v>
      </c>
      <c r="AN132" s="289">
        <v>2857.394475</v>
      </c>
      <c r="AO132" s="289">
        <f t="shared" si="94"/>
        <v>8572.183425</v>
      </c>
      <c r="AP132" s="298">
        <v>10266.75</v>
      </c>
      <c r="AQ132" s="298">
        <f t="shared" si="95"/>
        <v>30800.25</v>
      </c>
      <c r="AR132" s="299">
        <v>0.300229938</v>
      </c>
      <c r="AS132" s="298">
        <v>3082.3857159615</v>
      </c>
      <c r="AT132" s="298">
        <f t="shared" si="96"/>
        <v>9247.1571478845</v>
      </c>
      <c r="AU132" s="154">
        <v>19080.68</v>
      </c>
      <c r="AV132" s="154">
        <v>5351.67</v>
      </c>
      <c r="AW132" s="154"/>
      <c r="AX132" s="154"/>
      <c r="AY132" s="154"/>
      <c r="AZ132" s="154"/>
      <c r="BA132" s="54">
        <f t="shared" si="74"/>
        <v>0.724812155745489</v>
      </c>
      <c r="BB132" s="54">
        <f t="shared" si="75"/>
        <v>0.624306519665963</v>
      </c>
      <c r="BC132" s="304">
        <f t="shared" si="76"/>
        <v>0.619497569013238</v>
      </c>
      <c r="BD132" s="304">
        <f t="shared" si="77"/>
        <v>0.578736785199365</v>
      </c>
      <c r="BE132" s="162"/>
      <c r="BF132" s="162"/>
      <c r="BG132" s="286">
        <f t="shared" si="78"/>
        <v>0</v>
      </c>
      <c r="BH132" s="105">
        <v>60</v>
      </c>
      <c r="BI132" s="105">
        <v>22</v>
      </c>
      <c r="BJ132" s="317">
        <f t="shared" si="86"/>
        <v>-38</v>
      </c>
      <c r="BK132" s="321">
        <v>12</v>
      </c>
      <c r="BL132" s="321">
        <v>6</v>
      </c>
      <c r="BM132" s="105">
        <v>12</v>
      </c>
      <c r="BN132" s="105">
        <v>2</v>
      </c>
      <c r="BO132" s="243">
        <f t="shared" si="79"/>
        <v>-16</v>
      </c>
      <c r="BP132" s="317">
        <f t="shared" si="80"/>
        <v>-48</v>
      </c>
      <c r="BQ132" s="321">
        <v>15</v>
      </c>
      <c r="BR132" s="321">
        <v>22</v>
      </c>
      <c r="BS132" s="105">
        <v>8</v>
      </c>
      <c r="BT132" s="105">
        <v>0</v>
      </c>
      <c r="BU132" s="243">
        <f t="shared" si="81"/>
        <v>-1</v>
      </c>
      <c r="BV132" s="242">
        <f t="shared" si="82"/>
        <v>-2</v>
      </c>
      <c r="BW132" s="326">
        <f t="shared" si="83"/>
        <v>-88</v>
      </c>
    </row>
    <row r="133" spans="1:75">
      <c r="A133" s="99">
        <v>131</v>
      </c>
      <c r="B133" s="99">
        <v>30</v>
      </c>
      <c r="C133" s="99">
        <v>102935</v>
      </c>
      <c r="D133" s="226" t="s">
        <v>219</v>
      </c>
      <c r="E133" s="226" t="s">
        <v>88</v>
      </c>
      <c r="F133" s="229">
        <v>8</v>
      </c>
      <c r="G133" s="230">
        <v>35</v>
      </c>
      <c r="H133" s="229">
        <v>100</v>
      </c>
      <c r="I133" s="102">
        <v>2</v>
      </c>
      <c r="J133" s="102">
        <v>1</v>
      </c>
      <c r="K133" s="99" t="s">
        <v>65</v>
      </c>
      <c r="L133" s="246" t="s">
        <v>89</v>
      </c>
      <c r="M133" s="247">
        <v>7980</v>
      </c>
      <c r="N133" s="105">
        <f t="shared" si="87"/>
        <v>31920</v>
      </c>
      <c r="O133" s="171">
        <v>0.283725</v>
      </c>
      <c r="P133" s="248">
        <v>2264.1255</v>
      </c>
      <c r="Q133" s="265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66">
        <v>2363.747022</v>
      </c>
      <c r="V133" s="267">
        <f t="shared" si="90"/>
        <v>9454.988088</v>
      </c>
      <c r="W133" s="154">
        <v>21553.24</v>
      </c>
      <c r="X133" s="154">
        <v>6452.17</v>
      </c>
      <c r="Y133" s="275">
        <f t="shared" si="91"/>
        <v>0.675226817042607</v>
      </c>
      <c r="Z133" s="275">
        <f t="shared" si="92"/>
        <v>0.582092083657419</v>
      </c>
      <c r="AA133" s="154"/>
      <c r="AB133" s="154"/>
      <c r="AC133" s="154"/>
      <c r="AD133" s="154"/>
      <c r="AE133" s="276">
        <f t="shared" si="70"/>
        <v>0.675226817042607</v>
      </c>
      <c r="AF133" s="171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85"/>
      <c r="AJ133" s="286"/>
      <c r="AK133" s="53">
        <v>5985</v>
      </c>
      <c r="AL133" s="289">
        <f t="shared" si="93"/>
        <v>17955</v>
      </c>
      <c r="AM133" s="54">
        <v>0.366951</v>
      </c>
      <c r="AN133" s="289">
        <v>2196.201735</v>
      </c>
      <c r="AO133" s="289">
        <f t="shared" si="94"/>
        <v>6588.605205</v>
      </c>
      <c r="AP133" s="298">
        <v>7002.45</v>
      </c>
      <c r="AQ133" s="298">
        <f t="shared" si="95"/>
        <v>21007.35</v>
      </c>
      <c r="AR133" s="299">
        <v>0.338328822</v>
      </c>
      <c r="AS133" s="298">
        <v>2369.1306596139</v>
      </c>
      <c r="AT133" s="298">
        <f t="shared" si="96"/>
        <v>7107.3919788417</v>
      </c>
      <c r="AU133" s="154">
        <v>12397.05</v>
      </c>
      <c r="AV133" s="154">
        <v>4220.74</v>
      </c>
      <c r="AW133" s="154"/>
      <c r="AX133" s="154"/>
      <c r="AY133" s="154"/>
      <c r="AZ133" s="154"/>
      <c r="BA133" s="54">
        <f t="shared" si="74"/>
        <v>0.690451127819549</v>
      </c>
      <c r="BB133" s="54">
        <f t="shared" si="75"/>
        <v>0.640612067148437</v>
      </c>
      <c r="BC133" s="304">
        <f t="shared" si="76"/>
        <v>0.590129169076537</v>
      </c>
      <c r="BD133" s="304">
        <f t="shared" si="77"/>
        <v>0.593852148940835</v>
      </c>
      <c r="BE133" s="162"/>
      <c r="BF133" s="162"/>
      <c r="BG133" s="286">
        <f t="shared" si="78"/>
        <v>0</v>
      </c>
      <c r="BH133" s="105">
        <v>40</v>
      </c>
      <c r="BI133" s="105">
        <v>32</v>
      </c>
      <c r="BJ133" s="317">
        <f t="shared" si="86"/>
        <v>-8</v>
      </c>
      <c r="BK133" s="321">
        <v>10</v>
      </c>
      <c r="BL133" s="321">
        <v>8</v>
      </c>
      <c r="BM133" s="105">
        <v>10</v>
      </c>
      <c r="BN133" s="105">
        <v>4</v>
      </c>
      <c r="BO133" s="243">
        <f t="shared" si="79"/>
        <v>-8</v>
      </c>
      <c r="BP133" s="317">
        <f t="shared" si="80"/>
        <v>-24</v>
      </c>
      <c r="BQ133" s="321">
        <v>10</v>
      </c>
      <c r="BR133" s="321">
        <v>6</v>
      </c>
      <c r="BS133" s="105">
        <v>5</v>
      </c>
      <c r="BT133" s="105">
        <v>0</v>
      </c>
      <c r="BU133" s="243">
        <f t="shared" si="81"/>
        <v>-9</v>
      </c>
      <c r="BV133" s="242">
        <f t="shared" si="82"/>
        <v>-18</v>
      </c>
      <c r="BW133" s="326">
        <f t="shared" si="83"/>
        <v>-50</v>
      </c>
    </row>
    <row r="134" spans="1:75">
      <c r="A134" s="99">
        <v>132</v>
      </c>
      <c r="B134" s="99">
        <v>30</v>
      </c>
      <c r="C134" s="99">
        <v>591</v>
      </c>
      <c r="D134" s="226" t="s">
        <v>220</v>
      </c>
      <c r="E134" s="226" t="s">
        <v>95</v>
      </c>
      <c r="F134" s="227">
        <v>11</v>
      </c>
      <c r="G134" s="228">
        <v>48</v>
      </c>
      <c r="H134" s="227">
        <v>100</v>
      </c>
      <c r="I134" s="102">
        <v>2</v>
      </c>
      <c r="J134" s="102"/>
      <c r="K134" s="99" t="s">
        <v>104</v>
      </c>
      <c r="L134" s="249" t="s">
        <v>97</v>
      </c>
      <c r="M134" s="247">
        <v>4000</v>
      </c>
      <c r="N134" s="105">
        <f t="shared" si="87"/>
        <v>16000</v>
      </c>
      <c r="O134" s="171">
        <v>0.22</v>
      </c>
      <c r="P134" s="248">
        <v>880</v>
      </c>
      <c r="Q134" s="265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66">
        <v>918.72</v>
      </c>
      <c r="V134" s="267">
        <f t="shared" si="90"/>
        <v>3674.88</v>
      </c>
      <c r="W134" s="154">
        <v>10040.42</v>
      </c>
      <c r="X134" s="154">
        <v>1736.62</v>
      </c>
      <c r="Y134" s="275">
        <f t="shared" si="91"/>
        <v>0.62752625</v>
      </c>
      <c r="Z134" s="275">
        <f t="shared" si="92"/>
        <v>0.540970905172414</v>
      </c>
      <c r="AA134" s="154"/>
      <c r="AB134" s="154"/>
      <c r="AC134" s="154"/>
      <c r="AD134" s="154"/>
      <c r="AE134" s="276">
        <f t="shared" si="70"/>
        <v>0.62752625</v>
      </c>
      <c r="AF134" s="171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85"/>
      <c r="AJ134" s="286"/>
      <c r="AK134" s="53">
        <v>3000</v>
      </c>
      <c r="AL134" s="289">
        <f t="shared" si="93"/>
        <v>9000</v>
      </c>
      <c r="AM134" s="54">
        <v>0.274995</v>
      </c>
      <c r="AN134" s="289">
        <v>824.985</v>
      </c>
      <c r="AO134" s="289">
        <f t="shared" si="94"/>
        <v>2474.955</v>
      </c>
      <c r="AP134" s="298">
        <v>3510</v>
      </c>
      <c r="AQ134" s="298">
        <f t="shared" si="95"/>
        <v>10530</v>
      </c>
      <c r="AR134" s="299">
        <v>0.25354539</v>
      </c>
      <c r="AS134" s="298">
        <v>889.9443189</v>
      </c>
      <c r="AT134" s="298">
        <f t="shared" si="96"/>
        <v>2669.8329567</v>
      </c>
      <c r="AU134" s="154">
        <v>4701.7</v>
      </c>
      <c r="AV134" s="154">
        <v>1243.64</v>
      </c>
      <c r="AW134" s="154"/>
      <c r="AX134" s="154"/>
      <c r="AY134" s="154"/>
      <c r="AZ134" s="154"/>
      <c r="BA134" s="54">
        <f t="shared" si="74"/>
        <v>0.522411111111111</v>
      </c>
      <c r="BB134" s="54">
        <f t="shared" si="75"/>
        <v>0.502489944261613</v>
      </c>
      <c r="BC134" s="304">
        <f t="shared" si="76"/>
        <v>0.44650522317189</v>
      </c>
      <c r="BD134" s="304">
        <f t="shared" si="77"/>
        <v>0.465811914142067</v>
      </c>
      <c r="BE134" s="162"/>
      <c r="BF134" s="162"/>
      <c r="BG134" s="286">
        <f t="shared" si="78"/>
        <v>0</v>
      </c>
      <c r="BH134" s="105">
        <v>40</v>
      </c>
      <c r="BI134" s="105">
        <v>10</v>
      </c>
      <c r="BJ134" s="317">
        <f t="shared" si="86"/>
        <v>-30</v>
      </c>
      <c r="BK134" s="321">
        <v>6</v>
      </c>
      <c r="BL134" s="321">
        <v>2</v>
      </c>
      <c r="BM134" s="105">
        <v>6</v>
      </c>
      <c r="BN134" s="105">
        <v>0</v>
      </c>
      <c r="BO134" s="243">
        <f t="shared" si="79"/>
        <v>-10</v>
      </c>
      <c r="BP134" s="317">
        <f t="shared" si="80"/>
        <v>-30</v>
      </c>
      <c r="BQ134" s="321">
        <v>10</v>
      </c>
      <c r="BR134" s="321">
        <v>6</v>
      </c>
      <c r="BS134" s="105">
        <v>5</v>
      </c>
      <c r="BT134" s="105">
        <v>0</v>
      </c>
      <c r="BU134" s="243">
        <f t="shared" si="81"/>
        <v>-9</v>
      </c>
      <c r="BV134" s="242">
        <f t="shared" si="82"/>
        <v>-18</v>
      </c>
      <c r="BW134" s="326">
        <f t="shared" si="83"/>
        <v>-78</v>
      </c>
    </row>
    <row r="135" spans="1:75">
      <c r="A135" s="99">
        <v>133</v>
      </c>
      <c r="B135" s="99">
        <v>30</v>
      </c>
      <c r="C135" s="99">
        <v>114286</v>
      </c>
      <c r="D135" s="226" t="s">
        <v>221</v>
      </c>
      <c r="E135" s="226" t="s">
        <v>71</v>
      </c>
      <c r="F135" s="229">
        <v>6</v>
      </c>
      <c r="G135" s="230">
        <v>27</v>
      </c>
      <c r="H135" s="229">
        <v>150</v>
      </c>
      <c r="I135" s="102">
        <v>2</v>
      </c>
      <c r="J135" s="102">
        <v>2</v>
      </c>
      <c r="K135" s="99" t="s">
        <v>65</v>
      </c>
      <c r="L135" s="246" t="s">
        <v>73</v>
      </c>
      <c r="M135" s="247">
        <v>9120</v>
      </c>
      <c r="N135" s="105">
        <f t="shared" si="87"/>
        <v>36480</v>
      </c>
      <c r="O135" s="171">
        <v>0.204975</v>
      </c>
      <c r="P135" s="248">
        <v>1869.372</v>
      </c>
      <c r="Q135" s="265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66">
        <v>1951.624368</v>
      </c>
      <c r="V135" s="267">
        <f t="shared" si="90"/>
        <v>7806.497472</v>
      </c>
      <c r="W135" s="154">
        <v>23941.48</v>
      </c>
      <c r="X135" s="154">
        <v>4806.46</v>
      </c>
      <c r="Y135" s="275">
        <f t="shared" si="91"/>
        <v>0.656290570175439</v>
      </c>
      <c r="Z135" s="275">
        <f t="shared" si="92"/>
        <v>0.565767732909861</v>
      </c>
      <c r="AA135" s="154">
        <v>2030</v>
      </c>
      <c r="AB135" s="154">
        <v>119</v>
      </c>
      <c r="AC135" s="154"/>
      <c r="AD135" s="154"/>
      <c r="AE135" s="276">
        <f t="shared" si="70"/>
        <v>0.600643640350877</v>
      </c>
      <c r="AF135" s="171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85"/>
      <c r="AJ135" s="286"/>
      <c r="AK135" s="53">
        <v>6840</v>
      </c>
      <c r="AL135" s="289">
        <f t="shared" si="93"/>
        <v>20520</v>
      </c>
      <c r="AM135" s="54">
        <v>0.265101</v>
      </c>
      <c r="AN135" s="289">
        <v>1813.29084</v>
      </c>
      <c r="AO135" s="289">
        <f t="shared" si="94"/>
        <v>5439.87252</v>
      </c>
      <c r="AP135" s="298">
        <v>8002.8</v>
      </c>
      <c r="AQ135" s="298">
        <f t="shared" si="95"/>
        <v>24008.4</v>
      </c>
      <c r="AR135" s="299">
        <v>0.244423122</v>
      </c>
      <c r="AS135" s="298">
        <v>1956.0693607416</v>
      </c>
      <c r="AT135" s="298">
        <f t="shared" si="96"/>
        <v>5868.2080822248</v>
      </c>
      <c r="AU135" s="154">
        <v>11814.87</v>
      </c>
      <c r="AV135" s="154">
        <v>3823.61</v>
      </c>
      <c r="AW135" s="154"/>
      <c r="AX135" s="154"/>
      <c r="AY135" s="154"/>
      <c r="AZ135" s="154"/>
      <c r="BA135" s="54">
        <f t="shared" si="74"/>
        <v>0.575773391812866</v>
      </c>
      <c r="BB135" s="54">
        <f t="shared" si="75"/>
        <v>0.702885956599586</v>
      </c>
      <c r="BC135" s="304">
        <f t="shared" si="76"/>
        <v>0.492114010096466</v>
      </c>
      <c r="BD135" s="304">
        <f t="shared" si="77"/>
        <v>0.651580507443486</v>
      </c>
      <c r="BE135" s="162"/>
      <c r="BF135" s="162"/>
      <c r="BG135" s="286">
        <f t="shared" si="78"/>
        <v>0</v>
      </c>
      <c r="BH135" s="105">
        <v>40</v>
      </c>
      <c r="BI135" s="105">
        <v>0</v>
      </c>
      <c r="BJ135" s="317">
        <f t="shared" si="86"/>
        <v>-40</v>
      </c>
      <c r="BK135" s="321">
        <v>10</v>
      </c>
      <c r="BL135" s="321">
        <v>0</v>
      </c>
      <c r="BM135" s="105">
        <v>10</v>
      </c>
      <c r="BN135" s="105">
        <v>0</v>
      </c>
      <c r="BO135" s="243">
        <f t="shared" si="79"/>
        <v>-20</v>
      </c>
      <c r="BP135" s="317">
        <f t="shared" si="80"/>
        <v>-60</v>
      </c>
      <c r="BQ135" s="321">
        <v>15</v>
      </c>
      <c r="BR135" s="321">
        <v>3</v>
      </c>
      <c r="BS135" s="105">
        <v>8</v>
      </c>
      <c r="BT135" s="105">
        <v>7</v>
      </c>
      <c r="BU135" s="243">
        <f t="shared" si="81"/>
        <v>-13</v>
      </c>
      <c r="BV135" s="242">
        <f t="shared" si="82"/>
        <v>-26</v>
      </c>
      <c r="BW135" s="326">
        <f t="shared" si="83"/>
        <v>-126</v>
      </c>
    </row>
    <row r="136" spans="1:75">
      <c r="A136" s="99">
        <v>134</v>
      </c>
      <c r="B136" s="99">
        <v>30</v>
      </c>
      <c r="C136" s="99">
        <v>119263</v>
      </c>
      <c r="D136" s="226" t="s">
        <v>222</v>
      </c>
      <c r="E136" s="226" t="s">
        <v>88</v>
      </c>
      <c r="F136" s="227">
        <v>11</v>
      </c>
      <c r="G136" s="228">
        <v>48</v>
      </c>
      <c r="H136" s="227">
        <v>100</v>
      </c>
      <c r="I136" s="102">
        <v>2</v>
      </c>
      <c r="J136" s="102"/>
      <c r="K136" s="99" t="s">
        <v>104</v>
      </c>
      <c r="L136" s="249" t="s">
        <v>89</v>
      </c>
      <c r="M136" s="247">
        <v>4000</v>
      </c>
      <c r="N136" s="105">
        <f t="shared" si="87"/>
        <v>16000</v>
      </c>
      <c r="O136" s="171">
        <v>0.22</v>
      </c>
      <c r="P136" s="248">
        <v>880</v>
      </c>
      <c r="Q136" s="265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66">
        <v>918.72</v>
      </c>
      <c r="V136" s="267">
        <f t="shared" si="90"/>
        <v>3674.88</v>
      </c>
      <c r="W136" s="154">
        <v>9467.26</v>
      </c>
      <c r="X136" s="154">
        <v>2754.22</v>
      </c>
      <c r="Y136" s="275">
        <f t="shared" si="91"/>
        <v>0.59170375</v>
      </c>
      <c r="Z136" s="275">
        <f t="shared" si="92"/>
        <v>0.510089439655172</v>
      </c>
      <c r="AA136" s="154"/>
      <c r="AB136" s="154"/>
      <c r="AC136" s="154"/>
      <c r="AD136" s="154"/>
      <c r="AE136" s="276">
        <f t="shared" si="70"/>
        <v>0.59170375</v>
      </c>
      <c r="AF136" s="171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85"/>
      <c r="AJ136" s="286"/>
      <c r="AK136" s="53">
        <v>3000</v>
      </c>
      <c r="AL136" s="289">
        <f t="shared" si="93"/>
        <v>9000</v>
      </c>
      <c r="AM136" s="54">
        <v>0.26</v>
      </c>
      <c r="AN136" s="289">
        <v>780</v>
      </c>
      <c r="AO136" s="289">
        <f t="shared" si="94"/>
        <v>2340</v>
      </c>
      <c r="AP136" s="298">
        <v>3510</v>
      </c>
      <c r="AQ136" s="298">
        <f t="shared" si="95"/>
        <v>10530</v>
      </c>
      <c r="AR136" s="299">
        <v>0.23972</v>
      </c>
      <c r="AS136" s="298">
        <v>841.4172</v>
      </c>
      <c r="AT136" s="298">
        <f t="shared" si="96"/>
        <v>2524.2516</v>
      </c>
      <c r="AU136" s="154">
        <v>5540.56</v>
      </c>
      <c r="AV136" s="154">
        <v>1410.71</v>
      </c>
      <c r="AW136" s="154"/>
      <c r="AX136" s="154"/>
      <c r="AY136" s="154"/>
      <c r="AZ136" s="154"/>
      <c r="BA136" s="54">
        <f t="shared" si="74"/>
        <v>0.615617777777778</v>
      </c>
      <c r="BB136" s="54">
        <f t="shared" si="75"/>
        <v>0.602867521367521</v>
      </c>
      <c r="BC136" s="304">
        <f t="shared" si="76"/>
        <v>0.526169040835708</v>
      </c>
      <c r="BD136" s="304">
        <f t="shared" si="77"/>
        <v>0.558862674386341</v>
      </c>
      <c r="BE136" s="162"/>
      <c r="BF136" s="162"/>
      <c r="BG136" s="286">
        <f t="shared" si="78"/>
        <v>0</v>
      </c>
      <c r="BH136" s="105">
        <v>40</v>
      </c>
      <c r="BI136" s="105">
        <v>0</v>
      </c>
      <c r="BJ136" s="317">
        <f t="shared" si="86"/>
        <v>-40</v>
      </c>
      <c r="BK136" s="321">
        <v>6</v>
      </c>
      <c r="BL136" s="321">
        <v>0</v>
      </c>
      <c r="BM136" s="105">
        <v>6</v>
      </c>
      <c r="BN136" s="105">
        <v>0</v>
      </c>
      <c r="BO136" s="243">
        <f t="shared" si="79"/>
        <v>-12</v>
      </c>
      <c r="BP136" s="317">
        <f t="shared" si="80"/>
        <v>-36</v>
      </c>
      <c r="BQ136" s="321">
        <v>10</v>
      </c>
      <c r="BR136" s="321">
        <v>0</v>
      </c>
      <c r="BS136" s="105">
        <v>5</v>
      </c>
      <c r="BT136" s="105">
        <v>0</v>
      </c>
      <c r="BU136" s="243">
        <f t="shared" si="81"/>
        <v>-15</v>
      </c>
      <c r="BV136" s="242">
        <f t="shared" si="82"/>
        <v>-30</v>
      </c>
      <c r="BW136" s="326">
        <f t="shared" si="83"/>
        <v>-106</v>
      </c>
    </row>
    <row r="137" spans="1:75">
      <c r="A137" s="99">
        <v>135</v>
      </c>
      <c r="B137" s="99">
        <v>30</v>
      </c>
      <c r="C137" s="99">
        <v>106568</v>
      </c>
      <c r="D137" s="226" t="s">
        <v>223</v>
      </c>
      <c r="E137" s="226" t="s">
        <v>91</v>
      </c>
      <c r="F137" s="227">
        <v>10</v>
      </c>
      <c r="G137" s="228">
        <v>46</v>
      </c>
      <c r="H137" s="227">
        <v>100</v>
      </c>
      <c r="I137" s="102">
        <v>1</v>
      </c>
      <c r="J137" s="102"/>
      <c r="K137" s="99" t="s">
        <v>104</v>
      </c>
      <c r="L137" s="246" t="s">
        <v>92</v>
      </c>
      <c r="M137" s="247">
        <v>6200</v>
      </c>
      <c r="N137" s="105">
        <f t="shared" si="87"/>
        <v>24800</v>
      </c>
      <c r="O137" s="171">
        <v>0.2643</v>
      </c>
      <c r="P137" s="248">
        <v>1638.66</v>
      </c>
      <c r="Q137" s="265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66">
        <v>1710.76104</v>
      </c>
      <c r="V137" s="267">
        <f t="shared" si="90"/>
        <v>6843.04416</v>
      </c>
      <c r="W137" s="154">
        <v>14605.98</v>
      </c>
      <c r="X137" s="154">
        <v>3933.81</v>
      </c>
      <c r="Y137" s="275">
        <f t="shared" si="91"/>
        <v>0.588950806451613</v>
      </c>
      <c r="Z137" s="275">
        <f t="shared" si="92"/>
        <v>0.507716212458287</v>
      </c>
      <c r="AA137" s="154"/>
      <c r="AB137" s="154"/>
      <c r="AC137" s="154"/>
      <c r="AD137" s="154"/>
      <c r="AE137" s="276">
        <f t="shared" si="70"/>
        <v>0.588950806451613</v>
      </c>
      <c r="AF137" s="171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85"/>
      <c r="AJ137" s="286"/>
      <c r="AK137" s="53">
        <v>4650</v>
      </c>
      <c r="AL137" s="289">
        <f t="shared" si="93"/>
        <v>13950</v>
      </c>
      <c r="AM137" s="54">
        <v>0.341828</v>
      </c>
      <c r="AN137" s="289">
        <v>1589.5002</v>
      </c>
      <c r="AO137" s="289">
        <f t="shared" si="94"/>
        <v>4768.5006</v>
      </c>
      <c r="AP137" s="298">
        <v>5440.5</v>
      </c>
      <c r="AQ137" s="298">
        <f t="shared" si="95"/>
        <v>16321.5</v>
      </c>
      <c r="AR137" s="299">
        <v>0.315165416</v>
      </c>
      <c r="AS137" s="298">
        <v>1714.657445748</v>
      </c>
      <c r="AT137" s="298">
        <f t="shared" si="96"/>
        <v>5143.972337244</v>
      </c>
      <c r="AU137" s="154">
        <v>10381.72</v>
      </c>
      <c r="AV137" s="154">
        <v>2843.78</v>
      </c>
      <c r="AW137" s="154"/>
      <c r="AX137" s="154"/>
      <c r="AY137" s="154"/>
      <c r="AZ137" s="154"/>
      <c r="BA137" s="54">
        <f t="shared" si="74"/>
        <v>0.744209318996416</v>
      </c>
      <c r="BB137" s="54">
        <f t="shared" si="75"/>
        <v>0.596367755516273</v>
      </c>
      <c r="BC137" s="304">
        <f t="shared" si="76"/>
        <v>0.636076341022578</v>
      </c>
      <c r="BD137" s="304">
        <f t="shared" si="77"/>
        <v>0.552837343119077</v>
      </c>
      <c r="BE137" s="162"/>
      <c r="BF137" s="162"/>
      <c r="BG137" s="286">
        <f t="shared" si="78"/>
        <v>0</v>
      </c>
      <c r="BH137" s="105">
        <v>40</v>
      </c>
      <c r="BI137" s="105">
        <v>0</v>
      </c>
      <c r="BJ137" s="317">
        <f t="shared" si="86"/>
        <v>-40</v>
      </c>
      <c r="BK137" s="321">
        <v>6</v>
      </c>
      <c r="BL137" s="321">
        <v>6</v>
      </c>
      <c r="BM137" s="105">
        <v>6</v>
      </c>
      <c r="BN137" s="105">
        <v>0</v>
      </c>
      <c r="BO137" s="243">
        <f t="shared" si="79"/>
        <v>-6</v>
      </c>
      <c r="BP137" s="317">
        <f t="shared" si="80"/>
        <v>-18</v>
      </c>
      <c r="BQ137" s="321">
        <v>10</v>
      </c>
      <c r="BR137" s="321">
        <v>0</v>
      </c>
      <c r="BS137" s="105">
        <v>5</v>
      </c>
      <c r="BT137" s="105">
        <v>0</v>
      </c>
      <c r="BU137" s="243">
        <f t="shared" si="81"/>
        <v>-15</v>
      </c>
      <c r="BV137" s="242">
        <f t="shared" si="82"/>
        <v>-30</v>
      </c>
      <c r="BW137" s="326">
        <f t="shared" si="83"/>
        <v>-88</v>
      </c>
    </row>
    <row r="138" spans="1:75">
      <c r="A138" s="220">
        <v>136</v>
      </c>
      <c r="B138" s="220">
        <v>30</v>
      </c>
      <c r="C138" s="220">
        <v>107728</v>
      </c>
      <c r="D138" s="221" t="s">
        <v>224</v>
      </c>
      <c r="E138" s="221" t="s">
        <v>95</v>
      </c>
      <c r="F138" s="224">
        <v>7</v>
      </c>
      <c r="G138" s="225">
        <v>29</v>
      </c>
      <c r="H138" s="224">
        <v>100</v>
      </c>
      <c r="I138" s="102">
        <v>3</v>
      </c>
      <c r="J138" s="102"/>
      <c r="K138" s="220" t="s">
        <v>65</v>
      </c>
      <c r="L138" s="241" t="s">
        <v>97</v>
      </c>
      <c r="M138" s="242">
        <v>8550</v>
      </c>
      <c r="N138" s="243">
        <f t="shared" si="87"/>
        <v>34200</v>
      </c>
      <c r="O138" s="172">
        <v>0.21015</v>
      </c>
      <c r="P138" s="244">
        <v>1796.7825</v>
      </c>
      <c r="Q138" s="260">
        <f t="shared" si="88"/>
        <v>7187.13</v>
      </c>
      <c r="R138" s="58">
        <v>9918</v>
      </c>
      <c r="S138" s="261">
        <f t="shared" si="89"/>
        <v>39672</v>
      </c>
      <c r="T138" s="59">
        <v>0.189135</v>
      </c>
      <c r="U138" s="262">
        <v>1875.84093</v>
      </c>
      <c r="V138" s="263">
        <f t="shared" si="90"/>
        <v>7503.36372</v>
      </c>
      <c r="W138" s="264">
        <v>19786.02</v>
      </c>
      <c r="X138" s="264">
        <v>4156.7</v>
      </c>
      <c r="Y138" s="274">
        <f t="shared" si="91"/>
        <v>0.578538596491228</v>
      </c>
      <c r="Z138" s="275">
        <f t="shared" si="92"/>
        <v>0.49874016938899</v>
      </c>
      <c r="AA138" s="154"/>
      <c r="AB138" s="154"/>
      <c r="AC138" s="154">
        <v>580</v>
      </c>
      <c r="AD138" s="154">
        <v>40</v>
      </c>
      <c r="AE138" s="276">
        <f t="shared" si="70"/>
        <v>0.561579532163743</v>
      </c>
      <c r="AF138" s="171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85"/>
      <c r="AJ138" s="286"/>
      <c r="AK138" s="55">
        <v>6412.5</v>
      </c>
      <c r="AL138" s="287">
        <f t="shared" si="93"/>
        <v>19237.5</v>
      </c>
      <c r="AM138" s="61">
        <v>0.271794</v>
      </c>
      <c r="AN138" s="288">
        <v>1742.879025</v>
      </c>
      <c r="AO138" s="287">
        <f t="shared" si="94"/>
        <v>5228.637075</v>
      </c>
      <c r="AP138" s="295">
        <v>7502.625</v>
      </c>
      <c r="AQ138" s="296">
        <f t="shared" si="95"/>
        <v>22507.875</v>
      </c>
      <c r="AR138" s="297">
        <v>0.250594068</v>
      </c>
      <c r="AS138" s="295">
        <v>1880.1133194285</v>
      </c>
      <c r="AT138" s="296">
        <f t="shared" si="96"/>
        <v>5640.3399582855</v>
      </c>
      <c r="AU138" s="264">
        <v>14547.74</v>
      </c>
      <c r="AV138" s="264">
        <v>3331.22</v>
      </c>
      <c r="AW138" s="154"/>
      <c r="AX138" s="154"/>
      <c r="AY138" s="154"/>
      <c r="AZ138" s="154"/>
      <c r="BA138" s="54">
        <f t="shared" si="74"/>
        <v>0.756217803768681</v>
      </c>
      <c r="BB138" s="54">
        <f t="shared" si="75"/>
        <v>0.637110580102751</v>
      </c>
      <c r="BC138" s="304">
        <f t="shared" si="76"/>
        <v>0.646340003221095</v>
      </c>
      <c r="BD138" s="304">
        <f t="shared" si="77"/>
        <v>0.59060624441733</v>
      </c>
      <c r="BE138" s="162"/>
      <c r="BF138" s="162"/>
      <c r="BG138" s="286">
        <f t="shared" si="78"/>
        <v>0</v>
      </c>
      <c r="BH138" s="243">
        <v>40</v>
      </c>
      <c r="BI138" s="243">
        <v>0</v>
      </c>
      <c r="BJ138" s="317">
        <f t="shared" si="86"/>
        <v>-40</v>
      </c>
      <c r="BK138" s="318">
        <v>8</v>
      </c>
      <c r="BL138" s="318">
        <v>6</v>
      </c>
      <c r="BM138" s="243">
        <v>8</v>
      </c>
      <c r="BN138" s="243">
        <v>0</v>
      </c>
      <c r="BO138" s="243">
        <f t="shared" si="79"/>
        <v>-10</v>
      </c>
      <c r="BP138" s="317">
        <f t="shared" si="80"/>
        <v>-30</v>
      </c>
      <c r="BQ138" s="318">
        <v>20</v>
      </c>
      <c r="BR138" s="318">
        <v>6</v>
      </c>
      <c r="BS138" s="243">
        <v>15</v>
      </c>
      <c r="BT138" s="243">
        <v>0</v>
      </c>
      <c r="BU138" s="243">
        <f t="shared" si="81"/>
        <v>-29</v>
      </c>
      <c r="BV138" s="242">
        <f t="shared" si="82"/>
        <v>-58</v>
      </c>
      <c r="BW138" s="326">
        <f t="shared" si="83"/>
        <v>-128</v>
      </c>
    </row>
    <row r="139" spans="1:75">
      <c r="A139" s="99">
        <v>137</v>
      </c>
      <c r="B139" s="99">
        <v>30</v>
      </c>
      <c r="C139" s="99">
        <v>103199</v>
      </c>
      <c r="D139" s="226" t="s">
        <v>225</v>
      </c>
      <c r="E139" s="226" t="s">
        <v>88</v>
      </c>
      <c r="F139" s="229">
        <v>8</v>
      </c>
      <c r="G139" s="230">
        <v>33</v>
      </c>
      <c r="H139" s="229">
        <v>100</v>
      </c>
      <c r="I139" s="102">
        <v>1</v>
      </c>
      <c r="J139" s="102">
        <v>1</v>
      </c>
      <c r="K139" s="99" t="s">
        <v>65</v>
      </c>
      <c r="L139" s="246" t="s">
        <v>89</v>
      </c>
      <c r="M139" s="247">
        <v>9120</v>
      </c>
      <c r="N139" s="105">
        <f t="shared" si="87"/>
        <v>36480</v>
      </c>
      <c r="O139" s="171">
        <v>0.250575</v>
      </c>
      <c r="P139" s="248">
        <v>2285.244</v>
      </c>
      <c r="Q139" s="265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66">
        <v>2385.794736</v>
      </c>
      <c r="V139" s="267">
        <f t="shared" si="90"/>
        <v>9543.178944</v>
      </c>
      <c r="W139" s="154">
        <v>19402.25</v>
      </c>
      <c r="X139" s="154">
        <v>5617.15</v>
      </c>
      <c r="Y139" s="275">
        <f t="shared" si="91"/>
        <v>0.531859923245614</v>
      </c>
      <c r="Z139" s="275">
        <f t="shared" si="92"/>
        <v>0.458499933832426</v>
      </c>
      <c r="AA139" s="154"/>
      <c r="AB139" s="154"/>
      <c r="AC139" s="154"/>
      <c r="AD139" s="154"/>
      <c r="AE139" s="276">
        <f t="shared" si="70"/>
        <v>0.531859923245614</v>
      </c>
      <c r="AF139" s="171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85"/>
      <c r="AJ139" s="286"/>
      <c r="AK139" s="53">
        <v>6840</v>
      </c>
      <c r="AL139" s="289">
        <f t="shared" si="93"/>
        <v>20520</v>
      </c>
      <c r="AM139" s="54">
        <v>0.324077</v>
      </c>
      <c r="AN139" s="289">
        <v>2216.68668</v>
      </c>
      <c r="AO139" s="289">
        <f t="shared" si="94"/>
        <v>6650.06004</v>
      </c>
      <c r="AP139" s="298">
        <v>8002.8</v>
      </c>
      <c r="AQ139" s="298">
        <f t="shared" si="95"/>
        <v>24008.4</v>
      </c>
      <c r="AR139" s="299">
        <v>0.298798994</v>
      </c>
      <c r="AS139" s="298">
        <v>2391.2285891832</v>
      </c>
      <c r="AT139" s="298">
        <f t="shared" si="96"/>
        <v>7173.6857675496</v>
      </c>
      <c r="AU139" s="154">
        <v>14979.4</v>
      </c>
      <c r="AV139" s="154">
        <v>4693.42</v>
      </c>
      <c r="AW139" s="154"/>
      <c r="AX139" s="154"/>
      <c r="AY139" s="154"/>
      <c r="AZ139" s="154"/>
      <c r="BA139" s="54">
        <f t="shared" si="74"/>
        <v>0.729990253411306</v>
      </c>
      <c r="BB139" s="54">
        <f t="shared" si="75"/>
        <v>0.705771071504491</v>
      </c>
      <c r="BC139" s="304">
        <f t="shared" si="76"/>
        <v>0.623923293513937</v>
      </c>
      <c r="BD139" s="304">
        <f t="shared" si="77"/>
        <v>0.654255030410007</v>
      </c>
      <c r="BE139" s="162"/>
      <c r="BF139" s="162"/>
      <c r="BG139" s="286">
        <f t="shared" si="78"/>
        <v>0</v>
      </c>
      <c r="BH139" s="105">
        <v>40</v>
      </c>
      <c r="BI139" s="105">
        <v>0</v>
      </c>
      <c r="BJ139" s="317">
        <f t="shared" si="86"/>
        <v>-40</v>
      </c>
      <c r="BK139" s="321">
        <v>12</v>
      </c>
      <c r="BL139" s="321">
        <v>2</v>
      </c>
      <c r="BM139" s="105">
        <v>12</v>
      </c>
      <c r="BN139" s="105">
        <v>0</v>
      </c>
      <c r="BO139" s="243">
        <f t="shared" si="79"/>
        <v>-22</v>
      </c>
      <c r="BP139" s="317">
        <f t="shared" si="80"/>
        <v>-66</v>
      </c>
      <c r="BQ139" s="321">
        <v>10</v>
      </c>
      <c r="BR139" s="321">
        <v>12</v>
      </c>
      <c r="BS139" s="105">
        <v>5</v>
      </c>
      <c r="BT139" s="105">
        <v>3</v>
      </c>
      <c r="BU139" s="243">
        <f t="shared" si="81"/>
        <v>0</v>
      </c>
      <c r="BV139" s="242">
        <f t="shared" si="82"/>
        <v>0</v>
      </c>
      <c r="BW139" s="326">
        <f t="shared" si="83"/>
        <v>-106</v>
      </c>
    </row>
    <row r="140" spans="1:75">
      <c r="A140" s="99">
        <v>138</v>
      </c>
      <c r="B140" s="99">
        <v>3</v>
      </c>
      <c r="C140" s="99">
        <v>119262</v>
      </c>
      <c r="D140" s="226" t="s">
        <v>226</v>
      </c>
      <c r="E140" s="226" t="s">
        <v>88</v>
      </c>
      <c r="F140" s="229"/>
      <c r="G140" s="230"/>
      <c r="H140" s="229">
        <v>0</v>
      </c>
      <c r="I140" s="102">
        <v>2</v>
      </c>
      <c r="J140" s="102"/>
      <c r="K140" s="99" t="s">
        <v>104</v>
      </c>
      <c r="L140" s="246" t="s">
        <v>89</v>
      </c>
      <c r="M140" s="247">
        <v>4000</v>
      </c>
      <c r="N140" s="105">
        <f t="shared" si="87"/>
        <v>16000</v>
      </c>
      <c r="O140" s="171">
        <v>0.22</v>
      </c>
      <c r="P140" s="248">
        <v>880</v>
      </c>
      <c r="Q140" s="265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66">
        <v>918.72</v>
      </c>
      <c r="V140" s="267">
        <f t="shared" si="90"/>
        <v>3674.88</v>
      </c>
      <c r="W140" s="154">
        <v>6217.77</v>
      </c>
      <c r="X140" s="154">
        <v>1957.18</v>
      </c>
      <c r="Y140" s="275">
        <f t="shared" si="91"/>
        <v>0.388610625</v>
      </c>
      <c r="Z140" s="275">
        <f t="shared" si="92"/>
        <v>0.335009159482759</v>
      </c>
      <c r="AA140" s="154"/>
      <c r="AB140" s="154"/>
      <c r="AC140" s="154"/>
      <c r="AD140" s="154"/>
      <c r="AE140" s="276">
        <f t="shared" si="70"/>
        <v>0.388610625</v>
      </c>
      <c r="AF140" s="171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85"/>
      <c r="AJ140" s="286"/>
      <c r="AK140" s="53">
        <v>3000</v>
      </c>
      <c r="AL140" s="289">
        <f t="shared" si="93"/>
        <v>9000</v>
      </c>
      <c r="AM140" s="54">
        <v>0.26</v>
      </c>
      <c r="AN140" s="289">
        <v>780</v>
      </c>
      <c r="AO140" s="289">
        <f t="shared" si="94"/>
        <v>2340</v>
      </c>
      <c r="AP140" s="298">
        <v>3510</v>
      </c>
      <c r="AQ140" s="298">
        <f t="shared" si="95"/>
        <v>10530</v>
      </c>
      <c r="AR140" s="299">
        <v>0.23972</v>
      </c>
      <c r="AS140" s="298">
        <v>841.4172</v>
      </c>
      <c r="AT140" s="298">
        <f t="shared" si="96"/>
        <v>2524.2516</v>
      </c>
      <c r="AU140" s="154">
        <v>4078.07</v>
      </c>
      <c r="AV140" s="154">
        <v>1485.88</v>
      </c>
      <c r="AW140" s="154"/>
      <c r="AX140" s="154"/>
      <c r="AY140" s="154"/>
      <c r="AZ140" s="154"/>
      <c r="BA140" s="54">
        <f t="shared" si="74"/>
        <v>0.453118888888889</v>
      </c>
      <c r="BB140" s="54">
        <f t="shared" si="75"/>
        <v>0.634991452991453</v>
      </c>
      <c r="BC140" s="304">
        <f t="shared" si="76"/>
        <v>0.387281101614435</v>
      </c>
      <c r="BD140" s="304">
        <f t="shared" si="77"/>
        <v>0.588641797830296</v>
      </c>
      <c r="BE140" s="162"/>
      <c r="BF140" s="162"/>
      <c r="BG140" s="286">
        <f t="shared" si="78"/>
        <v>0</v>
      </c>
      <c r="BH140" s="105">
        <v>40</v>
      </c>
      <c r="BI140" s="105">
        <v>0</v>
      </c>
      <c r="BJ140" s="317">
        <f t="shared" si="86"/>
        <v>-40</v>
      </c>
      <c r="BK140" s="321">
        <v>6</v>
      </c>
      <c r="BL140" s="321">
        <v>0</v>
      </c>
      <c r="BM140" s="105">
        <v>6</v>
      </c>
      <c r="BN140" s="105">
        <v>0</v>
      </c>
      <c r="BO140" s="243">
        <f t="shared" si="79"/>
        <v>-12</v>
      </c>
      <c r="BP140" s="317">
        <f t="shared" si="80"/>
        <v>-36</v>
      </c>
      <c r="BQ140" s="321">
        <v>10</v>
      </c>
      <c r="BR140" s="321">
        <v>0</v>
      </c>
      <c r="BS140" s="105">
        <v>5</v>
      </c>
      <c r="BT140" s="105">
        <v>0</v>
      </c>
      <c r="BU140" s="243">
        <f t="shared" si="81"/>
        <v>-15</v>
      </c>
      <c r="BV140" s="242">
        <f t="shared" si="82"/>
        <v>-30</v>
      </c>
      <c r="BW140" s="326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26" t="s">
        <v>227</v>
      </c>
      <c r="E141" s="226" t="s">
        <v>64</v>
      </c>
      <c r="F141" s="229">
        <v>10</v>
      </c>
      <c r="G141" s="230">
        <v>45</v>
      </c>
      <c r="H141" s="229">
        <v>100</v>
      </c>
      <c r="I141" s="102">
        <v>1</v>
      </c>
      <c r="J141" s="102"/>
      <c r="K141" s="99" t="s">
        <v>104</v>
      </c>
      <c r="L141" s="246" t="s">
        <v>66</v>
      </c>
      <c r="M141" s="247">
        <v>5200</v>
      </c>
      <c r="N141" s="105">
        <f t="shared" si="87"/>
        <v>20800</v>
      </c>
      <c r="O141" s="171">
        <v>0.243825</v>
      </c>
      <c r="P141" s="248">
        <v>1267.89</v>
      </c>
      <c r="Q141" s="265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66">
        <v>1323.67716</v>
      </c>
      <c r="V141" s="267">
        <f t="shared" si="90"/>
        <v>5294.70864</v>
      </c>
      <c r="W141" s="154">
        <v>6595.16</v>
      </c>
      <c r="X141" s="154">
        <v>1544.52</v>
      </c>
      <c r="Y141" s="275">
        <f t="shared" si="91"/>
        <v>0.317075</v>
      </c>
      <c r="Z141" s="275">
        <f t="shared" si="92"/>
        <v>0.273340517241379</v>
      </c>
      <c r="AA141" s="154"/>
      <c r="AB141" s="154"/>
      <c r="AC141" s="154"/>
      <c r="AD141" s="154"/>
      <c r="AE141" s="276">
        <f t="shared" si="70"/>
        <v>0.317075</v>
      </c>
      <c r="AF141" s="171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85"/>
      <c r="AJ141" s="286"/>
      <c r="AK141" s="53">
        <v>3900</v>
      </c>
      <c r="AL141" s="289">
        <f t="shared" si="93"/>
        <v>11700</v>
      </c>
      <c r="AM141" s="54">
        <v>0.315347</v>
      </c>
      <c r="AN141" s="289">
        <v>1229.8533</v>
      </c>
      <c r="AO141" s="289">
        <f t="shared" si="94"/>
        <v>3689.5599</v>
      </c>
      <c r="AP141" s="298">
        <v>4563</v>
      </c>
      <c r="AQ141" s="298">
        <f t="shared" si="95"/>
        <v>13689</v>
      </c>
      <c r="AR141" s="299">
        <v>0.290749934</v>
      </c>
      <c r="AS141" s="298">
        <v>1326.691948842</v>
      </c>
      <c r="AT141" s="298">
        <f t="shared" si="96"/>
        <v>3980.075846526</v>
      </c>
      <c r="AU141" s="154">
        <v>3610.39</v>
      </c>
      <c r="AV141" s="154">
        <v>1060.63</v>
      </c>
      <c r="AW141" s="154"/>
      <c r="AX141" s="154"/>
      <c r="AY141" s="154"/>
      <c r="AZ141" s="154"/>
      <c r="BA141" s="54">
        <f t="shared" si="74"/>
        <v>0.308580341880342</v>
      </c>
      <c r="BB141" s="54">
        <f t="shared" si="75"/>
        <v>0.287467890140502</v>
      </c>
      <c r="BC141" s="304">
        <f t="shared" si="76"/>
        <v>0.26374388194901</v>
      </c>
      <c r="BD141" s="304">
        <f t="shared" si="77"/>
        <v>0.266484871368913</v>
      </c>
      <c r="BE141" s="162"/>
      <c r="BF141" s="162"/>
      <c r="BG141" s="286">
        <f t="shared" si="78"/>
        <v>0</v>
      </c>
      <c r="BH141" s="105">
        <v>40</v>
      </c>
      <c r="BI141" s="105">
        <v>0</v>
      </c>
      <c r="BJ141" s="317">
        <f t="shared" si="86"/>
        <v>-40</v>
      </c>
      <c r="BK141" s="321">
        <v>6</v>
      </c>
      <c r="BL141" s="321">
        <v>1</v>
      </c>
      <c r="BM141" s="105">
        <v>6</v>
      </c>
      <c r="BN141" s="105">
        <v>0</v>
      </c>
      <c r="BO141" s="243">
        <f t="shared" si="79"/>
        <v>-11</v>
      </c>
      <c r="BP141" s="317">
        <f t="shared" si="80"/>
        <v>-33</v>
      </c>
      <c r="BQ141" s="321">
        <v>10</v>
      </c>
      <c r="BR141" s="321">
        <v>0</v>
      </c>
      <c r="BS141" s="105">
        <v>5</v>
      </c>
      <c r="BT141" s="105">
        <v>0</v>
      </c>
      <c r="BU141" s="243">
        <f t="shared" si="81"/>
        <v>-15</v>
      </c>
      <c r="BV141" s="242">
        <f t="shared" si="82"/>
        <v>-30</v>
      </c>
      <c r="BW141" s="326">
        <f t="shared" si="83"/>
        <v>-103</v>
      </c>
    </row>
    <row r="142" spans="1:75">
      <c r="A142" s="99">
        <v>140</v>
      </c>
      <c r="B142" s="99">
        <v>30</v>
      </c>
      <c r="C142" s="99">
        <v>113023</v>
      </c>
      <c r="D142" s="226" t="s">
        <v>228</v>
      </c>
      <c r="E142" s="226" t="s">
        <v>88</v>
      </c>
      <c r="F142" s="229">
        <v>11</v>
      </c>
      <c r="G142" s="230">
        <v>47</v>
      </c>
      <c r="H142" s="229">
        <v>100</v>
      </c>
      <c r="I142" s="102">
        <v>1</v>
      </c>
      <c r="J142" s="102"/>
      <c r="K142" s="99" t="s">
        <v>104</v>
      </c>
      <c r="L142" s="249" t="s">
        <v>89</v>
      </c>
      <c r="M142" s="247">
        <v>5000</v>
      </c>
      <c r="N142" s="105">
        <f t="shared" si="87"/>
        <v>20000</v>
      </c>
      <c r="O142" s="171">
        <v>0.195</v>
      </c>
      <c r="P142" s="248">
        <v>975</v>
      </c>
      <c r="Q142" s="265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66">
        <v>1017.9</v>
      </c>
      <c r="V142" s="267">
        <f t="shared" si="90"/>
        <v>4071.6</v>
      </c>
      <c r="W142" s="154">
        <v>6297.62</v>
      </c>
      <c r="X142" s="154">
        <v>1252.4</v>
      </c>
      <c r="Y142" s="275">
        <f t="shared" si="91"/>
        <v>0.314881</v>
      </c>
      <c r="Z142" s="275">
        <f t="shared" si="92"/>
        <v>0.271449137931034</v>
      </c>
      <c r="AA142" s="154"/>
      <c r="AB142" s="154"/>
      <c r="AC142" s="154"/>
      <c r="AD142" s="154"/>
      <c r="AE142" s="276">
        <f t="shared" si="70"/>
        <v>0.314881</v>
      </c>
      <c r="AF142" s="171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85"/>
      <c r="AJ142" s="286"/>
      <c r="AK142" s="53">
        <v>3750</v>
      </c>
      <c r="AL142" s="289">
        <f t="shared" si="93"/>
        <v>11250</v>
      </c>
      <c r="AM142" s="54">
        <v>0.249581</v>
      </c>
      <c r="AN142" s="289">
        <v>935.92875</v>
      </c>
      <c r="AO142" s="289">
        <f t="shared" si="94"/>
        <v>2807.78625</v>
      </c>
      <c r="AP142" s="298">
        <v>4387.5</v>
      </c>
      <c r="AQ142" s="298">
        <f t="shared" si="95"/>
        <v>13162.5</v>
      </c>
      <c r="AR142" s="299">
        <v>0.230113682</v>
      </c>
      <c r="AS142" s="298">
        <v>1009.623779775</v>
      </c>
      <c r="AT142" s="298">
        <f t="shared" si="96"/>
        <v>3028.871339325</v>
      </c>
      <c r="AU142" s="154">
        <v>10058.41</v>
      </c>
      <c r="AV142" s="154">
        <v>1684.45</v>
      </c>
      <c r="AW142" s="154"/>
      <c r="AX142" s="154"/>
      <c r="AY142" s="154"/>
      <c r="AZ142" s="154"/>
      <c r="BA142" s="54">
        <f t="shared" si="74"/>
        <v>0.894080888888889</v>
      </c>
      <c r="BB142" s="54">
        <f t="shared" si="75"/>
        <v>0.599921023190423</v>
      </c>
      <c r="BC142" s="304">
        <f t="shared" si="76"/>
        <v>0.764171699905033</v>
      </c>
      <c r="BD142" s="304">
        <f t="shared" si="77"/>
        <v>0.556131248670136</v>
      </c>
      <c r="BE142" s="162"/>
      <c r="BF142" s="162"/>
      <c r="BG142" s="286">
        <f t="shared" si="78"/>
        <v>0</v>
      </c>
      <c r="BH142" s="105">
        <v>40</v>
      </c>
      <c r="BI142" s="105">
        <v>0</v>
      </c>
      <c r="BJ142" s="317">
        <f t="shared" si="86"/>
        <v>-40</v>
      </c>
      <c r="BK142" s="321">
        <v>6</v>
      </c>
      <c r="BL142" s="321">
        <v>2</v>
      </c>
      <c r="BM142" s="105">
        <v>6</v>
      </c>
      <c r="BN142" s="105">
        <v>0</v>
      </c>
      <c r="BO142" s="243">
        <f t="shared" si="79"/>
        <v>-10</v>
      </c>
      <c r="BP142" s="317">
        <f t="shared" si="80"/>
        <v>-30</v>
      </c>
      <c r="BQ142" s="321">
        <v>10</v>
      </c>
      <c r="BR142" s="321">
        <v>26</v>
      </c>
      <c r="BS142" s="105">
        <v>5</v>
      </c>
      <c r="BT142" s="105">
        <v>0</v>
      </c>
      <c r="BU142" s="243">
        <f t="shared" si="81"/>
        <v>11</v>
      </c>
      <c r="BV142" s="242">
        <v>0</v>
      </c>
      <c r="BW142" s="326">
        <f t="shared" si="83"/>
        <v>-70</v>
      </c>
    </row>
    <row r="143" spans="1:75">
      <c r="A143" s="104"/>
      <c r="B143" s="104"/>
      <c r="C143" s="104"/>
      <c r="D143" s="42"/>
      <c r="E143" s="42"/>
      <c r="F143" s="229"/>
      <c r="G143" s="230"/>
      <c r="H143" s="229">
        <f>SUM(H1:H52)</f>
        <v>7250</v>
      </c>
      <c r="I143" s="102"/>
      <c r="J143" s="102"/>
      <c r="K143" s="102"/>
      <c r="M143" s="247">
        <f>SUM(M3:M142)</f>
        <v>1601515</v>
      </c>
      <c r="N143" s="105">
        <f>SUM(N3:N142)</f>
        <v>6406060</v>
      </c>
      <c r="O143" s="171">
        <f>P143/M143</f>
        <v>0.211449830082765</v>
      </c>
      <c r="P143" s="248">
        <f>SUM(P3:P142)</f>
        <v>338640.074625</v>
      </c>
      <c r="Q143" s="265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66">
        <f>SUM(U3:U142)</f>
        <v>353540.2379085</v>
      </c>
      <c r="V143" s="267">
        <f>SUM(V3:V142)</f>
        <v>1414160.951634</v>
      </c>
      <c r="W143" s="154">
        <f>SUM(W3:W142)</f>
        <v>6981037.04</v>
      </c>
      <c r="X143" s="154">
        <f>SUM(X3:X142)</f>
        <v>1498590.72</v>
      </c>
      <c r="Y143" s="275">
        <f t="shared" si="91"/>
        <v>1.08975517556813</v>
      </c>
      <c r="Z143" s="275">
        <f t="shared" si="92"/>
        <v>0.939444116869081</v>
      </c>
      <c r="AA143" s="154"/>
      <c r="AB143" s="154"/>
      <c r="AC143" s="154"/>
      <c r="AD143" s="154"/>
      <c r="AE143" s="276">
        <f t="shared" si="70"/>
        <v>1.08975517556813</v>
      </c>
      <c r="AF143" s="171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85"/>
      <c r="AJ143" s="286"/>
      <c r="AK143" s="53">
        <f>SUM(AK3:AK142)</f>
        <v>1201136.25</v>
      </c>
      <c r="AL143" s="289">
        <f>SUM(AL3:AL142)</f>
        <v>3603408.75</v>
      </c>
      <c r="AM143" s="54">
        <f>AN143/AK143</f>
        <v>0.272474079253082</v>
      </c>
      <c r="AN143" s="289">
        <f>SUM(AN3:AN142)</f>
        <v>327278.49377625</v>
      </c>
      <c r="AO143" s="289">
        <f>SUM(AO3:AO142)</f>
        <v>981835.48132875</v>
      </c>
      <c r="AP143" s="298">
        <f>SUM(AP3:AP142)</f>
        <v>1405329.4125</v>
      </c>
      <c r="AQ143" s="298">
        <f>SUM(AQ3:AQ142)</f>
        <v>4215988.2375</v>
      </c>
      <c r="AR143" s="299">
        <f>AS143/AP143</f>
        <v>0.251221101071342</v>
      </c>
      <c r="AS143" s="298">
        <f>SUM(AS3:AS142)</f>
        <v>353048.402376192</v>
      </c>
      <c r="AT143" s="298">
        <f>SUM(AT3:AT142)</f>
        <v>1059145.20712858</v>
      </c>
      <c r="AU143" s="154">
        <f>SUM(AU3:AU142)</f>
        <v>3439014.45</v>
      </c>
      <c r="AV143" s="154">
        <f>SUM(AV3:AV142)</f>
        <v>781221.179999999</v>
      </c>
      <c r="AW143" s="154"/>
      <c r="AX143" s="154"/>
      <c r="AY143" s="154"/>
      <c r="AZ143" s="154"/>
      <c r="BA143" s="54">
        <f t="shared" si="74"/>
        <v>0.954378114889131</v>
      </c>
      <c r="BB143" s="54">
        <f t="shared" si="75"/>
        <v>0.795674219211091</v>
      </c>
      <c r="BC143" s="304">
        <f t="shared" si="76"/>
        <v>0.815707790503531</v>
      </c>
      <c r="BD143" s="304">
        <f t="shared" si="77"/>
        <v>0.737595916727934</v>
      </c>
      <c r="BE143" s="162"/>
      <c r="BF143" s="162"/>
      <c r="BG143" s="286">
        <f>SUM(BG3:BG142)</f>
        <v>114225.31409</v>
      </c>
      <c r="BH143" s="105">
        <f>SUM(BH1:BH52)</f>
        <v>5020</v>
      </c>
      <c r="BI143" s="105">
        <f>SUM(BI1:BI52)</f>
        <v>4729</v>
      </c>
      <c r="BJ143" s="317">
        <f>SUM(BJ3:BJ142)</f>
        <v>-6787</v>
      </c>
      <c r="BK143" s="321">
        <f>SUM(BK1:BK52)</f>
        <v>564</v>
      </c>
      <c r="BL143" s="321">
        <f>SUM(BL1:BL52)</f>
        <v>463</v>
      </c>
      <c r="BM143" s="105">
        <f>SUM(BM1:BM52)</f>
        <v>564</v>
      </c>
      <c r="BN143" s="105">
        <f>SUM(BN1:BN52)</f>
        <v>192</v>
      </c>
      <c r="BO143" s="243">
        <f t="shared" si="79"/>
        <v>-473</v>
      </c>
      <c r="BP143" s="317">
        <f>SUM(BP3:BP142)</f>
        <v>-5502</v>
      </c>
      <c r="BQ143" s="321">
        <f>SUM(BQ1:BQ52)</f>
        <v>648</v>
      </c>
      <c r="BR143" s="321">
        <f>SUM(BR1:BR52)</f>
        <v>812</v>
      </c>
      <c r="BS143" s="105">
        <f>SUM(BS1:BS52)</f>
        <v>375</v>
      </c>
      <c r="BT143" s="105">
        <f>SUM(BT1:BT52)</f>
        <v>181</v>
      </c>
      <c r="BU143" s="243">
        <f t="shared" si="81"/>
        <v>-30</v>
      </c>
      <c r="BV143" s="242">
        <f>SUM(BV3:BV142)</f>
        <v>-1854</v>
      </c>
      <c r="BW143" s="326">
        <f t="shared" si="83"/>
        <v>-14143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workbookViewId="0">
      <selection activeCell="N13" sqref="N13"/>
    </sheetView>
  </sheetViews>
  <sheetFormatPr defaultColWidth="9" defaultRowHeight="18" customHeight="1"/>
  <cols>
    <col min="1" max="1" width="5.625" style="186" customWidth="1"/>
    <col min="2" max="2" width="8.875" style="186" customWidth="1"/>
    <col min="3" max="3" width="6.875" style="187" customWidth="1"/>
    <col min="4" max="4" width="25.5" style="187" customWidth="1"/>
    <col min="5" max="5" width="7.625" style="187" customWidth="1"/>
    <col min="6" max="6" width="9" style="187"/>
    <col min="7" max="7" width="7" style="187" customWidth="1"/>
    <col min="8" max="8" width="10.75" style="188" customWidth="1"/>
    <col min="9" max="9" width="10.5" style="188" customWidth="1"/>
    <col min="10" max="10" width="9" style="8"/>
    <col min="11" max="11" width="11.5" style="186" customWidth="1"/>
    <col min="12" max="16384" width="9" style="187"/>
  </cols>
  <sheetData>
    <row r="1" customHeight="1" spans="1:11">
      <c r="A1" s="189" t="s">
        <v>229</v>
      </c>
      <c r="B1" s="189"/>
      <c r="C1" s="189"/>
      <c r="D1" s="189"/>
      <c r="E1" s="189"/>
      <c r="F1" s="189"/>
      <c r="G1" s="189"/>
      <c r="H1" s="189"/>
      <c r="I1" s="189"/>
      <c r="J1" s="189"/>
      <c r="K1" s="189"/>
    </row>
    <row r="2" customHeight="1" spans="1:11">
      <c r="A2" s="20" t="s">
        <v>19</v>
      </c>
      <c r="B2" s="20" t="s">
        <v>230</v>
      </c>
      <c r="C2" s="20" t="s">
        <v>231</v>
      </c>
      <c r="D2" s="190" t="s">
        <v>232</v>
      </c>
      <c r="E2" s="20" t="s">
        <v>233</v>
      </c>
      <c r="F2" s="191" t="s">
        <v>234</v>
      </c>
      <c r="G2" s="20" t="s">
        <v>235</v>
      </c>
      <c r="H2" s="192" t="s">
        <v>236</v>
      </c>
      <c r="I2" s="192" t="s">
        <v>40</v>
      </c>
      <c r="J2" s="196" t="s">
        <v>237</v>
      </c>
      <c r="K2" s="130" t="s">
        <v>238</v>
      </c>
    </row>
    <row r="3" customHeight="1" spans="1:11">
      <c r="A3" s="193">
        <v>1</v>
      </c>
      <c r="B3" s="193" t="s">
        <v>71</v>
      </c>
      <c r="C3" s="103">
        <v>311</v>
      </c>
      <c r="D3" s="194" t="s">
        <v>239</v>
      </c>
      <c r="E3" s="103">
        <v>4093</v>
      </c>
      <c r="F3" s="103" t="s">
        <v>240</v>
      </c>
      <c r="G3" s="103">
        <v>42</v>
      </c>
      <c r="H3" s="195">
        <v>85859.89</v>
      </c>
      <c r="I3" s="195">
        <v>9648.1366755405</v>
      </c>
      <c r="J3" s="108">
        <v>400</v>
      </c>
      <c r="K3" s="106" t="s">
        <v>241</v>
      </c>
    </row>
    <row r="4" customHeight="1" spans="1:11">
      <c r="A4" s="193">
        <v>2</v>
      </c>
      <c r="B4" s="193" t="s">
        <v>71</v>
      </c>
      <c r="C4" s="103">
        <v>343</v>
      </c>
      <c r="D4" s="194" t="s">
        <v>242</v>
      </c>
      <c r="E4" s="103">
        <v>7583</v>
      </c>
      <c r="F4" s="103" t="s">
        <v>243</v>
      </c>
      <c r="G4" s="103">
        <v>368</v>
      </c>
      <c r="H4" s="195">
        <v>83977.44</v>
      </c>
      <c r="I4" s="195">
        <v>16415.0160312506</v>
      </c>
      <c r="J4" s="108">
        <v>400</v>
      </c>
      <c r="K4" s="106" t="s">
        <v>241</v>
      </c>
    </row>
    <row r="5" customHeight="1" spans="1:11">
      <c r="A5" s="193">
        <v>3</v>
      </c>
      <c r="B5" s="193" t="s">
        <v>64</v>
      </c>
      <c r="C5" s="103">
        <v>517</v>
      </c>
      <c r="D5" s="194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5">
        <v>13207.7168112627</v>
      </c>
      <c r="J5" s="108">
        <v>400</v>
      </c>
      <c r="K5" s="106" t="s">
        <v>246</v>
      </c>
    </row>
    <row r="6" customHeight="1" spans="1:11">
      <c r="A6" s="193">
        <v>4</v>
      </c>
      <c r="B6" s="193" t="s">
        <v>64</v>
      </c>
      <c r="C6" s="103">
        <v>517</v>
      </c>
      <c r="D6" s="194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5">
        <v>13127.9118311998</v>
      </c>
      <c r="J6" s="108">
        <v>400</v>
      </c>
      <c r="K6" s="106" t="s">
        <v>246</v>
      </c>
    </row>
    <row r="7" customHeight="1" spans="1:11">
      <c r="A7" s="193">
        <v>5</v>
      </c>
      <c r="B7" s="193" t="s">
        <v>91</v>
      </c>
      <c r="C7" s="103">
        <v>750</v>
      </c>
      <c r="D7" s="194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5">
        <v>19314.5259716211</v>
      </c>
      <c r="J7" s="108">
        <v>400</v>
      </c>
      <c r="K7" s="106" t="s">
        <v>246</v>
      </c>
    </row>
    <row r="8" customHeight="1" spans="1:11">
      <c r="A8" s="193">
        <v>6</v>
      </c>
      <c r="B8" s="193" t="s">
        <v>162</v>
      </c>
      <c r="C8" s="103">
        <v>307</v>
      </c>
      <c r="D8" s="194" t="s">
        <v>249</v>
      </c>
      <c r="E8" s="103">
        <v>7107</v>
      </c>
      <c r="F8" s="103" t="s">
        <v>250</v>
      </c>
      <c r="G8" s="103">
        <v>359</v>
      </c>
      <c r="H8" s="195">
        <v>64723.76</v>
      </c>
      <c r="I8" s="195">
        <v>12194.9427258501</v>
      </c>
      <c r="J8" s="108">
        <v>400</v>
      </c>
      <c r="K8" s="106" t="s">
        <v>241</v>
      </c>
    </row>
    <row r="9" customHeight="1" spans="1:11">
      <c r="A9" s="193">
        <v>7</v>
      </c>
      <c r="B9" s="193" t="s">
        <v>78</v>
      </c>
      <c r="C9" s="103">
        <v>385</v>
      </c>
      <c r="D9" s="194" t="s">
        <v>251</v>
      </c>
      <c r="E9" s="103">
        <v>7317</v>
      </c>
      <c r="F9" s="103" t="s">
        <v>80</v>
      </c>
      <c r="G9" s="103">
        <v>185</v>
      </c>
      <c r="H9" s="195">
        <v>63799.04</v>
      </c>
      <c r="I9" s="195">
        <v>7429.2942376087</v>
      </c>
      <c r="J9" s="108">
        <v>400</v>
      </c>
      <c r="K9" s="106" t="s">
        <v>241</v>
      </c>
    </row>
    <row r="10" customHeight="1" spans="1:11">
      <c r="A10" s="193">
        <v>8</v>
      </c>
      <c r="B10" s="193" t="s">
        <v>162</v>
      </c>
      <c r="C10" s="103">
        <v>307</v>
      </c>
      <c r="D10" s="194" t="s">
        <v>249</v>
      </c>
      <c r="E10" s="103">
        <v>4328</v>
      </c>
      <c r="F10" s="103" t="s">
        <v>252</v>
      </c>
      <c r="G10" s="103">
        <v>2</v>
      </c>
      <c r="H10" s="195">
        <v>58800</v>
      </c>
      <c r="I10" s="195">
        <v>1469.999999928</v>
      </c>
      <c r="J10" s="108">
        <v>180</v>
      </c>
      <c r="K10" s="106" t="s">
        <v>241</v>
      </c>
    </row>
    <row r="11" customHeight="1" spans="1:11">
      <c r="A11" s="193">
        <v>9</v>
      </c>
      <c r="B11" s="193" t="s">
        <v>64</v>
      </c>
      <c r="C11" s="103">
        <v>349</v>
      </c>
      <c r="D11" s="194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5">
        <v>7588.9881812499</v>
      </c>
      <c r="J11" s="108">
        <v>180</v>
      </c>
      <c r="K11" s="106" t="s">
        <v>246</v>
      </c>
    </row>
    <row r="12" customHeight="1" spans="1:11">
      <c r="A12" s="193">
        <v>10</v>
      </c>
      <c r="B12" s="193" t="s">
        <v>162</v>
      </c>
      <c r="C12" s="103">
        <v>307</v>
      </c>
      <c r="D12" s="194" t="s">
        <v>249</v>
      </c>
      <c r="E12" s="103">
        <v>4283</v>
      </c>
      <c r="F12" s="103" t="s">
        <v>255</v>
      </c>
      <c r="G12" s="103">
        <v>7</v>
      </c>
      <c r="H12" s="195">
        <v>50921.2</v>
      </c>
      <c r="I12" s="195">
        <v>15748.9599999998</v>
      </c>
      <c r="J12" s="108">
        <v>180</v>
      </c>
      <c r="K12" s="106" t="s">
        <v>241</v>
      </c>
    </row>
    <row r="13" customHeight="1" spans="1:11">
      <c r="A13" s="193">
        <v>11</v>
      </c>
      <c r="B13" s="193" t="s">
        <v>71</v>
      </c>
      <c r="C13" s="103">
        <v>513</v>
      </c>
      <c r="D13" s="194" t="s">
        <v>256</v>
      </c>
      <c r="E13" s="103">
        <v>9760</v>
      </c>
      <c r="F13" s="103" t="s">
        <v>257</v>
      </c>
      <c r="G13" s="103">
        <v>392</v>
      </c>
      <c r="H13" s="195">
        <v>48225.23</v>
      </c>
      <c r="I13" s="195">
        <v>11514.0194428994</v>
      </c>
      <c r="J13" s="108">
        <v>180</v>
      </c>
      <c r="K13" s="106" t="s">
        <v>241</v>
      </c>
    </row>
    <row r="14" customHeight="1" spans="1:11">
      <c r="A14" s="193">
        <v>12</v>
      </c>
      <c r="B14" s="193" t="s">
        <v>162</v>
      </c>
      <c r="C14" s="103">
        <v>307</v>
      </c>
      <c r="D14" s="194" t="s">
        <v>249</v>
      </c>
      <c r="E14" s="103">
        <v>10613</v>
      </c>
      <c r="F14" s="103" t="s">
        <v>258</v>
      </c>
      <c r="G14" s="103">
        <v>214</v>
      </c>
      <c r="H14" s="195">
        <v>46205.07</v>
      </c>
      <c r="I14" s="195">
        <v>10778.1120400006</v>
      </c>
      <c r="J14" s="108">
        <v>180</v>
      </c>
      <c r="K14" s="106" t="s">
        <v>241</v>
      </c>
    </row>
    <row r="15" customHeight="1" spans="1:11">
      <c r="A15" s="193">
        <v>13</v>
      </c>
      <c r="B15" s="193" t="s">
        <v>64</v>
      </c>
      <c r="C15" s="103">
        <v>337</v>
      </c>
      <c r="D15" s="194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5">
        <v>7697.30570284688</v>
      </c>
      <c r="J15" s="108">
        <v>180</v>
      </c>
      <c r="K15" s="106" t="s">
        <v>246</v>
      </c>
    </row>
    <row r="16" customHeight="1" spans="1:11">
      <c r="A16" s="193">
        <v>14</v>
      </c>
      <c r="B16" s="193" t="s">
        <v>64</v>
      </c>
      <c r="C16" s="103">
        <v>517</v>
      </c>
      <c r="D16" s="194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5">
        <v>7749.8550000004</v>
      </c>
      <c r="J16" s="108">
        <v>180</v>
      </c>
      <c r="K16" s="106" t="s">
        <v>246</v>
      </c>
    </row>
    <row r="17" customHeight="1" spans="1:11">
      <c r="A17" s="193">
        <v>15</v>
      </c>
      <c r="B17" s="193" t="s">
        <v>162</v>
      </c>
      <c r="C17" s="103">
        <v>307</v>
      </c>
      <c r="D17" s="194" t="s">
        <v>249</v>
      </c>
      <c r="E17" s="103">
        <v>4291</v>
      </c>
      <c r="F17" s="103" t="s">
        <v>262</v>
      </c>
      <c r="G17" s="103">
        <v>24</v>
      </c>
      <c r="H17" s="195">
        <v>43834.73</v>
      </c>
      <c r="I17" s="195">
        <v>1897.7067000001</v>
      </c>
      <c r="J17" s="108">
        <v>180</v>
      </c>
      <c r="K17" s="106" t="s">
        <v>241</v>
      </c>
    </row>
    <row r="18" customHeight="1" spans="1:11">
      <c r="A18" s="193">
        <v>16</v>
      </c>
      <c r="B18" s="193" t="s">
        <v>162</v>
      </c>
      <c r="C18" s="103">
        <v>307</v>
      </c>
      <c r="D18" s="194" t="s">
        <v>249</v>
      </c>
      <c r="E18" s="103">
        <v>9563</v>
      </c>
      <c r="F18" s="103" t="s">
        <v>263</v>
      </c>
      <c r="G18" s="103">
        <v>275</v>
      </c>
      <c r="H18" s="195">
        <v>43197.01</v>
      </c>
      <c r="I18" s="195">
        <v>10400.408951733</v>
      </c>
      <c r="J18" s="108">
        <v>180</v>
      </c>
      <c r="K18" s="106" t="s">
        <v>241</v>
      </c>
    </row>
    <row r="19" customHeight="1" spans="1:11">
      <c r="A19" s="193">
        <v>17</v>
      </c>
      <c r="B19" s="193" t="s">
        <v>162</v>
      </c>
      <c r="C19" s="103">
        <v>307</v>
      </c>
      <c r="D19" s="194" t="s">
        <v>249</v>
      </c>
      <c r="E19" s="103">
        <v>10989</v>
      </c>
      <c r="F19" s="103" t="s">
        <v>264</v>
      </c>
      <c r="G19" s="103">
        <v>204</v>
      </c>
      <c r="H19" s="195">
        <v>42802.69</v>
      </c>
      <c r="I19" s="195">
        <v>7241.784297501</v>
      </c>
      <c r="J19" s="108">
        <v>180</v>
      </c>
      <c r="K19" s="106" t="s">
        <v>241</v>
      </c>
    </row>
    <row r="20" customHeight="1" spans="1:11">
      <c r="A20" s="193">
        <v>18</v>
      </c>
      <c r="B20" s="193" t="s">
        <v>88</v>
      </c>
      <c r="C20" s="103">
        <v>581</v>
      </c>
      <c r="D20" s="194" t="s">
        <v>265</v>
      </c>
      <c r="E20" s="103">
        <v>13581</v>
      </c>
      <c r="F20" s="103" t="s">
        <v>266</v>
      </c>
      <c r="G20" s="103">
        <v>450</v>
      </c>
      <c r="H20" s="195">
        <v>41535.81</v>
      </c>
      <c r="I20" s="195">
        <v>9092.2230588868</v>
      </c>
      <c r="J20" s="108">
        <v>180</v>
      </c>
      <c r="K20" s="106" t="s">
        <v>241</v>
      </c>
    </row>
    <row r="21" customHeight="1" spans="1:11">
      <c r="A21" s="193">
        <v>19</v>
      </c>
      <c r="B21" s="193" t="s">
        <v>75</v>
      </c>
      <c r="C21" s="103">
        <v>329</v>
      </c>
      <c r="D21" s="194" t="s">
        <v>267</v>
      </c>
      <c r="E21" s="103">
        <v>9988</v>
      </c>
      <c r="F21" s="103" t="s">
        <v>268</v>
      </c>
      <c r="G21" s="103">
        <v>199</v>
      </c>
      <c r="H21" s="195">
        <v>41119.04</v>
      </c>
      <c r="I21" s="195">
        <v>10077.615243747</v>
      </c>
      <c r="J21" s="108">
        <v>180</v>
      </c>
      <c r="K21" s="106" t="s">
        <v>241</v>
      </c>
    </row>
    <row r="22" customHeight="1" spans="1:11">
      <c r="A22" s="193">
        <v>20</v>
      </c>
      <c r="B22" s="193" t="s">
        <v>71</v>
      </c>
      <c r="C22" s="103">
        <v>365</v>
      </c>
      <c r="D22" s="194" t="s">
        <v>269</v>
      </c>
      <c r="E22" s="103">
        <v>4301</v>
      </c>
      <c r="F22" s="103" t="s">
        <v>270</v>
      </c>
      <c r="G22" s="103">
        <v>250</v>
      </c>
      <c r="H22" s="195">
        <v>40194.19</v>
      </c>
      <c r="I22" s="195">
        <v>7611.93399111097</v>
      </c>
      <c r="J22" s="108">
        <v>180</v>
      </c>
      <c r="K22" s="106" t="s">
        <v>241</v>
      </c>
    </row>
    <row r="23" customHeight="1" spans="1:11">
      <c r="A23" s="193">
        <v>21</v>
      </c>
      <c r="B23" s="193" t="s">
        <v>64</v>
      </c>
      <c r="C23" s="103">
        <v>337</v>
      </c>
      <c r="D23" s="194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5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6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7" t="s">
        <v>273</v>
      </c>
      <c r="B1" s="177" t="s">
        <v>274</v>
      </c>
      <c r="C1" s="177" t="s">
        <v>275</v>
      </c>
      <c r="D1" s="177" t="s">
        <v>276</v>
      </c>
      <c r="E1" s="177" t="s">
        <v>277</v>
      </c>
      <c r="F1" s="177" t="s">
        <v>278</v>
      </c>
      <c r="G1" s="177" t="s">
        <v>279</v>
      </c>
      <c r="H1" s="178" t="s">
        <v>280</v>
      </c>
      <c r="I1" s="182" t="s">
        <v>281</v>
      </c>
      <c r="J1" s="177" t="s">
        <v>282</v>
      </c>
      <c r="K1" s="177" t="s">
        <v>283</v>
      </c>
      <c r="L1" s="177" t="s">
        <v>284</v>
      </c>
      <c r="M1" s="177" t="s">
        <v>285</v>
      </c>
    </row>
    <row r="2" s="2" customFormat="1" spans="1:13">
      <c r="A2" s="179" t="s">
        <v>286</v>
      </c>
      <c r="B2" s="179" t="s">
        <v>287</v>
      </c>
      <c r="C2" s="179" t="s">
        <v>288</v>
      </c>
      <c r="D2" s="179" t="s">
        <v>289</v>
      </c>
      <c r="E2" s="179" t="s">
        <v>290</v>
      </c>
      <c r="F2" s="179" t="s">
        <v>291</v>
      </c>
      <c r="G2" s="179" t="s">
        <v>292</v>
      </c>
      <c r="H2" s="180">
        <v>24</v>
      </c>
      <c r="I2" s="183">
        <v>-45</v>
      </c>
      <c r="J2" s="179" t="s">
        <v>293</v>
      </c>
      <c r="K2" s="179" t="s">
        <v>294</v>
      </c>
      <c r="L2" s="179" t="s">
        <v>295</v>
      </c>
      <c r="M2" s="179" t="s">
        <v>296</v>
      </c>
    </row>
    <row r="3" s="2" customFormat="1" spans="1:13">
      <c r="A3" s="179" t="s">
        <v>297</v>
      </c>
      <c r="B3" s="179" t="s">
        <v>298</v>
      </c>
      <c r="C3" s="179" t="s">
        <v>299</v>
      </c>
      <c r="D3" s="179" t="s">
        <v>289</v>
      </c>
      <c r="E3" s="179" t="s">
        <v>300</v>
      </c>
      <c r="F3" s="179" t="s">
        <v>301</v>
      </c>
      <c r="G3" s="179" t="s">
        <v>302</v>
      </c>
      <c r="H3" s="181">
        <v>36</v>
      </c>
      <c r="I3" s="183">
        <v>-45</v>
      </c>
      <c r="J3" s="179" t="s">
        <v>303</v>
      </c>
      <c r="K3" s="179" t="s">
        <v>304</v>
      </c>
      <c r="L3" s="179" t="s">
        <v>295</v>
      </c>
      <c r="M3" s="179" t="s">
        <v>296</v>
      </c>
    </row>
    <row r="4" s="2" customFormat="1" spans="1:13">
      <c r="A4" s="179" t="s">
        <v>305</v>
      </c>
      <c r="B4" s="179" t="s">
        <v>306</v>
      </c>
      <c r="C4" s="179" t="s">
        <v>307</v>
      </c>
      <c r="D4" s="179" t="s">
        <v>289</v>
      </c>
      <c r="E4" s="179" t="s">
        <v>308</v>
      </c>
      <c r="F4" s="179" t="s">
        <v>166</v>
      </c>
      <c r="G4" s="179" t="s">
        <v>292</v>
      </c>
      <c r="H4" s="180">
        <v>40</v>
      </c>
      <c r="I4" s="183">
        <v>-40</v>
      </c>
      <c r="J4" s="179" t="s">
        <v>309</v>
      </c>
      <c r="K4" s="179" t="s">
        <v>310</v>
      </c>
      <c r="L4" s="179" t="s">
        <v>295</v>
      </c>
      <c r="M4" s="179" t="s">
        <v>296</v>
      </c>
    </row>
    <row r="5" s="2" customFormat="1" spans="1:13">
      <c r="A5" s="179" t="s">
        <v>311</v>
      </c>
      <c r="B5" s="179" t="s">
        <v>312</v>
      </c>
      <c r="C5" s="179" t="s">
        <v>313</v>
      </c>
      <c r="D5" s="179" t="s">
        <v>289</v>
      </c>
      <c r="E5" s="179" t="s">
        <v>314</v>
      </c>
      <c r="F5" s="179" t="s">
        <v>315</v>
      </c>
      <c r="G5" s="179" t="s">
        <v>316</v>
      </c>
      <c r="H5" s="181">
        <v>40</v>
      </c>
      <c r="I5" s="183">
        <v>-40</v>
      </c>
      <c r="J5" s="179" t="s">
        <v>317</v>
      </c>
      <c r="K5" s="179" t="s">
        <v>318</v>
      </c>
      <c r="L5" s="179" t="s">
        <v>295</v>
      </c>
      <c r="M5" s="179" t="s">
        <v>296</v>
      </c>
    </row>
    <row r="6" s="2" customFormat="1" spans="1:13">
      <c r="A6" s="179" t="s">
        <v>319</v>
      </c>
      <c r="B6" s="179" t="s">
        <v>320</v>
      </c>
      <c r="C6" s="179" t="s">
        <v>321</v>
      </c>
      <c r="D6" s="179" t="s">
        <v>289</v>
      </c>
      <c r="E6" s="179" t="s">
        <v>322</v>
      </c>
      <c r="F6" s="179" t="s">
        <v>323</v>
      </c>
      <c r="G6" s="179" t="s">
        <v>324</v>
      </c>
      <c r="H6" s="179">
        <v>40</v>
      </c>
      <c r="I6" s="183">
        <v>-40</v>
      </c>
      <c r="J6" s="179" t="s">
        <v>325</v>
      </c>
      <c r="K6" s="179" t="s">
        <v>326</v>
      </c>
      <c r="L6" s="179" t="s">
        <v>327</v>
      </c>
      <c r="M6" s="179" t="s">
        <v>328</v>
      </c>
    </row>
    <row r="7" s="2" customFormat="1" spans="1:13">
      <c r="A7" s="179" t="s">
        <v>329</v>
      </c>
      <c r="B7" s="179" t="s">
        <v>330</v>
      </c>
      <c r="C7" s="179" t="s">
        <v>331</v>
      </c>
      <c r="D7" s="179" t="s">
        <v>289</v>
      </c>
      <c r="E7" s="179" t="s">
        <v>332</v>
      </c>
      <c r="F7" s="179" t="s">
        <v>333</v>
      </c>
      <c r="G7" s="179" t="s">
        <v>334</v>
      </c>
      <c r="H7" s="179">
        <v>44</v>
      </c>
      <c r="I7" s="183">
        <v>-40</v>
      </c>
      <c r="J7" s="179" t="s">
        <v>325</v>
      </c>
      <c r="K7" s="179" t="s">
        <v>326</v>
      </c>
      <c r="L7" s="179" t="s">
        <v>327</v>
      </c>
      <c r="M7" s="179" t="s">
        <v>328</v>
      </c>
    </row>
    <row r="8" s="2" customFormat="1" spans="1:13">
      <c r="A8" s="179" t="s">
        <v>335</v>
      </c>
      <c r="B8" s="179" t="s">
        <v>336</v>
      </c>
      <c r="C8" s="179" t="s">
        <v>337</v>
      </c>
      <c r="D8" s="179" t="s">
        <v>289</v>
      </c>
      <c r="E8" s="179" t="s">
        <v>338</v>
      </c>
      <c r="F8" s="179" t="s">
        <v>339</v>
      </c>
      <c r="G8" s="179" t="s">
        <v>334</v>
      </c>
      <c r="H8" s="179">
        <v>44</v>
      </c>
      <c r="I8" s="183">
        <v>-40</v>
      </c>
      <c r="J8" s="179" t="s">
        <v>325</v>
      </c>
      <c r="K8" s="179" t="s">
        <v>326</v>
      </c>
      <c r="L8" s="179" t="s">
        <v>327</v>
      </c>
      <c r="M8" s="179" t="s">
        <v>328</v>
      </c>
    </row>
    <row r="9" s="2" customFormat="1" spans="1:13">
      <c r="A9" s="179" t="s">
        <v>340</v>
      </c>
      <c r="B9" s="179" t="s">
        <v>341</v>
      </c>
      <c r="C9" s="179" t="s">
        <v>342</v>
      </c>
      <c r="D9" s="179" t="s">
        <v>289</v>
      </c>
      <c r="E9" s="179" t="s">
        <v>343</v>
      </c>
      <c r="F9" s="179" t="s">
        <v>344</v>
      </c>
      <c r="G9" s="179" t="s">
        <v>345</v>
      </c>
      <c r="H9" s="180">
        <v>60</v>
      </c>
      <c r="I9" s="184">
        <v>-40</v>
      </c>
      <c r="J9" s="179" t="s">
        <v>346</v>
      </c>
      <c r="K9" s="179" t="s">
        <v>347</v>
      </c>
      <c r="L9" s="179" t="s">
        <v>295</v>
      </c>
      <c r="M9" s="179" t="s">
        <v>296</v>
      </c>
    </row>
    <row r="10" s="2" customFormat="1" spans="1:13">
      <c r="A10" s="179" t="s">
        <v>348</v>
      </c>
      <c r="B10" s="179" t="s">
        <v>349</v>
      </c>
      <c r="C10" s="179" t="s">
        <v>350</v>
      </c>
      <c r="D10" s="179" t="s">
        <v>289</v>
      </c>
      <c r="E10" s="179" t="s">
        <v>351</v>
      </c>
      <c r="F10" s="179" t="s">
        <v>352</v>
      </c>
      <c r="G10" s="179" t="s">
        <v>353</v>
      </c>
      <c r="H10" s="180">
        <v>68</v>
      </c>
      <c r="I10" s="184">
        <v>-35</v>
      </c>
      <c r="J10" s="179" t="s">
        <v>354</v>
      </c>
      <c r="K10" s="179" t="s">
        <v>355</v>
      </c>
      <c r="L10" s="179" t="s">
        <v>295</v>
      </c>
      <c r="M10" s="179" t="s">
        <v>296</v>
      </c>
    </row>
    <row r="11" s="2" customFormat="1" spans="1:13">
      <c r="A11" s="179" t="s">
        <v>356</v>
      </c>
      <c r="B11" s="179" t="s">
        <v>357</v>
      </c>
      <c r="C11" s="179" t="s">
        <v>358</v>
      </c>
      <c r="D11" s="179" t="s">
        <v>289</v>
      </c>
      <c r="E11" s="179" t="s">
        <v>359</v>
      </c>
      <c r="F11" s="179" t="s">
        <v>360</v>
      </c>
      <c r="G11" s="179" t="s">
        <v>361</v>
      </c>
      <c r="H11" s="181">
        <v>72</v>
      </c>
      <c r="I11" s="185">
        <v>-30</v>
      </c>
      <c r="J11" s="179" t="s">
        <v>362</v>
      </c>
      <c r="K11" s="179" t="s">
        <v>363</v>
      </c>
      <c r="L11" s="179" t="s">
        <v>295</v>
      </c>
      <c r="M11" s="179" t="s">
        <v>296</v>
      </c>
    </row>
    <row r="12" s="2" customFormat="1" spans="1:13">
      <c r="A12" s="179" t="s">
        <v>364</v>
      </c>
      <c r="B12" s="179" t="s">
        <v>365</v>
      </c>
      <c r="C12" s="179" t="s">
        <v>366</v>
      </c>
      <c r="D12" s="179" t="s">
        <v>289</v>
      </c>
      <c r="E12" s="179" t="s">
        <v>367</v>
      </c>
      <c r="F12" s="179" t="s">
        <v>368</v>
      </c>
      <c r="G12" s="179" t="s">
        <v>369</v>
      </c>
      <c r="H12" s="179">
        <v>72</v>
      </c>
      <c r="I12" s="183">
        <v>-30</v>
      </c>
      <c r="J12" s="179" t="s">
        <v>325</v>
      </c>
      <c r="K12" s="179" t="s">
        <v>326</v>
      </c>
      <c r="L12" s="179" t="s">
        <v>327</v>
      </c>
      <c r="M12" s="179" t="s">
        <v>328</v>
      </c>
    </row>
    <row r="13" s="2" customFormat="1" spans="1:13">
      <c r="A13" s="179" t="s">
        <v>270</v>
      </c>
      <c r="B13" s="179" t="s">
        <v>370</v>
      </c>
      <c r="C13" s="179" t="s">
        <v>371</v>
      </c>
      <c r="D13" s="179" t="s">
        <v>289</v>
      </c>
      <c r="E13" s="179" t="s">
        <v>359</v>
      </c>
      <c r="F13" s="179" t="s">
        <v>360</v>
      </c>
      <c r="G13" s="179" t="s">
        <v>361</v>
      </c>
      <c r="H13" s="180">
        <v>76</v>
      </c>
      <c r="I13" s="184">
        <v>-25</v>
      </c>
      <c r="J13" s="179" t="s">
        <v>372</v>
      </c>
      <c r="K13" s="179" t="s">
        <v>373</v>
      </c>
      <c r="L13" s="179" t="s">
        <v>295</v>
      </c>
      <c r="M13" s="179" t="s">
        <v>296</v>
      </c>
    </row>
    <row r="14" s="2" customFormat="1" spans="1:13">
      <c r="A14" s="179" t="s">
        <v>374</v>
      </c>
      <c r="B14" s="179" t="s">
        <v>375</v>
      </c>
      <c r="C14" s="179" t="s">
        <v>376</v>
      </c>
      <c r="D14" s="179" t="s">
        <v>289</v>
      </c>
      <c r="E14" s="179" t="s">
        <v>377</v>
      </c>
      <c r="F14" s="179" t="s">
        <v>378</v>
      </c>
      <c r="G14" s="179" t="s">
        <v>292</v>
      </c>
      <c r="H14" s="180">
        <v>76</v>
      </c>
      <c r="I14" s="184">
        <v>-25</v>
      </c>
      <c r="J14" s="179" t="s">
        <v>379</v>
      </c>
      <c r="K14" s="179" t="s">
        <v>380</v>
      </c>
      <c r="L14" s="179" t="s">
        <v>295</v>
      </c>
      <c r="M14" s="179" t="s">
        <v>296</v>
      </c>
    </row>
    <row r="15" s="2" customFormat="1" spans="1:13">
      <c r="A15" s="179" t="s">
        <v>381</v>
      </c>
      <c r="B15" s="179" t="s">
        <v>382</v>
      </c>
      <c r="C15" s="179" t="s">
        <v>383</v>
      </c>
      <c r="D15" s="179" t="s">
        <v>289</v>
      </c>
      <c r="E15" s="179" t="s">
        <v>300</v>
      </c>
      <c r="F15" s="179" t="s">
        <v>301</v>
      </c>
      <c r="G15" s="179" t="s">
        <v>302</v>
      </c>
      <c r="H15" s="179">
        <v>76</v>
      </c>
      <c r="I15" s="183">
        <v>-25</v>
      </c>
      <c r="J15" s="179" t="s">
        <v>325</v>
      </c>
      <c r="K15" s="179" t="s">
        <v>326</v>
      </c>
      <c r="L15" s="179" t="s">
        <v>327</v>
      </c>
      <c r="M15" s="179" t="s">
        <v>328</v>
      </c>
    </row>
    <row r="16" s="2" customFormat="1" spans="1:13">
      <c r="A16" s="179" t="s">
        <v>384</v>
      </c>
      <c r="B16" s="179" t="s">
        <v>385</v>
      </c>
      <c r="C16" s="179" t="s">
        <v>386</v>
      </c>
      <c r="D16" s="179" t="s">
        <v>289</v>
      </c>
      <c r="E16" s="179" t="s">
        <v>387</v>
      </c>
      <c r="F16" s="179" t="s">
        <v>117</v>
      </c>
      <c r="G16" s="179" t="s">
        <v>334</v>
      </c>
      <c r="H16" s="180">
        <v>80</v>
      </c>
      <c r="I16" s="184">
        <v>-20</v>
      </c>
      <c r="J16" s="179" t="s">
        <v>388</v>
      </c>
      <c r="K16" s="179" t="s">
        <v>389</v>
      </c>
      <c r="L16" s="179" t="s">
        <v>295</v>
      </c>
      <c r="M16" s="179" t="s">
        <v>296</v>
      </c>
    </row>
    <row r="17" s="2" customFormat="1" spans="1:13">
      <c r="A17" s="179" t="s">
        <v>390</v>
      </c>
      <c r="B17" s="179" t="s">
        <v>391</v>
      </c>
      <c r="C17" s="179" t="s">
        <v>392</v>
      </c>
      <c r="D17" s="179" t="s">
        <v>289</v>
      </c>
      <c r="E17" s="179" t="s">
        <v>393</v>
      </c>
      <c r="F17" s="179" t="s">
        <v>394</v>
      </c>
      <c r="G17" s="179" t="s">
        <v>324</v>
      </c>
      <c r="H17" s="180">
        <v>80</v>
      </c>
      <c r="I17" s="184">
        <v>-20</v>
      </c>
      <c r="J17" s="179" t="s">
        <v>395</v>
      </c>
      <c r="K17" s="179" t="s">
        <v>396</v>
      </c>
      <c r="L17" s="179" t="s">
        <v>295</v>
      </c>
      <c r="M17" s="179" t="s">
        <v>296</v>
      </c>
    </row>
    <row r="18" s="2" customFormat="1" spans="1:13">
      <c r="A18" s="179" t="s">
        <v>397</v>
      </c>
      <c r="B18" s="179" t="s">
        <v>398</v>
      </c>
      <c r="C18" s="179" t="s">
        <v>399</v>
      </c>
      <c r="D18" s="179" t="s">
        <v>289</v>
      </c>
      <c r="E18" s="179" t="s">
        <v>400</v>
      </c>
      <c r="F18" s="179" t="s">
        <v>401</v>
      </c>
      <c r="G18" s="179" t="s">
        <v>402</v>
      </c>
      <c r="H18" s="179">
        <v>80</v>
      </c>
      <c r="I18" s="184">
        <v>-20</v>
      </c>
      <c r="J18" s="179" t="s">
        <v>325</v>
      </c>
      <c r="K18" s="179" t="s">
        <v>326</v>
      </c>
      <c r="L18" s="179" t="s">
        <v>327</v>
      </c>
      <c r="M18" s="179" t="s">
        <v>328</v>
      </c>
    </row>
    <row r="19" s="2" customFormat="1" spans="1:13">
      <c r="A19" s="179" t="s">
        <v>403</v>
      </c>
      <c r="B19" s="179" t="s">
        <v>404</v>
      </c>
      <c r="C19" s="179" t="s">
        <v>405</v>
      </c>
      <c r="D19" s="179" t="s">
        <v>289</v>
      </c>
      <c r="E19" s="179" t="s">
        <v>338</v>
      </c>
      <c r="F19" s="179" t="s">
        <v>339</v>
      </c>
      <c r="G19" s="179" t="s">
        <v>334</v>
      </c>
      <c r="H19" s="179">
        <v>80</v>
      </c>
      <c r="I19" s="184">
        <v>-20</v>
      </c>
      <c r="J19" s="179" t="s">
        <v>325</v>
      </c>
      <c r="K19" s="179" t="s">
        <v>326</v>
      </c>
      <c r="L19" s="179" t="s">
        <v>327</v>
      </c>
      <c r="M19" s="179" t="s">
        <v>328</v>
      </c>
    </row>
    <row r="20" s="2" customFormat="1" spans="1:13">
      <c r="A20" s="179" t="s">
        <v>406</v>
      </c>
      <c r="B20" s="179" t="s">
        <v>407</v>
      </c>
      <c r="C20" s="179" t="s">
        <v>408</v>
      </c>
      <c r="D20" s="179" t="s">
        <v>289</v>
      </c>
      <c r="E20" s="179" t="s">
        <v>409</v>
      </c>
      <c r="F20" s="179" t="s">
        <v>410</v>
      </c>
      <c r="G20" s="179" t="s">
        <v>334</v>
      </c>
      <c r="H20" s="179">
        <v>80</v>
      </c>
      <c r="I20" s="184">
        <v>-20</v>
      </c>
      <c r="J20" s="179" t="s">
        <v>325</v>
      </c>
      <c r="K20" s="179" t="s">
        <v>326</v>
      </c>
      <c r="L20" s="179" t="s">
        <v>327</v>
      </c>
      <c r="M20" s="179" t="s">
        <v>328</v>
      </c>
    </row>
    <row r="21" s="2" customFormat="1" spans="1:13">
      <c r="A21" s="179" t="s">
        <v>411</v>
      </c>
      <c r="B21" s="179" t="s">
        <v>412</v>
      </c>
      <c r="C21" s="179" t="s">
        <v>413</v>
      </c>
      <c r="D21" s="179" t="s">
        <v>289</v>
      </c>
      <c r="E21" s="179" t="s">
        <v>332</v>
      </c>
      <c r="F21" s="179" t="s">
        <v>333</v>
      </c>
      <c r="G21" s="179" t="s">
        <v>334</v>
      </c>
      <c r="H21" s="179">
        <v>80</v>
      </c>
      <c r="I21" s="184">
        <v>-20</v>
      </c>
      <c r="J21" s="179" t="s">
        <v>325</v>
      </c>
      <c r="K21" s="179" t="s">
        <v>326</v>
      </c>
      <c r="L21" s="179" t="s">
        <v>327</v>
      </c>
      <c r="M21" s="179" t="s">
        <v>328</v>
      </c>
    </row>
    <row r="22" s="2" customFormat="1" spans="1:13">
      <c r="A22" s="179" t="s">
        <v>414</v>
      </c>
      <c r="B22" s="179" t="s">
        <v>415</v>
      </c>
      <c r="C22" s="179" t="s">
        <v>416</v>
      </c>
      <c r="D22" s="179" t="s">
        <v>289</v>
      </c>
      <c r="E22" s="179" t="s">
        <v>417</v>
      </c>
      <c r="F22" s="179" t="s">
        <v>202</v>
      </c>
      <c r="G22" s="179" t="s">
        <v>316</v>
      </c>
      <c r="H22" s="179">
        <v>80</v>
      </c>
      <c r="I22" s="184">
        <v>-20</v>
      </c>
      <c r="J22" s="179" t="s">
        <v>325</v>
      </c>
      <c r="K22" s="179" t="s">
        <v>326</v>
      </c>
      <c r="L22" s="179" t="s">
        <v>327</v>
      </c>
      <c r="M22" s="179" t="s">
        <v>328</v>
      </c>
    </row>
    <row r="23" s="2" customFormat="1" spans="1:13">
      <c r="A23" s="179" t="s">
        <v>418</v>
      </c>
      <c r="B23" s="179" t="s">
        <v>419</v>
      </c>
      <c r="C23" s="179" t="s">
        <v>420</v>
      </c>
      <c r="D23" s="179" t="s">
        <v>289</v>
      </c>
      <c r="E23" s="179" t="s">
        <v>421</v>
      </c>
      <c r="F23" s="179" t="s">
        <v>422</v>
      </c>
      <c r="G23" s="179" t="s">
        <v>292</v>
      </c>
      <c r="H23" s="179">
        <v>80</v>
      </c>
      <c r="I23" s="184">
        <v>-20</v>
      </c>
      <c r="J23" s="179" t="s">
        <v>325</v>
      </c>
      <c r="K23" s="179" t="s">
        <v>326</v>
      </c>
      <c r="L23" s="179" t="s">
        <v>327</v>
      </c>
      <c r="M23" s="179" t="s">
        <v>328</v>
      </c>
    </row>
    <row r="24" s="2" customFormat="1" spans="1:13">
      <c r="A24" s="179" t="s">
        <v>423</v>
      </c>
      <c r="B24" s="179" t="s">
        <v>424</v>
      </c>
      <c r="C24" s="179" t="s">
        <v>425</v>
      </c>
      <c r="D24" s="179" t="s">
        <v>289</v>
      </c>
      <c r="E24" s="179" t="s">
        <v>387</v>
      </c>
      <c r="F24" s="179" t="s">
        <v>117</v>
      </c>
      <c r="G24" s="179" t="s">
        <v>334</v>
      </c>
      <c r="H24" s="180">
        <v>84</v>
      </c>
      <c r="I24" s="184">
        <v>-15</v>
      </c>
      <c r="J24" s="179" t="s">
        <v>426</v>
      </c>
      <c r="K24" s="179" t="s">
        <v>427</v>
      </c>
      <c r="L24" s="179" t="s">
        <v>295</v>
      </c>
      <c r="M24" s="179" t="s">
        <v>296</v>
      </c>
    </row>
    <row r="25" s="2" customFormat="1" spans="1:13">
      <c r="A25" s="179" t="s">
        <v>428</v>
      </c>
      <c r="B25" s="179" t="s">
        <v>429</v>
      </c>
      <c r="C25" s="179" t="s">
        <v>430</v>
      </c>
      <c r="D25" s="179" t="s">
        <v>289</v>
      </c>
      <c r="E25" s="179" t="s">
        <v>377</v>
      </c>
      <c r="F25" s="179" t="s">
        <v>378</v>
      </c>
      <c r="G25" s="179" t="s">
        <v>292</v>
      </c>
      <c r="H25" s="179">
        <v>84</v>
      </c>
      <c r="I25" s="184">
        <v>-15</v>
      </c>
      <c r="J25" s="179" t="s">
        <v>325</v>
      </c>
      <c r="K25" s="179" t="s">
        <v>326</v>
      </c>
      <c r="L25" s="179" t="s">
        <v>327</v>
      </c>
      <c r="M25" s="179" t="s">
        <v>328</v>
      </c>
    </row>
    <row r="26" s="2" customFormat="1" spans="1:13">
      <c r="A26" s="179" t="s">
        <v>431</v>
      </c>
      <c r="B26" s="179" t="s">
        <v>432</v>
      </c>
      <c r="C26" s="179" t="s">
        <v>433</v>
      </c>
      <c r="D26" s="179" t="s">
        <v>289</v>
      </c>
      <c r="E26" s="179" t="s">
        <v>434</v>
      </c>
      <c r="F26" s="179" t="s">
        <v>435</v>
      </c>
      <c r="G26" s="179" t="s">
        <v>292</v>
      </c>
      <c r="H26" s="179">
        <v>84</v>
      </c>
      <c r="I26" s="184">
        <v>-15</v>
      </c>
      <c r="J26" s="179" t="s">
        <v>325</v>
      </c>
      <c r="K26" s="179" t="s">
        <v>326</v>
      </c>
      <c r="L26" s="179" t="s">
        <v>327</v>
      </c>
      <c r="M26" s="179" t="s">
        <v>328</v>
      </c>
    </row>
    <row r="27" s="2" customFormat="1" spans="1:13">
      <c r="A27" s="179" t="s">
        <v>436</v>
      </c>
      <c r="B27" s="179" t="s">
        <v>437</v>
      </c>
      <c r="C27" s="179" t="s">
        <v>438</v>
      </c>
      <c r="D27" s="179" t="s">
        <v>289</v>
      </c>
      <c r="E27" s="179" t="s">
        <v>439</v>
      </c>
      <c r="F27" s="179" t="s">
        <v>131</v>
      </c>
      <c r="G27" s="179" t="s">
        <v>361</v>
      </c>
      <c r="H27" s="179">
        <v>84</v>
      </c>
      <c r="I27" s="184">
        <v>-15</v>
      </c>
      <c r="J27" s="179" t="s">
        <v>325</v>
      </c>
      <c r="K27" s="179" t="s">
        <v>326</v>
      </c>
      <c r="L27" s="179" t="s">
        <v>327</v>
      </c>
      <c r="M27" s="179" t="s">
        <v>328</v>
      </c>
    </row>
    <row r="28" s="2" customFormat="1" spans="1:13">
      <c r="A28" s="179" t="s">
        <v>440</v>
      </c>
      <c r="B28" s="179" t="s">
        <v>441</v>
      </c>
      <c r="C28" s="179" t="s">
        <v>442</v>
      </c>
      <c r="D28" s="179" t="s">
        <v>289</v>
      </c>
      <c r="E28" s="179" t="s">
        <v>443</v>
      </c>
      <c r="F28" s="179" t="s">
        <v>444</v>
      </c>
      <c r="G28" s="179" t="s">
        <v>402</v>
      </c>
      <c r="H28" s="180">
        <v>88</v>
      </c>
      <c r="I28" s="184">
        <v>-10</v>
      </c>
      <c r="J28" s="179" t="s">
        <v>445</v>
      </c>
      <c r="K28" s="179" t="s">
        <v>446</v>
      </c>
      <c r="L28" s="179" t="s">
        <v>295</v>
      </c>
      <c r="M28" s="179" t="s">
        <v>296</v>
      </c>
    </row>
    <row r="29" s="2" customFormat="1" spans="1:13">
      <c r="A29" s="179" t="s">
        <v>447</v>
      </c>
      <c r="B29" s="179" t="s">
        <v>448</v>
      </c>
      <c r="C29" s="179" t="s">
        <v>449</v>
      </c>
      <c r="D29" s="179" t="s">
        <v>289</v>
      </c>
      <c r="E29" s="179" t="s">
        <v>377</v>
      </c>
      <c r="F29" s="179" t="s">
        <v>378</v>
      </c>
      <c r="G29" s="179" t="s">
        <v>292</v>
      </c>
      <c r="H29" s="180">
        <v>88</v>
      </c>
      <c r="I29" s="184">
        <v>-10</v>
      </c>
      <c r="J29" s="179" t="s">
        <v>450</v>
      </c>
      <c r="K29" s="179" t="s">
        <v>451</v>
      </c>
      <c r="L29" s="179" t="s">
        <v>295</v>
      </c>
      <c r="M29" s="179" t="s">
        <v>296</v>
      </c>
    </row>
    <row r="30" s="2" customFormat="1" spans="1:13">
      <c r="A30" s="179" t="s">
        <v>452</v>
      </c>
      <c r="B30" s="179" t="s">
        <v>453</v>
      </c>
      <c r="C30" s="179" t="s">
        <v>454</v>
      </c>
      <c r="D30" s="179" t="s">
        <v>289</v>
      </c>
      <c r="E30" s="179" t="s">
        <v>455</v>
      </c>
      <c r="F30" s="179" t="s">
        <v>113</v>
      </c>
      <c r="G30" s="179" t="s">
        <v>324</v>
      </c>
      <c r="H30" s="179">
        <v>88</v>
      </c>
      <c r="I30" s="184">
        <v>-10</v>
      </c>
      <c r="J30" s="179" t="s">
        <v>325</v>
      </c>
      <c r="K30" s="179" t="s">
        <v>326</v>
      </c>
      <c r="L30" s="179" t="s">
        <v>327</v>
      </c>
      <c r="M30" s="179" t="s">
        <v>328</v>
      </c>
    </row>
    <row r="31" s="2" customFormat="1" spans="1:13">
      <c r="A31" s="179" t="s">
        <v>456</v>
      </c>
      <c r="B31" s="179" t="s">
        <v>457</v>
      </c>
      <c r="C31" s="179" t="s">
        <v>458</v>
      </c>
      <c r="D31" s="179" t="s">
        <v>289</v>
      </c>
      <c r="E31" s="179" t="s">
        <v>459</v>
      </c>
      <c r="F31" s="179" t="s">
        <v>460</v>
      </c>
      <c r="G31" s="179" t="s">
        <v>461</v>
      </c>
      <c r="H31" s="179">
        <v>88</v>
      </c>
      <c r="I31" s="184">
        <v>-10</v>
      </c>
      <c r="J31" s="179" t="s">
        <v>325</v>
      </c>
      <c r="K31" s="179" t="s">
        <v>326</v>
      </c>
      <c r="L31" s="179" t="s">
        <v>327</v>
      </c>
      <c r="M31" s="179" t="s">
        <v>328</v>
      </c>
    </row>
    <row r="32" s="2" customFormat="1" spans="1:13">
      <c r="A32" s="179" t="s">
        <v>462</v>
      </c>
      <c r="B32" s="179" t="s">
        <v>463</v>
      </c>
      <c r="C32" s="179" t="s">
        <v>464</v>
      </c>
      <c r="D32" s="179" t="s">
        <v>289</v>
      </c>
      <c r="E32" s="179" t="s">
        <v>465</v>
      </c>
      <c r="F32" s="179" t="s">
        <v>466</v>
      </c>
      <c r="G32" s="179" t="s">
        <v>292</v>
      </c>
      <c r="H32" s="179">
        <v>88</v>
      </c>
      <c r="I32" s="184">
        <v>-10</v>
      </c>
      <c r="J32" s="179" t="s">
        <v>325</v>
      </c>
      <c r="K32" s="179" t="s">
        <v>326</v>
      </c>
      <c r="L32" s="179" t="s">
        <v>327</v>
      </c>
      <c r="M32" s="179" t="s">
        <v>328</v>
      </c>
    </row>
    <row r="33" s="2" customFormat="1" spans="1:13">
      <c r="A33" s="179" t="s">
        <v>467</v>
      </c>
      <c r="B33" s="179" t="s">
        <v>468</v>
      </c>
      <c r="C33" s="179" t="s">
        <v>469</v>
      </c>
      <c r="D33" s="179" t="s">
        <v>289</v>
      </c>
      <c r="E33" s="179" t="s">
        <v>470</v>
      </c>
      <c r="F33" s="179" t="s">
        <v>471</v>
      </c>
      <c r="G33" s="179" t="s">
        <v>292</v>
      </c>
      <c r="H33" s="179">
        <v>88</v>
      </c>
      <c r="I33" s="184">
        <v>-10</v>
      </c>
      <c r="J33" s="179" t="s">
        <v>325</v>
      </c>
      <c r="K33" s="179" t="s">
        <v>326</v>
      </c>
      <c r="L33" s="179" t="s">
        <v>327</v>
      </c>
      <c r="M33" s="179" t="s">
        <v>328</v>
      </c>
    </row>
    <row r="34" s="2" customFormat="1" spans="1:13">
      <c r="A34" s="179" t="s">
        <v>472</v>
      </c>
      <c r="B34" s="179" t="s">
        <v>473</v>
      </c>
      <c r="C34" s="179" t="s">
        <v>474</v>
      </c>
      <c r="D34" s="179" t="s">
        <v>289</v>
      </c>
      <c r="E34" s="179" t="s">
        <v>387</v>
      </c>
      <c r="F34" s="179" t="s">
        <v>117</v>
      </c>
      <c r="G34" s="179" t="s">
        <v>334</v>
      </c>
      <c r="H34" s="179">
        <v>92</v>
      </c>
      <c r="I34" s="183">
        <v>-5</v>
      </c>
      <c r="J34" s="179" t="s">
        <v>475</v>
      </c>
      <c r="K34" s="179" t="s">
        <v>476</v>
      </c>
      <c r="L34" s="179" t="s">
        <v>295</v>
      </c>
      <c r="M34" s="179" t="s">
        <v>296</v>
      </c>
    </row>
    <row r="35" s="2" customFormat="1" spans="1:13">
      <c r="A35" s="179" t="s">
        <v>477</v>
      </c>
      <c r="B35" s="179" t="s">
        <v>478</v>
      </c>
      <c r="C35" s="179" t="s">
        <v>479</v>
      </c>
      <c r="D35" s="179" t="s">
        <v>289</v>
      </c>
      <c r="E35" s="179" t="s">
        <v>480</v>
      </c>
      <c r="F35" s="179" t="s">
        <v>481</v>
      </c>
      <c r="G35" s="179" t="s">
        <v>302</v>
      </c>
      <c r="H35" s="180">
        <v>92</v>
      </c>
      <c r="I35" s="183">
        <v>-5</v>
      </c>
      <c r="J35" s="179" t="s">
        <v>482</v>
      </c>
      <c r="K35" s="179" t="s">
        <v>483</v>
      </c>
      <c r="L35" s="179" t="s">
        <v>295</v>
      </c>
      <c r="M35" s="179" t="s">
        <v>296</v>
      </c>
    </row>
    <row r="36" s="2" customFormat="1" spans="1:13">
      <c r="A36" s="179" t="s">
        <v>484</v>
      </c>
      <c r="B36" s="179" t="s">
        <v>485</v>
      </c>
      <c r="C36" s="179" t="s">
        <v>486</v>
      </c>
      <c r="D36" s="179" t="s">
        <v>289</v>
      </c>
      <c r="E36" s="179" t="s">
        <v>487</v>
      </c>
      <c r="F36" s="179" t="s">
        <v>488</v>
      </c>
      <c r="G36" s="179" t="s">
        <v>369</v>
      </c>
      <c r="H36" s="180">
        <v>92</v>
      </c>
      <c r="I36" s="183">
        <v>-5</v>
      </c>
      <c r="J36" s="179" t="s">
        <v>489</v>
      </c>
      <c r="K36" s="179" t="s">
        <v>490</v>
      </c>
      <c r="L36" s="179" t="s">
        <v>295</v>
      </c>
      <c r="M36" s="179" t="s">
        <v>296</v>
      </c>
    </row>
    <row r="37" s="2" customFormat="1" spans="1:13">
      <c r="A37" s="179" t="s">
        <v>491</v>
      </c>
      <c r="B37" s="179" t="s">
        <v>492</v>
      </c>
      <c r="C37" s="179" t="s">
        <v>493</v>
      </c>
      <c r="D37" s="179" t="s">
        <v>289</v>
      </c>
      <c r="E37" s="179" t="s">
        <v>494</v>
      </c>
      <c r="F37" s="179" t="s">
        <v>495</v>
      </c>
      <c r="G37" s="179" t="s">
        <v>292</v>
      </c>
      <c r="H37" s="180">
        <v>92</v>
      </c>
      <c r="I37" s="183">
        <v>-5</v>
      </c>
      <c r="J37" s="179" t="s">
        <v>496</v>
      </c>
      <c r="K37" s="179" t="s">
        <v>497</v>
      </c>
      <c r="L37" s="179" t="s">
        <v>295</v>
      </c>
      <c r="M37" s="179" t="s">
        <v>296</v>
      </c>
    </row>
    <row r="38" s="2" customFormat="1" spans="1:13">
      <c r="A38" s="179" t="s">
        <v>498</v>
      </c>
      <c r="B38" s="179" t="s">
        <v>499</v>
      </c>
      <c r="C38" s="179" t="s">
        <v>500</v>
      </c>
      <c r="D38" s="179" t="s">
        <v>289</v>
      </c>
      <c r="E38" s="179" t="s">
        <v>393</v>
      </c>
      <c r="F38" s="179" t="s">
        <v>394</v>
      </c>
      <c r="G38" s="179" t="s">
        <v>324</v>
      </c>
      <c r="H38" s="181">
        <v>92</v>
      </c>
      <c r="I38" s="183">
        <v>-5</v>
      </c>
      <c r="J38" s="179" t="s">
        <v>501</v>
      </c>
      <c r="K38" s="179" t="s">
        <v>502</v>
      </c>
      <c r="L38" s="179" t="s">
        <v>295</v>
      </c>
      <c r="M38" s="179" t="s">
        <v>296</v>
      </c>
    </row>
    <row r="39" s="2" customFormat="1" spans="1:13">
      <c r="A39" s="179" t="s">
        <v>503</v>
      </c>
      <c r="B39" s="179" t="s">
        <v>504</v>
      </c>
      <c r="C39" s="179" t="s">
        <v>505</v>
      </c>
      <c r="D39" s="179" t="s">
        <v>289</v>
      </c>
      <c r="E39" s="179" t="s">
        <v>506</v>
      </c>
      <c r="F39" s="179" t="s">
        <v>149</v>
      </c>
      <c r="G39" s="179" t="s">
        <v>461</v>
      </c>
      <c r="H39" s="180">
        <v>92</v>
      </c>
      <c r="I39" s="183">
        <v>-5</v>
      </c>
      <c r="J39" s="179" t="s">
        <v>507</v>
      </c>
      <c r="K39" s="179" t="s">
        <v>508</v>
      </c>
      <c r="L39" s="179" t="s">
        <v>295</v>
      </c>
      <c r="M39" s="179" t="s">
        <v>296</v>
      </c>
    </row>
    <row r="40" s="2" customFormat="1" spans="1:13">
      <c r="A40" s="179" t="s">
        <v>509</v>
      </c>
      <c r="B40" s="179" t="s">
        <v>510</v>
      </c>
      <c r="C40" s="179" t="s">
        <v>511</v>
      </c>
      <c r="D40" s="179" t="s">
        <v>289</v>
      </c>
      <c r="E40" s="179" t="s">
        <v>512</v>
      </c>
      <c r="F40" s="179" t="s">
        <v>513</v>
      </c>
      <c r="G40" s="179" t="s">
        <v>292</v>
      </c>
      <c r="H40" s="181">
        <v>92</v>
      </c>
      <c r="I40" s="183">
        <v>-5</v>
      </c>
      <c r="J40" s="179" t="s">
        <v>514</v>
      </c>
      <c r="K40" s="179" t="s">
        <v>515</v>
      </c>
      <c r="L40" s="179" t="s">
        <v>295</v>
      </c>
      <c r="M40" s="179" t="s">
        <v>296</v>
      </c>
    </row>
    <row r="41" s="2" customFormat="1" spans="1:13">
      <c r="A41" s="179" t="s">
        <v>516</v>
      </c>
      <c r="B41" s="179" t="s">
        <v>517</v>
      </c>
      <c r="C41" s="179" t="s">
        <v>518</v>
      </c>
      <c r="D41" s="179" t="s">
        <v>289</v>
      </c>
      <c r="E41" s="179" t="s">
        <v>519</v>
      </c>
      <c r="F41" s="179" t="s">
        <v>520</v>
      </c>
      <c r="G41" s="179" t="s">
        <v>334</v>
      </c>
      <c r="H41" s="180">
        <v>92</v>
      </c>
      <c r="I41" s="183">
        <v>-5</v>
      </c>
      <c r="J41" s="179" t="s">
        <v>521</v>
      </c>
      <c r="K41" s="179" t="s">
        <v>522</v>
      </c>
      <c r="L41" s="179" t="s">
        <v>295</v>
      </c>
      <c r="M41" s="179" t="s">
        <v>296</v>
      </c>
    </row>
    <row r="42" s="2" customFormat="1" spans="1:13">
      <c r="A42" s="179" t="s">
        <v>523</v>
      </c>
      <c r="B42" s="179" t="s">
        <v>524</v>
      </c>
      <c r="C42" s="179" t="s">
        <v>525</v>
      </c>
      <c r="D42" s="179" t="s">
        <v>289</v>
      </c>
      <c r="E42" s="179" t="s">
        <v>506</v>
      </c>
      <c r="F42" s="179" t="s">
        <v>149</v>
      </c>
      <c r="G42" s="179" t="s">
        <v>461</v>
      </c>
      <c r="H42" s="180">
        <v>92</v>
      </c>
      <c r="I42" s="183">
        <v>-5</v>
      </c>
      <c r="J42" s="179" t="s">
        <v>526</v>
      </c>
      <c r="K42" s="179" t="s">
        <v>527</v>
      </c>
      <c r="L42" s="179" t="s">
        <v>295</v>
      </c>
      <c r="M42" s="179" t="s">
        <v>296</v>
      </c>
    </row>
    <row r="43" s="2" customFormat="1" spans="1:13">
      <c r="A43" s="179" t="s">
        <v>528</v>
      </c>
      <c r="B43" s="179" t="s">
        <v>529</v>
      </c>
      <c r="C43" s="179" t="s">
        <v>530</v>
      </c>
      <c r="D43" s="179" t="s">
        <v>289</v>
      </c>
      <c r="E43" s="179" t="s">
        <v>351</v>
      </c>
      <c r="F43" s="179" t="s">
        <v>352</v>
      </c>
      <c r="G43" s="179" t="s">
        <v>353</v>
      </c>
      <c r="H43" s="180">
        <v>92</v>
      </c>
      <c r="I43" s="183">
        <v>-5</v>
      </c>
      <c r="J43" s="179" t="s">
        <v>531</v>
      </c>
      <c r="K43" s="179" t="s">
        <v>532</v>
      </c>
      <c r="L43" s="179" t="s">
        <v>295</v>
      </c>
      <c r="M43" s="179" t="s">
        <v>296</v>
      </c>
    </row>
    <row r="44" s="2" customFormat="1" spans="1:13">
      <c r="A44" s="179" t="s">
        <v>533</v>
      </c>
      <c r="B44" s="179" t="s">
        <v>534</v>
      </c>
      <c r="C44" s="179" t="s">
        <v>535</v>
      </c>
      <c r="D44" s="179" t="s">
        <v>289</v>
      </c>
      <c r="E44" s="179" t="s">
        <v>351</v>
      </c>
      <c r="F44" s="179" t="s">
        <v>352</v>
      </c>
      <c r="G44" s="179" t="s">
        <v>353</v>
      </c>
      <c r="H44" s="180">
        <v>92</v>
      </c>
      <c r="I44" s="183">
        <v>-5</v>
      </c>
      <c r="J44" s="179" t="s">
        <v>536</v>
      </c>
      <c r="K44" s="179" t="s">
        <v>537</v>
      </c>
      <c r="L44" s="179" t="s">
        <v>295</v>
      </c>
      <c r="M44" s="179" t="s">
        <v>296</v>
      </c>
    </row>
    <row r="45" s="2" customFormat="1" spans="1:13">
      <c r="A45" s="179" t="s">
        <v>538</v>
      </c>
      <c r="B45" s="179" t="s">
        <v>539</v>
      </c>
      <c r="C45" s="179" t="s">
        <v>540</v>
      </c>
      <c r="D45" s="179" t="s">
        <v>289</v>
      </c>
      <c r="E45" s="179" t="s">
        <v>338</v>
      </c>
      <c r="F45" s="179" t="s">
        <v>339</v>
      </c>
      <c r="G45" s="179" t="s">
        <v>334</v>
      </c>
      <c r="H45" s="179">
        <v>92</v>
      </c>
      <c r="I45" s="183">
        <v>-5</v>
      </c>
      <c r="J45" s="179" t="s">
        <v>325</v>
      </c>
      <c r="K45" s="179" t="s">
        <v>326</v>
      </c>
      <c r="L45" s="179" t="s">
        <v>327</v>
      </c>
      <c r="M45" s="179" t="s">
        <v>328</v>
      </c>
    </row>
    <row r="46" s="2" customFormat="1" spans="1:13">
      <c r="A46" s="179" t="s">
        <v>541</v>
      </c>
      <c r="B46" s="179" t="s">
        <v>542</v>
      </c>
      <c r="C46" s="179" t="s">
        <v>543</v>
      </c>
      <c r="D46" s="179" t="s">
        <v>289</v>
      </c>
      <c r="E46" s="179" t="s">
        <v>470</v>
      </c>
      <c r="F46" s="179" t="s">
        <v>471</v>
      </c>
      <c r="G46" s="179" t="s">
        <v>292</v>
      </c>
      <c r="H46" s="179">
        <v>92</v>
      </c>
      <c r="I46" s="183">
        <v>-5</v>
      </c>
      <c r="J46" s="179" t="s">
        <v>325</v>
      </c>
      <c r="K46" s="179" t="s">
        <v>326</v>
      </c>
      <c r="L46" s="179" t="s">
        <v>327</v>
      </c>
      <c r="M46" s="179" t="s">
        <v>328</v>
      </c>
    </row>
    <row r="47" s="2" customFormat="1" spans="1:13">
      <c r="A47" s="179" t="s">
        <v>544</v>
      </c>
      <c r="B47" s="179" t="s">
        <v>545</v>
      </c>
      <c r="C47" s="179" t="s">
        <v>546</v>
      </c>
      <c r="D47" s="179" t="s">
        <v>289</v>
      </c>
      <c r="E47" s="179" t="s">
        <v>547</v>
      </c>
      <c r="F47" s="179" t="s">
        <v>548</v>
      </c>
      <c r="G47" s="179" t="s">
        <v>361</v>
      </c>
      <c r="H47" s="179">
        <v>92</v>
      </c>
      <c r="I47" s="183">
        <v>-5</v>
      </c>
      <c r="J47" s="179" t="s">
        <v>325</v>
      </c>
      <c r="K47" s="179" t="s">
        <v>326</v>
      </c>
      <c r="L47" s="179" t="s">
        <v>327</v>
      </c>
      <c r="M47" s="179" t="s">
        <v>328</v>
      </c>
    </row>
    <row r="48" s="2" customFormat="1" spans="1:13">
      <c r="A48" s="179" t="s">
        <v>549</v>
      </c>
      <c r="B48" s="179" t="s">
        <v>550</v>
      </c>
      <c r="C48" s="179" t="s">
        <v>551</v>
      </c>
      <c r="D48" s="179" t="s">
        <v>289</v>
      </c>
      <c r="E48" s="179" t="s">
        <v>552</v>
      </c>
      <c r="F48" s="179" t="s">
        <v>553</v>
      </c>
      <c r="G48" s="179" t="s">
        <v>302</v>
      </c>
      <c r="H48" s="179">
        <v>92</v>
      </c>
      <c r="I48" s="183">
        <v>-5</v>
      </c>
      <c r="J48" s="179" t="s">
        <v>325</v>
      </c>
      <c r="K48" s="179" t="s">
        <v>326</v>
      </c>
      <c r="L48" s="179" t="s">
        <v>327</v>
      </c>
      <c r="M48" s="179" t="s">
        <v>328</v>
      </c>
    </row>
    <row r="49" s="2" customFormat="1" spans="1:13">
      <c r="A49" s="179" t="s">
        <v>554</v>
      </c>
      <c r="B49" s="179" t="s">
        <v>555</v>
      </c>
      <c r="C49" s="179" t="s">
        <v>556</v>
      </c>
      <c r="D49" s="179" t="s">
        <v>289</v>
      </c>
      <c r="E49" s="179" t="s">
        <v>552</v>
      </c>
      <c r="F49" s="179" t="s">
        <v>553</v>
      </c>
      <c r="G49" s="179" t="s">
        <v>302</v>
      </c>
      <c r="H49" s="179">
        <v>92</v>
      </c>
      <c r="I49" s="183">
        <v>-5</v>
      </c>
      <c r="J49" s="179" t="s">
        <v>325</v>
      </c>
      <c r="K49" s="179" t="s">
        <v>326</v>
      </c>
      <c r="L49" s="179" t="s">
        <v>327</v>
      </c>
      <c r="M49" s="179" t="s">
        <v>328</v>
      </c>
    </row>
    <row r="50" s="2" customFormat="1" spans="1:13">
      <c r="A50" s="179" t="s">
        <v>557</v>
      </c>
      <c r="B50" s="179" t="s">
        <v>558</v>
      </c>
      <c r="C50" s="179" t="s">
        <v>559</v>
      </c>
      <c r="D50" s="179" t="s">
        <v>289</v>
      </c>
      <c r="E50" s="179" t="s">
        <v>547</v>
      </c>
      <c r="F50" s="179" t="s">
        <v>548</v>
      </c>
      <c r="G50" s="179" t="s">
        <v>361</v>
      </c>
      <c r="H50" s="179">
        <v>92</v>
      </c>
      <c r="I50" s="183">
        <v>-5</v>
      </c>
      <c r="J50" s="179" t="s">
        <v>325</v>
      </c>
      <c r="K50" s="179" t="s">
        <v>326</v>
      </c>
      <c r="L50" s="179" t="s">
        <v>327</v>
      </c>
      <c r="M50" s="179" t="s">
        <v>328</v>
      </c>
    </row>
    <row r="51" s="2" customFormat="1" spans="1:13">
      <c r="A51" s="179" t="s">
        <v>560</v>
      </c>
      <c r="B51" s="179" t="s">
        <v>561</v>
      </c>
      <c r="C51" s="179" t="s">
        <v>562</v>
      </c>
      <c r="D51" s="179" t="s">
        <v>289</v>
      </c>
      <c r="E51" s="179" t="s">
        <v>332</v>
      </c>
      <c r="F51" s="179" t="s">
        <v>333</v>
      </c>
      <c r="G51" s="179" t="s">
        <v>334</v>
      </c>
      <c r="H51" s="179">
        <v>92</v>
      </c>
      <c r="I51" s="183">
        <v>-5</v>
      </c>
      <c r="J51" s="179" t="s">
        <v>325</v>
      </c>
      <c r="K51" s="179" t="s">
        <v>326</v>
      </c>
      <c r="L51" s="179" t="s">
        <v>327</v>
      </c>
      <c r="M51" s="179" t="s">
        <v>328</v>
      </c>
    </row>
    <row r="52" s="2" customFormat="1" spans="1:13">
      <c r="A52" s="179" t="s">
        <v>563</v>
      </c>
      <c r="B52" s="179" t="s">
        <v>564</v>
      </c>
      <c r="C52" s="179" t="s">
        <v>565</v>
      </c>
      <c r="D52" s="179" t="s">
        <v>289</v>
      </c>
      <c r="E52" s="179" t="s">
        <v>566</v>
      </c>
      <c r="F52" s="179" t="s">
        <v>567</v>
      </c>
      <c r="G52" s="179" t="s">
        <v>292</v>
      </c>
      <c r="H52" s="179">
        <v>92</v>
      </c>
      <c r="I52" s="183">
        <v>-5</v>
      </c>
      <c r="J52" s="179" t="s">
        <v>325</v>
      </c>
      <c r="K52" s="179" t="s">
        <v>326</v>
      </c>
      <c r="L52" s="179" t="s">
        <v>327</v>
      </c>
      <c r="M52" s="179" t="s">
        <v>328</v>
      </c>
    </row>
    <row r="53" s="2" customFormat="1" spans="1:13">
      <c r="A53" s="179" t="s">
        <v>568</v>
      </c>
      <c r="B53" s="179" t="s">
        <v>569</v>
      </c>
      <c r="C53" s="179" t="s">
        <v>570</v>
      </c>
      <c r="D53" s="179" t="s">
        <v>289</v>
      </c>
      <c r="E53" s="179" t="s">
        <v>571</v>
      </c>
      <c r="F53" s="179" t="s">
        <v>180</v>
      </c>
      <c r="G53" s="179" t="s">
        <v>302</v>
      </c>
      <c r="H53" s="179">
        <v>92</v>
      </c>
      <c r="I53" s="183">
        <v>-5</v>
      </c>
      <c r="J53" s="179" t="s">
        <v>325</v>
      </c>
      <c r="K53" s="179" t="s">
        <v>326</v>
      </c>
      <c r="L53" s="179" t="s">
        <v>327</v>
      </c>
      <c r="M53" s="179" t="s">
        <v>328</v>
      </c>
    </row>
    <row r="54" s="2" customFormat="1" spans="1:13">
      <c r="A54" s="179" t="s">
        <v>572</v>
      </c>
      <c r="B54" s="179" t="s">
        <v>573</v>
      </c>
      <c r="C54" s="179" t="s">
        <v>574</v>
      </c>
      <c r="D54" s="179" t="s">
        <v>289</v>
      </c>
      <c r="E54" s="179" t="s">
        <v>290</v>
      </c>
      <c r="F54" s="179" t="s">
        <v>291</v>
      </c>
      <c r="G54" s="179" t="s">
        <v>292</v>
      </c>
      <c r="H54" s="179">
        <v>92</v>
      </c>
      <c r="I54" s="183">
        <v>-5</v>
      </c>
      <c r="J54" s="179" t="s">
        <v>325</v>
      </c>
      <c r="K54" s="179" t="s">
        <v>326</v>
      </c>
      <c r="L54" s="179" t="s">
        <v>327</v>
      </c>
      <c r="M54" s="179" t="s">
        <v>328</v>
      </c>
    </row>
    <row r="55" s="2" customFormat="1" spans="1:13">
      <c r="A55" s="179" t="s">
        <v>245</v>
      </c>
      <c r="B55" s="179" t="s">
        <v>575</v>
      </c>
      <c r="C55" s="179" t="s">
        <v>576</v>
      </c>
      <c r="D55" s="179" t="s">
        <v>289</v>
      </c>
      <c r="E55" s="179" t="s">
        <v>322</v>
      </c>
      <c r="F55" s="179" t="s">
        <v>323</v>
      </c>
      <c r="G55" s="179" t="s">
        <v>324</v>
      </c>
      <c r="H55" s="179">
        <v>92</v>
      </c>
      <c r="I55" s="183">
        <v>-5</v>
      </c>
      <c r="J55" s="179" t="s">
        <v>325</v>
      </c>
      <c r="K55" s="179" t="s">
        <v>326</v>
      </c>
      <c r="L55" s="179" t="s">
        <v>327</v>
      </c>
      <c r="M55" s="179" t="s">
        <v>328</v>
      </c>
    </row>
    <row r="56" s="2" customFormat="1" spans="1:13">
      <c r="A56" s="179" t="s">
        <v>577</v>
      </c>
      <c r="B56" s="179" t="s">
        <v>578</v>
      </c>
      <c r="C56" s="179" t="s">
        <v>579</v>
      </c>
      <c r="D56" s="179" t="s">
        <v>289</v>
      </c>
      <c r="E56" s="179" t="s">
        <v>332</v>
      </c>
      <c r="F56" s="179" t="s">
        <v>333</v>
      </c>
      <c r="G56" s="179" t="s">
        <v>334</v>
      </c>
      <c r="H56" s="179">
        <v>92</v>
      </c>
      <c r="I56" s="183">
        <v>-5</v>
      </c>
      <c r="J56" s="179" t="s">
        <v>325</v>
      </c>
      <c r="K56" s="179" t="s">
        <v>326</v>
      </c>
      <c r="L56" s="179" t="s">
        <v>327</v>
      </c>
      <c r="M56" s="179" t="s">
        <v>328</v>
      </c>
    </row>
    <row r="57" s="2" customFormat="1" spans="1:13">
      <c r="A57" s="179" t="s">
        <v>580</v>
      </c>
      <c r="B57" s="179" t="s">
        <v>581</v>
      </c>
      <c r="C57" s="179" t="s">
        <v>582</v>
      </c>
      <c r="D57" s="179" t="s">
        <v>289</v>
      </c>
      <c r="E57" s="179" t="s">
        <v>443</v>
      </c>
      <c r="F57" s="179" t="s">
        <v>444</v>
      </c>
      <c r="G57" s="179" t="s">
        <v>402</v>
      </c>
      <c r="H57" s="179">
        <v>92</v>
      </c>
      <c r="I57" s="183">
        <v>-5</v>
      </c>
      <c r="J57" s="179" t="s">
        <v>325</v>
      </c>
      <c r="K57" s="179" t="s">
        <v>326</v>
      </c>
      <c r="L57" s="179" t="s">
        <v>327</v>
      </c>
      <c r="M57" s="179" t="s">
        <v>328</v>
      </c>
    </row>
    <row r="58" s="2" customFormat="1" spans="1:13">
      <c r="A58" s="179" t="s">
        <v>268</v>
      </c>
      <c r="B58" s="179" t="s">
        <v>583</v>
      </c>
      <c r="C58" s="179" t="s">
        <v>584</v>
      </c>
      <c r="D58" s="179" t="s">
        <v>289</v>
      </c>
      <c r="E58" s="179" t="s">
        <v>585</v>
      </c>
      <c r="F58" s="179" t="s">
        <v>586</v>
      </c>
      <c r="G58" s="179" t="s">
        <v>587</v>
      </c>
      <c r="H58" s="179">
        <v>92</v>
      </c>
      <c r="I58" s="183">
        <v>-5</v>
      </c>
      <c r="J58" s="179" t="s">
        <v>325</v>
      </c>
      <c r="K58" s="179" t="s">
        <v>326</v>
      </c>
      <c r="L58" s="179" t="s">
        <v>327</v>
      </c>
      <c r="M58" s="179" t="s">
        <v>328</v>
      </c>
    </row>
    <row r="59" s="2" customFormat="1" spans="1:13">
      <c r="A59" s="179" t="s">
        <v>588</v>
      </c>
      <c r="B59" s="179" t="s">
        <v>589</v>
      </c>
      <c r="C59" s="179" t="s">
        <v>590</v>
      </c>
      <c r="D59" s="179" t="s">
        <v>289</v>
      </c>
      <c r="E59" s="179" t="s">
        <v>387</v>
      </c>
      <c r="F59" s="179" t="s">
        <v>117</v>
      </c>
      <c r="G59" s="179" t="s">
        <v>334</v>
      </c>
      <c r="H59" s="179">
        <v>92</v>
      </c>
      <c r="I59" s="183">
        <v>-5</v>
      </c>
      <c r="J59" s="179" t="s">
        <v>325</v>
      </c>
      <c r="K59" s="179" t="s">
        <v>326</v>
      </c>
      <c r="L59" s="179" t="s">
        <v>327</v>
      </c>
      <c r="M59" s="179" t="s">
        <v>328</v>
      </c>
    </row>
    <row r="60" s="2" customFormat="1" spans="1:13">
      <c r="A60" s="179" t="s">
        <v>257</v>
      </c>
      <c r="B60" s="179" t="s">
        <v>591</v>
      </c>
      <c r="C60" s="179" t="s">
        <v>592</v>
      </c>
      <c r="D60" s="179" t="s">
        <v>289</v>
      </c>
      <c r="E60" s="179" t="s">
        <v>593</v>
      </c>
      <c r="F60" s="179" t="s">
        <v>594</v>
      </c>
      <c r="G60" s="179" t="s">
        <v>292</v>
      </c>
      <c r="H60" s="179" t="s">
        <v>595</v>
      </c>
      <c r="I60" s="183">
        <v>-50</v>
      </c>
      <c r="J60" s="179" t="s">
        <v>325</v>
      </c>
      <c r="K60" s="179" t="s">
        <v>326</v>
      </c>
      <c r="L60" s="179" t="s">
        <v>327</v>
      </c>
      <c r="M60" s="179" t="s">
        <v>328</v>
      </c>
    </row>
    <row r="61" s="2" customFormat="1" spans="1:13">
      <c r="A61" s="179" t="s">
        <v>596</v>
      </c>
      <c r="B61" s="179" t="s">
        <v>597</v>
      </c>
      <c r="C61" s="179" t="s">
        <v>598</v>
      </c>
      <c r="D61" s="179" t="s">
        <v>289</v>
      </c>
      <c r="E61" s="179" t="s">
        <v>599</v>
      </c>
      <c r="F61" s="179" t="s">
        <v>600</v>
      </c>
      <c r="G61" s="179" t="s">
        <v>316</v>
      </c>
      <c r="H61" s="179" t="s">
        <v>595</v>
      </c>
      <c r="I61" s="183">
        <v>-50</v>
      </c>
      <c r="J61" s="179" t="s">
        <v>325</v>
      </c>
      <c r="K61" s="179" t="s">
        <v>326</v>
      </c>
      <c r="L61" s="179" t="s">
        <v>327</v>
      </c>
      <c r="M61" s="179" t="s">
        <v>328</v>
      </c>
    </row>
    <row r="62" s="2" customFormat="1" spans="1:13">
      <c r="A62" s="179" t="s">
        <v>601</v>
      </c>
      <c r="B62" s="179" t="s">
        <v>602</v>
      </c>
      <c r="C62" s="179" t="s">
        <v>603</v>
      </c>
      <c r="D62" s="179" t="s">
        <v>289</v>
      </c>
      <c r="E62" s="179" t="s">
        <v>604</v>
      </c>
      <c r="F62" s="179" t="s">
        <v>605</v>
      </c>
      <c r="G62" s="179" t="s">
        <v>292</v>
      </c>
      <c r="H62" s="179" t="s">
        <v>595</v>
      </c>
      <c r="I62" s="183">
        <v>-50</v>
      </c>
      <c r="J62" s="179" t="s">
        <v>325</v>
      </c>
      <c r="K62" s="179" t="s">
        <v>326</v>
      </c>
      <c r="L62" s="179" t="s">
        <v>327</v>
      </c>
      <c r="M62" s="179" t="s">
        <v>328</v>
      </c>
    </row>
    <row r="63" s="2" customFormat="1" spans="1:13">
      <c r="A63" s="179" t="s">
        <v>606</v>
      </c>
      <c r="B63" s="179" t="s">
        <v>607</v>
      </c>
      <c r="C63" s="179" t="s">
        <v>608</v>
      </c>
      <c r="D63" s="179" t="s">
        <v>289</v>
      </c>
      <c r="E63" s="179" t="s">
        <v>609</v>
      </c>
      <c r="F63" s="179" t="s">
        <v>193</v>
      </c>
      <c r="G63" s="179" t="s">
        <v>334</v>
      </c>
      <c r="H63" s="179" t="s">
        <v>595</v>
      </c>
      <c r="I63" s="183">
        <v>-50</v>
      </c>
      <c r="J63" s="179" t="s">
        <v>325</v>
      </c>
      <c r="K63" s="179" t="s">
        <v>326</v>
      </c>
      <c r="L63" s="179" t="s">
        <v>327</v>
      </c>
      <c r="M63" s="179" t="s">
        <v>328</v>
      </c>
    </row>
    <row r="64" s="2" customFormat="1" spans="1:13">
      <c r="A64" s="179" t="s">
        <v>610</v>
      </c>
      <c r="B64" s="179" t="s">
        <v>611</v>
      </c>
      <c r="C64" s="179" t="s">
        <v>612</v>
      </c>
      <c r="D64" s="179" t="s">
        <v>289</v>
      </c>
      <c r="E64" s="179" t="s">
        <v>613</v>
      </c>
      <c r="F64" s="179" t="s">
        <v>614</v>
      </c>
      <c r="G64" s="179" t="s">
        <v>615</v>
      </c>
      <c r="H64" s="179" t="s">
        <v>595</v>
      </c>
      <c r="I64" s="183">
        <v>-50</v>
      </c>
      <c r="J64" s="179" t="s">
        <v>325</v>
      </c>
      <c r="K64" s="179" t="s">
        <v>326</v>
      </c>
      <c r="L64" s="179" t="s">
        <v>327</v>
      </c>
      <c r="M64" s="179" t="s">
        <v>328</v>
      </c>
    </row>
    <row r="65" s="2" customFormat="1" spans="1:13">
      <c r="A65" s="179" t="s">
        <v>616</v>
      </c>
      <c r="B65" s="179" t="s">
        <v>617</v>
      </c>
      <c r="C65" s="179" t="s">
        <v>618</v>
      </c>
      <c r="D65" s="179" t="s">
        <v>289</v>
      </c>
      <c r="E65" s="179" t="s">
        <v>619</v>
      </c>
      <c r="F65" s="179" t="s">
        <v>620</v>
      </c>
      <c r="G65" s="179" t="s">
        <v>369</v>
      </c>
      <c r="H65" s="179" t="s">
        <v>595</v>
      </c>
      <c r="I65" s="183">
        <v>-50</v>
      </c>
      <c r="J65" s="179" t="s">
        <v>325</v>
      </c>
      <c r="K65" s="179" t="s">
        <v>326</v>
      </c>
      <c r="L65" s="179" t="s">
        <v>327</v>
      </c>
      <c r="M65" s="179" t="s">
        <v>328</v>
      </c>
    </row>
    <row r="66" s="2" customFormat="1" spans="1:13">
      <c r="A66" s="179" t="s">
        <v>621</v>
      </c>
      <c r="B66" s="179" t="s">
        <v>622</v>
      </c>
      <c r="C66" s="179" t="s">
        <v>623</v>
      </c>
      <c r="D66" s="179" t="s">
        <v>289</v>
      </c>
      <c r="E66" s="179" t="s">
        <v>387</v>
      </c>
      <c r="F66" s="179" t="s">
        <v>117</v>
      </c>
      <c r="G66" s="179" t="s">
        <v>334</v>
      </c>
      <c r="H66" s="179" t="s">
        <v>595</v>
      </c>
      <c r="I66" s="183">
        <v>-50</v>
      </c>
      <c r="J66" s="179" t="s">
        <v>325</v>
      </c>
      <c r="K66" s="179" t="s">
        <v>326</v>
      </c>
      <c r="L66" s="179" t="s">
        <v>327</v>
      </c>
      <c r="M66" s="179" t="s">
        <v>328</v>
      </c>
    </row>
    <row r="67" s="2" customFormat="1" spans="1:13">
      <c r="A67" s="179" t="s">
        <v>624</v>
      </c>
      <c r="B67" s="179" t="s">
        <v>625</v>
      </c>
      <c r="C67" s="179" t="s">
        <v>626</v>
      </c>
      <c r="D67" s="179" t="s">
        <v>289</v>
      </c>
      <c r="E67" s="179" t="s">
        <v>593</v>
      </c>
      <c r="F67" s="179" t="s">
        <v>594</v>
      </c>
      <c r="G67" s="179" t="s">
        <v>292</v>
      </c>
      <c r="H67" s="179" t="s">
        <v>595</v>
      </c>
      <c r="I67" s="183">
        <v>-50</v>
      </c>
      <c r="J67" s="179" t="s">
        <v>325</v>
      </c>
      <c r="K67" s="179" t="s">
        <v>326</v>
      </c>
      <c r="L67" s="179" t="s">
        <v>327</v>
      </c>
      <c r="M67" s="179" t="s">
        <v>328</v>
      </c>
    </row>
    <row r="68" s="2" customFormat="1" spans="1:13">
      <c r="A68" s="179" t="s">
        <v>627</v>
      </c>
      <c r="B68" s="179" t="s">
        <v>628</v>
      </c>
      <c r="C68" s="179" t="s">
        <v>629</v>
      </c>
      <c r="D68" s="179" t="s">
        <v>289</v>
      </c>
      <c r="E68" s="179" t="s">
        <v>630</v>
      </c>
      <c r="F68" s="179" t="s">
        <v>631</v>
      </c>
      <c r="G68" s="179" t="s">
        <v>402</v>
      </c>
      <c r="H68" s="179" t="s">
        <v>595</v>
      </c>
      <c r="I68" s="183">
        <v>-50</v>
      </c>
      <c r="J68" s="179" t="s">
        <v>325</v>
      </c>
      <c r="K68" s="179" t="s">
        <v>326</v>
      </c>
      <c r="L68" s="179" t="s">
        <v>327</v>
      </c>
      <c r="M68" s="179" t="s">
        <v>328</v>
      </c>
    </row>
    <row r="69" s="2" customFormat="1" spans="1:13">
      <c r="A69" s="179" t="s">
        <v>632</v>
      </c>
      <c r="B69" s="179" t="s">
        <v>633</v>
      </c>
      <c r="C69" s="179" t="s">
        <v>634</v>
      </c>
      <c r="D69" s="179" t="s">
        <v>289</v>
      </c>
      <c r="E69" s="179" t="s">
        <v>635</v>
      </c>
      <c r="F69" s="179" t="s">
        <v>114</v>
      </c>
      <c r="G69" s="179" t="s">
        <v>334</v>
      </c>
      <c r="H69" s="179" t="s">
        <v>595</v>
      </c>
      <c r="I69" s="183">
        <v>-50</v>
      </c>
      <c r="J69" s="179" t="s">
        <v>325</v>
      </c>
      <c r="K69" s="179" t="s">
        <v>326</v>
      </c>
      <c r="L69" s="179" t="s">
        <v>327</v>
      </c>
      <c r="M69" s="179" t="s">
        <v>328</v>
      </c>
    </row>
    <row r="70" s="2" customFormat="1" spans="1:13">
      <c r="A70" s="179" t="s">
        <v>636</v>
      </c>
      <c r="B70" s="179" t="s">
        <v>637</v>
      </c>
      <c r="C70" s="179" t="s">
        <v>638</v>
      </c>
      <c r="D70" s="179" t="s">
        <v>289</v>
      </c>
      <c r="E70" s="179" t="s">
        <v>400</v>
      </c>
      <c r="F70" s="179" t="s">
        <v>401</v>
      </c>
      <c r="G70" s="179" t="s">
        <v>402</v>
      </c>
      <c r="H70" s="179" t="s">
        <v>595</v>
      </c>
      <c r="I70" s="183">
        <v>-50</v>
      </c>
      <c r="J70" s="179" t="s">
        <v>325</v>
      </c>
      <c r="K70" s="179" t="s">
        <v>326</v>
      </c>
      <c r="L70" s="179" t="s">
        <v>327</v>
      </c>
      <c r="M70" s="179" t="s">
        <v>328</v>
      </c>
    </row>
    <row r="71" s="2" customFormat="1" spans="1:13">
      <c r="A71" s="179" t="s">
        <v>248</v>
      </c>
      <c r="B71" s="179" t="s">
        <v>639</v>
      </c>
      <c r="C71" s="179" t="s">
        <v>640</v>
      </c>
      <c r="D71" s="179" t="s">
        <v>289</v>
      </c>
      <c r="E71" s="179" t="s">
        <v>552</v>
      </c>
      <c r="F71" s="179" t="s">
        <v>553</v>
      </c>
      <c r="G71" s="179" t="s">
        <v>302</v>
      </c>
      <c r="H71" s="179" t="s">
        <v>595</v>
      </c>
      <c r="I71" s="183">
        <v>-50</v>
      </c>
      <c r="J71" s="179" t="s">
        <v>325</v>
      </c>
      <c r="K71" s="179" t="s">
        <v>326</v>
      </c>
      <c r="L71" s="179" t="s">
        <v>327</v>
      </c>
      <c r="M71" s="179" t="s">
        <v>328</v>
      </c>
    </row>
    <row r="72" s="2" customFormat="1" spans="1:13">
      <c r="A72" s="179" t="s">
        <v>641</v>
      </c>
      <c r="B72" s="179" t="s">
        <v>642</v>
      </c>
      <c r="C72" s="179" t="s">
        <v>643</v>
      </c>
      <c r="D72" s="179" t="s">
        <v>289</v>
      </c>
      <c r="E72" s="179" t="s">
        <v>351</v>
      </c>
      <c r="F72" s="179" t="s">
        <v>352</v>
      </c>
      <c r="G72" s="179" t="s">
        <v>353</v>
      </c>
      <c r="H72" s="179" t="s">
        <v>595</v>
      </c>
      <c r="I72" s="183">
        <v>-50</v>
      </c>
      <c r="J72" s="179" t="s">
        <v>325</v>
      </c>
      <c r="K72" s="179" t="s">
        <v>326</v>
      </c>
      <c r="L72" s="179" t="s">
        <v>327</v>
      </c>
      <c r="M72" s="179" t="s">
        <v>328</v>
      </c>
    </row>
    <row r="73" s="2" customFormat="1" spans="1:13">
      <c r="A73" s="179" t="s">
        <v>644</v>
      </c>
      <c r="B73" s="179" t="s">
        <v>645</v>
      </c>
      <c r="C73" s="179" t="s">
        <v>646</v>
      </c>
      <c r="D73" s="179" t="s">
        <v>289</v>
      </c>
      <c r="E73" s="179" t="s">
        <v>351</v>
      </c>
      <c r="F73" s="179" t="s">
        <v>352</v>
      </c>
      <c r="G73" s="179" t="s">
        <v>353</v>
      </c>
      <c r="H73" s="179" t="s">
        <v>595</v>
      </c>
      <c r="I73" s="183">
        <v>-50</v>
      </c>
      <c r="J73" s="179" t="s">
        <v>325</v>
      </c>
      <c r="K73" s="179" t="s">
        <v>326</v>
      </c>
      <c r="L73" s="179" t="s">
        <v>327</v>
      </c>
      <c r="M73" s="179" t="s">
        <v>328</v>
      </c>
    </row>
    <row r="74" s="2" customFormat="1" spans="1:13">
      <c r="A74" s="179" t="s">
        <v>647</v>
      </c>
      <c r="B74" s="179" t="s">
        <v>648</v>
      </c>
      <c r="C74" s="179" t="s">
        <v>649</v>
      </c>
      <c r="D74" s="179" t="s">
        <v>289</v>
      </c>
      <c r="E74" s="179" t="s">
        <v>650</v>
      </c>
      <c r="F74" s="179" t="s">
        <v>651</v>
      </c>
      <c r="G74" s="179" t="s">
        <v>316</v>
      </c>
      <c r="H74" s="179" t="s">
        <v>595</v>
      </c>
      <c r="I74" s="183">
        <v>-50</v>
      </c>
      <c r="J74" s="179" t="s">
        <v>325</v>
      </c>
      <c r="K74" s="179" t="s">
        <v>326</v>
      </c>
      <c r="L74" s="179" t="s">
        <v>327</v>
      </c>
      <c r="M74" s="179" t="s">
        <v>328</v>
      </c>
    </row>
    <row r="75" s="2" customFormat="1" spans="1:13">
      <c r="A75" s="179" t="s">
        <v>652</v>
      </c>
      <c r="B75" s="179" t="s">
        <v>653</v>
      </c>
      <c r="C75" s="179" t="s">
        <v>654</v>
      </c>
      <c r="D75" s="179" t="s">
        <v>289</v>
      </c>
      <c r="E75" s="179" t="s">
        <v>308</v>
      </c>
      <c r="F75" s="179" t="s">
        <v>166</v>
      </c>
      <c r="G75" s="179" t="s">
        <v>292</v>
      </c>
      <c r="H75" s="179" t="s">
        <v>595</v>
      </c>
      <c r="I75" s="183">
        <v>-50</v>
      </c>
      <c r="J75" s="179" t="s">
        <v>325</v>
      </c>
      <c r="K75" s="179" t="s">
        <v>326</v>
      </c>
      <c r="L75" s="179" t="s">
        <v>327</v>
      </c>
      <c r="M75" s="179" t="s">
        <v>328</v>
      </c>
    </row>
    <row r="76" s="2" customFormat="1" spans="1:13">
      <c r="A76" s="179" t="s">
        <v>655</v>
      </c>
      <c r="B76" s="179" t="s">
        <v>656</v>
      </c>
      <c r="C76" s="179" t="s">
        <v>657</v>
      </c>
      <c r="D76" s="179" t="s">
        <v>289</v>
      </c>
      <c r="E76" s="179" t="s">
        <v>658</v>
      </c>
      <c r="F76" s="179" t="s">
        <v>659</v>
      </c>
      <c r="G76" s="179" t="s">
        <v>345</v>
      </c>
      <c r="H76" s="179" t="s">
        <v>595</v>
      </c>
      <c r="I76" s="183">
        <v>-50</v>
      </c>
      <c r="J76" s="179" t="s">
        <v>325</v>
      </c>
      <c r="K76" s="179" t="s">
        <v>326</v>
      </c>
      <c r="L76" s="179" t="s">
        <v>327</v>
      </c>
      <c r="M76" s="179" t="s">
        <v>328</v>
      </c>
    </row>
    <row r="77" s="2" customFormat="1" spans="1:13">
      <c r="A77" s="179" t="s">
        <v>660</v>
      </c>
      <c r="B77" s="179" t="s">
        <v>661</v>
      </c>
      <c r="C77" s="179" t="s">
        <v>662</v>
      </c>
      <c r="D77" s="179" t="s">
        <v>289</v>
      </c>
      <c r="E77" s="179" t="s">
        <v>663</v>
      </c>
      <c r="F77" s="179" t="s">
        <v>664</v>
      </c>
      <c r="G77" s="179" t="s">
        <v>461</v>
      </c>
      <c r="H77" s="179" t="s">
        <v>595</v>
      </c>
      <c r="I77" s="183">
        <v>-50</v>
      </c>
      <c r="J77" s="179" t="s">
        <v>325</v>
      </c>
      <c r="K77" s="179" t="s">
        <v>326</v>
      </c>
      <c r="L77" s="179" t="s">
        <v>327</v>
      </c>
      <c r="M77" s="179" t="s">
        <v>328</v>
      </c>
    </row>
    <row r="78" s="2" customFormat="1" spans="1:13">
      <c r="A78" s="179" t="s">
        <v>665</v>
      </c>
      <c r="B78" s="179" t="s">
        <v>666</v>
      </c>
      <c r="C78" s="179" t="s">
        <v>667</v>
      </c>
      <c r="D78" s="179" t="s">
        <v>289</v>
      </c>
      <c r="E78" s="179" t="s">
        <v>668</v>
      </c>
      <c r="F78" s="179" t="s">
        <v>146</v>
      </c>
      <c r="G78" s="179" t="s">
        <v>292</v>
      </c>
      <c r="H78" s="179" t="s">
        <v>595</v>
      </c>
      <c r="I78" s="183">
        <v>-50</v>
      </c>
      <c r="J78" s="179" t="s">
        <v>325</v>
      </c>
      <c r="K78" s="179" t="s">
        <v>326</v>
      </c>
      <c r="L78" s="179" t="s">
        <v>327</v>
      </c>
      <c r="M78" s="179" t="s">
        <v>328</v>
      </c>
    </row>
    <row r="79" s="2" customFormat="1" spans="1:13">
      <c r="A79" s="179" t="s">
        <v>669</v>
      </c>
      <c r="B79" s="179" t="s">
        <v>670</v>
      </c>
      <c r="C79" s="179" t="s">
        <v>671</v>
      </c>
      <c r="D79" s="179" t="s">
        <v>289</v>
      </c>
      <c r="E79" s="179" t="s">
        <v>566</v>
      </c>
      <c r="F79" s="179" t="s">
        <v>567</v>
      </c>
      <c r="G79" s="179" t="s">
        <v>292</v>
      </c>
      <c r="H79" s="179" t="s">
        <v>595</v>
      </c>
      <c r="I79" s="183">
        <v>-50</v>
      </c>
      <c r="J79" s="179" t="s">
        <v>325</v>
      </c>
      <c r="K79" s="179" t="s">
        <v>326</v>
      </c>
      <c r="L79" s="179" t="s">
        <v>327</v>
      </c>
      <c r="M79" s="179" t="s">
        <v>328</v>
      </c>
    </row>
    <row r="80" s="2" customFormat="1" spans="1:13">
      <c r="A80" s="179" t="s">
        <v>672</v>
      </c>
      <c r="B80" s="179" t="s">
        <v>673</v>
      </c>
      <c r="C80" s="179" t="s">
        <v>674</v>
      </c>
      <c r="D80" s="179" t="s">
        <v>289</v>
      </c>
      <c r="E80" s="179" t="s">
        <v>609</v>
      </c>
      <c r="F80" s="179" t="s">
        <v>193</v>
      </c>
      <c r="G80" s="179" t="s">
        <v>334</v>
      </c>
      <c r="H80" s="179" t="s">
        <v>595</v>
      </c>
      <c r="I80" s="183">
        <v>-50</v>
      </c>
      <c r="J80" s="179" t="s">
        <v>325</v>
      </c>
      <c r="K80" s="179" t="s">
        <v>326</v>
      </c>
      <c r="L80" s="179" t="s">
        <v>327</v>
      </c>
      <c r="M80" s="179" t="s">
        <v>328</v>
      </c>
    </row>
    <row r="81" s="2" customFormat="1" spans="1:13">
      <c r="A81" s="179" t="s">
        <v>675</v>
      </c>
      <c r="B81" s="179" t="s">
        <v>676</v>
      </c>
      <c r="C81" s="179" t="s">
        <v>677</v>
      </c>
      <c r="D81" s="179" t="s">
        <v>289</v>
      </c>
      <c r="E81" s="179" t="s">
        <v>678</v>
      </c>
      <c r="F81" s="179" t="s">
        <v>679</v>
      </c>
      <c r="G81" s="179" t="s">
        <v>324</v>
      </c>
      <c r="H81" s="179" t="s">
        <v>595</v>
      </c>
      <c r="I81" s="183">
        <v>-50</v>
      </c>
      <c r="J81" s="179" t="s">
        <v>325</v>
      </c>
      <c r="K81" s="179" t="s">
        <v>326</v>
      </c>
      <c r="L81" s="179" t="s">
        <v>327</v>
      </c>
      <c r="M81" s="179" t="s">
        <v>328</v>
      </c>
    </row>
    <row r="82" s="2" customFormat="1" spans="1:13">
      <c r="A82" s="179" t="s">
        <v>680</v>
      </c>
      <c r="B82" s="179" t="s">
        <v>681</v>
      </c>
      <c r="C82" s="179" t="s">
        <v>682</v>
      </c>
      <c r="D82" s="179" t="s">
        <v>289</v>
      </c>
      <c r="E82" s="179" t="s">
        <v>290</v>
      </c>
      <c r="F82" s="179" t="s">
        <v>291</v>
      </c>
      <c r="G82" s="179" t="s">
        <v>292</v>
      </c>
      <c r="H82" s="179" t="s">
        <v>595</v>
      </c>
      <c r="I82" s="183">
        <v>-50</v>
      </c>
      <c r="J82" s="179" t="s">
        <v>325</v>
      </c>
      <c r="K82" s="179" t="s">
        <v>326</v>
      </c>
      <c r="L82" s="179" t="s">
        <v>327</v>
      </c>
      <c r="M82" s="179" t="s">
        <v>328</v>
      </c>
    </row>
    <row r="83" s="2" customFormat="1" spans="1:13">
      <c r="A83" s="179" t="s">
        <v>683</v>
      </c>
      <c r="B83" s="179" t="s">
        <v>684</v>
      </c>
      <c r="C83" s="179" t="s">
        <v>685</v>
      </c>
      <c r="D83" s="179" t="s">
        <v>289</v>
      </c>
      <c r="E83" s="179" t="s">
        <v>686</v>
      </c>
      <c r="F83" s="179" t="s">
        <v>687</v>
      </c>
      <c r="G83" s="179" t="s">
        <v>324</v>
      </c>
      <c r="H83" s="179" t="s">
        <v>595</v>
      </c>
      <c r="I83" s="183">
        <v>-50</v>
      </c>
      <c r="J83" s="179" t="s">
        <v>325</v>
      </c>
      <c r="K83" s="179" t="s">
        <v>326</v>
      </c>
      <c r="L83" s="179" t="s">
        <v>327</v>
      </c>
      <c r="M83" s="179" t="s">
        <v>328</v>
      </c>
    </row>
    <row r="84" s="2" customFormat="1" spans="1:13">
      <c r="A84" s="179" t="s">
        <v>688</v>
      </c>
      <c r="B84" s="179" t="s">
        <v>689</v>
      </c>
      <c r="C84" s="179" t="s">
        <v>690</v>
      </c>
      <c r="D84" s="179" t="s">
        <v>289</v>
      </c>
      <c r="E84" s="179" t="s">
        <v>314</v>
      </c>
      <c r="F84" s="179" t="s">
        <v>315</v>
      </c>
      <c r="G84" s="179" t="s">
        <v>316</v>
      </c>
      <c r="H84" s="179" t="s">
        <v>595</v>
      </c>
      <c r="I84" s="183">
        <v>-50</v>
      </c>
      <c r="J84" s="179" t="s">
        <v>325</v>
      </c>
      <c r="K84" s="179" t="s">
        <v>326</v>
      </c>
      <c r="L84" s="179" t="s">
        <v>327</v>
      </c>
      <c r="M84" s="179" t="s">
        <v>328</v>
      </c>
    </row>
    <row r="85" s="2" customFormat="1" spans="1:13">
      <c r="A85" s="179" t="s">
        <v>691</v>
      </c>
      <c r="B85" s="179" t="s">
        <v>692</v>
      </c>
      <c r="C85" s="179" t="s">
        <v>693</v>
      </c>
      <c r="D85" s="179" t="s">
        <v>289</v>
      </c>
      <c r="E85" s="179" t="s">
        <v>694</v>
      </c>
      <c r="F85" s="179" t="s">
        <v>695</v>
      </c>
      <c r="G85" s="179" t="s">
        <v>461</v>
      </c>
      <c r="H85" s="179" t="s">
        <v>595</v>
      </c>
      <c r="I85" s="183">
        <v>-50</v>
      </c>
      <c r="J85" s="179" t="s">
        <v>325</v>
      </c>
      <c r="K85" s="179" t="s">
        <v>326</v>
      </c>
      <c r="L85" s="179" t="s">
        <v>327</v>
      </c>
      <c r="M85" s="179" t="s">
        <v>328</v>
      </c>
    </row>
    <row r="86" s="2" customFormat="1" spans="1:13">
      <c r="A86" s="179" t="s">
        <v>696</v>
      </c>
      <c r="B86" s="179" t="s">
        <v>697</v>
      </c>
      <c r="C86" s="179" t="s">
        <v>698</v>
      </c>
      <c r="D86" s="179" t="s">
        <v>289</v>
      </c>
      <c r="E86" s="179" t="s">
        <v>290</v>
      </c>
      <c r="F86" s="179" t="s">
        <v>291</v>
      </c>
      <c r="G86" s="179" t="s">
        <v>292</v>
      </c>
      <c r="H86" s="179" t="s">
        <v>595</v>
      </c>
      <c r="I86" s="183">
        <v>-50</v>
      </c>
      <c r="J86" s="179" t="s">
        <v>325</v>
      </c>
      <c r="K86" s="179" t="s">
        <v>326</v>
      </c>
      <c r="L86" s="179" t="s">
        <v>327</v>
      </c>
      <c r="M86" s="179" t="s">
        <v>328</v>
      </c>
    </row>
    <row r="87" s="2" customFormat="1" spans="1:13">
      <c r="A87" s="179" t="s">
        <v>699</v>
      </c>
      <c r="B87" s="179" t="s">
        <v>700</v>
      </c>
      <c r="C87" s="179" t="s">
        <v>701</v>
      </c>
      <c r="D87" s="179" t="s">
        <v>289</v>
      </c>
      <c r="E87" s="179" t="s">
        <v>702</v>
      </c>
      <c r="F87" s="179" t="s">
        <v>703</v>
      </c>
      <c r="G87" s="179" t="s">
        <v>292</v>
      </c>
      <c r="H87" s="179" t="s">
        <v>595</v>
      </c>
      <c r="I87" s="183">
        <v>-50</v>
      </c>
      <c r="J87" s="179" t="s">
        <v>325</v>
      </c>
      <c r="K87" s="179" t="s">
        <v>326</v>
      </c>
      <c r="L87" s="179" t="s">
        <v>327</v>
      </c>
      <c r="M87" s="179" t="s">
        <v>328</v>
      </c>
    </row>
    <row r="88" s="2" customFormat="1" spans="1:13">
      <c r="A88" s="179" t="s">
        <v>704</v>
      </c>
      <c r="B88" s="179" t="s">
        <v>705</v>
      </c>
      <c r="C88" s="179" t="s">
        <v>706</v>
      </c>
      <c r="D88" s="179" t="s">
        <v>289</v>
      </c>
      <c r="E88" s="179" t="s">
        <v>668</v>
      </c>
      <c r="F88" s="179" t="s">
        <v>146</v>
      </c>
      <c r="G88" s="179" t="s">
        <v>292</v>
      </c>
      <c r="H88" s="179" t="s">
        <v>595</v>
      </c>
      <c r="I88" s="183">
        <v>-50</v>
      </c>
      <c r="J88" s="179" t="s">
        <v>325</v>
      </c>
      <c r="K88" s="179" t="s">
        <v>326</v>
      </c>
      <c r="L88" s="179" t="s">
        <v>327</v>
      </c>
      <c r="M88" s="179" t="s">
        <v>328</v>
      </c>
    </row>
    <row r="89" s="2" customFormat="1" spans="1:13">
      <c r="A89" s="179" t="s">
        <v>707</v>
      </c>
      <c r="B89" s="179" t="s">
        <v>708</v>
      </c>
      <c r="C89" s="179" t="s">
        <v>709</v>
      </c>
      <c r="D89" s="179" t="s">
        <v>289</v>
      </c>
      <c r="E89" s="179" t="s">
        <v>710</v>
      </c>
      <c r="F89" s="179" t="s">
        <v>711</v>
      </c>
      <c r="G89" s="179" t="s">
        <v>587</v>
      </c>
      <c r="H89" s="179" t="s">
        <v>595</v>
      </c>
      <c r="I89" s="183">
        <v>-50</v>
      </c>
      <c r="J89" s="179" t="s">
        <v>325</v>
      </c>
      <c r="K89" s="179" t="s">
        <v>326</v>
      </c>
      <c r="L89" s="179" t="s">
        <v>327</v>
      </c>
      <c r="M89" s="179" t="s">
        <v>328</v>
      </c>
    </row>
    <row r="90" s="2" customFormat="1" spans="1:13">
      <c r="A90" s="179" t="s">
        <v>712</v>
      </c>
      <c r="B90" s="179" t="s">
        <v>713</v>
      </c>
      <c r="C90" s="179" t="s">
        <v>714</v>
      </c>
      <c r="D90" s="179" t="s">
        <v>289</v>
      </c>
      <c r="E90" s="179" t="s">
        <v>715</v>
      </c>
      <c r="F90" s="179" t="s">
        <v>716</v>
      </c>
      <c r="G90" s="179" t="s">
        <v>324</v>
      </c>
      <c r="H90" s="179" t="s">
        <v>595</v>
      </c>
      <c r="I90" s="183">
        <v>-50</v>
      </c>
      <c r="J90" s="179" t="s">
        <v>325</v>
      </c>
      <c r="K90" s="179" t="s">
        <v>326</v>
      </c>
      <c r="L90" s="179" t="s">
        <v>327</v>
      </c>
      <c r="M90" s="179" t="s">
        <v>328</v>
      </c>
    </row>
    <row r="91" s="2" customFormat="1" spans="1:13">
      <c r="A91" s="179" t="s">
        <v>717</v>
      </c>
      <c r="B91" s="179" t="s">
        <v>718</v>
      </c>
      <c r="C91" s="179" t="s">
        <v>719</v>
      </c>
      <c r="D91" s="179" t="s">
        <v>289</v>
      </c>
      <c r="E91" s="179" t="s">
        <v>720</v>
      </c>
      <c r="F91" s="179" t="s">
        <v>721</v>
      </c>
      <c r="G91" s="179" t="s">
        <v>292</v>
      </c>
      <c r="H91" s="179" t="s">
        <v>595</v>
      </c>
      <c r="I91" s="183">
        <v>-50</v>
      </c>
      <c r="J91" s="179" t="s">
        <v>325</v>
      </c>
      <c r="K91" s="179" t="s">
        <v>326</v>
      </c>
      <c r="L91" s="179" t="s">
        <v>327</v>
      </c>
      <c r="M91" s="179" t="s">
        <v>328</v>
      </c>
    </row>
    <row r="92" s="2" customFormat="1" spans="1:13">
      <c r="A92" s="179" t="s">
        <v>722</v>
      </c>
      <c r="B92" s="179" t="s">
        <v>723</v>
      </c>
      <c r="C92" s="179" t="s">
        <v>724</v>
      </c>
      <c r="D92" s="179" t="s">
        <v>289</v>
      </c>
      <c r="E92" s="179" t="s">
        <v>725</v>
      </c>
      <c r="F92" s="179" t="s">
        <v>726</v>
      </c>
      <c r="G92" s="179" t="s">
        <v>316</v>
      </c>
      <c r="H92" s="179" t="s">
        <v>595</v>
      </c>
      <c r="I92" s="183">
        <v>-50</v>
      </c>
      <c r="J92" s="179" t="s">
        <v>325</v>
      </c>
      <c r="K92" s="179" t="s">
        <v>326</v>
      </c>
      <c r="L92" s="179" t="s">
        <v>327</v>
      </c>
      <c r="M92" s="179" t="s">
        <v>328</v>
      </c>
    </row>
    <row r="93" s="2" customFormat="1" spans="1:13">
      <c r="A93" s="179" t="s">
        <v>727</v>
      </c>
      <c r="B93" s="179" t="s">
        <v>728</v>
      </c>
      <c r="C93" s="179" t="s">
        <v>729</v>
      </c>
      <c r="D93" s="179" t="s">
        <v>289</v>
      </c>
      <c r="E93" s="179" t="s">
        <v>494</v>
      </c>
      <c r="F93" s="179" t="s">
        <v>495</v>
      </c>
      <c r="G93" s="179" t="s">
        <v>292</v>
      </c>
      <c r="H93" s="179" t="s">
        <v>595</v>
      </c>
      <c r="I93" s="183">
        <v>-50</v>
      </c>
      <c r="J93" s="179" t="s">
        <v>325</v>
      </c>
      <c r="K93" s="179" t="s">
        <v>326</v>
      </c>
      <c r="L93" s="179" t="s">
        <v>327</v>
      </c>
      <c r="M93" s="179" t="s">
        <v>328</v>
      </c>
    </row>
    <row r="94" s="2" customFormat="1" spans="1:13">
      <c r="A94" s="179" t="s">
        <v>730</v>
      </c>
      <c r="B94" s="179" t="s">
        <v>731</v>
      </c>
      <c r="C94" s="179" t="s">
        <v>732</v>
      </c>
      <c r="D94" s="179" t="s">
        <v>289</v>
      </c>
      <c r="E94" s="179" t="s">
        <v>733</v>
      </c>
      <c r="F94" s="179" t="s">
        <v>101</v>
      </c>
      <c r="G94" s="179" t="s">
        <v>361</v>
      </c>
      <c r="H94" s="179" t="s">
        <v>595</v>
      </c>
      <c r="I94" s="183">
        <v>-50</v>
      </c>
      <c r="J94" s="179" t="s">
        <v>325</v>
      </c>
      <c r="K94" s="179" t="s">
        <v>326</v>
      </c>
      <c r="L94" s="179" t="s">
        <v>327</v>
      </c>
      <c r="M94" s="179" t="s">
        <v>328</v>
      </c>
    </row>
    <row r="95" s="2" customFormat="1" spans="1:13">
      <c r="A95" s="179" t="s">
        <v>734</v>
      </c>
      <c r="B95" s="179" t="s">
        <v>735</v>
      </c>
      <c r="C95" s="179" t="s">
        <v>736</v>
      </c>
      <c r="D95" s="179" t="s">
        <v>289</v>
      </c>
      <c r="E95" s="179" t="s">
        <v>737</v>
      </c>
      <c r="F95" s="179" t="s">
        <v>738</v>
      </c>
      <c r="G95" s="179" t="s">
        <v>402</v>
      </c>
      <c r="H95" s="179" t="s">
        <v>595</v>
      </c>
      <c r="I95" s="183">
        <v>-50</v>
      </c>
      <c r="J95" s="179" t="s">
        <v>325</v>
      </c>
      <c r="K95" s="179" t="s">
        <v>326</v>
      </c>
      <c r="L95" s="179" t="s">
        <v>327</v>
      </c>
      <c r="M95" s="179" t="s">
        <v>328</v>
      </c>
    </row>
    <row r="96" s="2" customFormat="1" spans="1:13">
      <c r="A96" s="179" t="s">
        <v>739</v>
      </c>
      <c r="B96" s="179" t="s">
        <v>740</v>
      </c>
      <c r="C96" s="179" t="s">
        <v>741</v>
      </c>
      <c r="D96" s="179" t="s">
        <v>289</v>
      </c>
      <c r="E96" s="179" t="s">
        <v>742</v>
      </c>
      <c r="F96" s="179" t="s">
        <v>743</v>
      </c>
      <c r="G96" s="179" t="s">
        <v>302</v>
      </c>
      <c r="H96" s="179" t="s">
        <v>595</v>
      </c>
      <c r="I96" s="183">
        <v>-50</v>
      </c>
      <c r="J96" s="179" t="s">
        <v>325</v>
      </c>
      <c r="K96" s="179" t="s">
        <v>326</v>
      </c>
      <c r="L96" s="179" t="s">
        <v>327</v>
      </c>
      <c r="M96" s="179" t="s">
        <v>328</v>
      </c>
    </row>
    <row r="97" s="2" customFormat="1" spans="1:13">
      <c r="A97" s="179" t="s">
        <v>744</v>
      </c>
      <c r="B97" s="179" t="s">
        <v>745</v>
      </c>
      <c r="C97" s="179" t="s">
        <v>746</v>
      </c>
      <c r="D97" s="179" t="s">
        <v>289</v>
      </c>
      <c r="E97" s="179" t="s">
        <v>650</v>
      </c>
      <c r="F97" s="179" t="s">
        <v>651</v>
      </c>
      <c r="G97" s="179" t="s">
        <v>316</v>
      </c>
      <c r="H97" s="179" t="s">
        <v>595</v>
      </c>
      <c r="I97" s="183">
        <v>-50</v>
      </c>
      <c r="J97" s="179" t="s">
        <v>325</v>
      </c>
      <c r="K97" s="179" t="s">
        <v>326</v>
      </c>
      <c r="L97" s="179" t="s">
        <v>327</v>
      </c>
      <c r="M97" s="179" t="s">
        <v>328</v>
      </c>
    </row>
    <row r="98" s="2" customFormat="1" spans="1:13">
      <c r="A98" s="179" t="s">
        <v>747</v>
      </c>
      <c r="B98" s="179" t="s">
        <v>748</v>
      </c>
      <c r="C98" s="179" t="s">
        <v>749</v>
      </c>
      <c r="D98" s="179" t="s">
        <v>289</v>
      </c>
      <c r="E98" s="179" t="s">
        <v>750</v>
      </c>
      <c r="F98" s="179" t="s">
        <v>189</v>
      </c>
      <c r="G98" s="179" t="s">
        <v>302</v>
      </c>
      <c r="H98" s="179" t="s">
        <v>595</v>
      </c>
      <c r="I98" s="183">
        <v>-50</v>
      </c>
      <c r="J98" s="179" t="s">
        <v>325</v>
      </c>
      <c r="K98" s="179" t="s">
        <v>326</v>
      </c>
      <c r="L98" s="179" t="s">
        <v>327</v>
      </c>
      <c r="M98" s="179" t="s">
        <v>328</v>
      </c>
    </row>
    <row r="99" s="2" customFormat="1" spans="1:13">
      <c r="A99" s="179" t="s">
        <v>751</v>
      </c>
      <c r="B99" s="179" t="s">
        <v>752</v>
      </c>
      <c r="C99" s="179" t="s">
        <v>753</v>
      </c>
      <c r="D99" s="179" t="s">
        <v>289</v>
      </c>
      <c r="E99" s="179" t="s">
        <v>300</v>
      </c>
      <c r="F99" s="179" t="s">
        <v>301</v>
      </c>
      <c r="G99" s="179" t="s">
        <v>302</v>
      </c>
      <c r="H99" s="179" t="s">
        <v>595</v>
      </c>
      <c r="I99" s="183">
        <v>-50</v>
      </c>
      <c r="J99" s="179" t="s">
        <v>325</v>
      </c>
      <c r="K99" s="179" t="s">
        <v>326</v>
      </c>
      <c r="L99" s="179" t="s">
        <v>327</v>
      </c>
      <c r="M99" s="179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8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6"/>
      <c r="K1" s="89"/>
      <c r="L1" s="89"/>
      <c r="M1" s="89"/>
      <c r="N1" s="89"/>
      <c r="O1" s="89"/>
      <c r="P1" s="89"/>
      <c r="Q1" s="89"/>
      <c r="R1" s="89"/>
      <c r="S1" s="89"/>
      <c r="T1" s="89"/>
      <c r="U1" s="161"/>
    </row>
    <row r="2" customHeight="1" spans="1:21">
      <c r="A2" s="149" t="s">
        <v>23</v>
      </c>
      <c r="B2" s="149" t="s">
        <v>755</v>
      </c>
      <c r="C2" s="149" t="s">
        <v>756</v>
      </c>
      <c r="D2" s="150" t="s">
        <v>757</v>
      </c>
      <c r="E2" s="150"/>
      <c r="F2" s="150" t="s">
        <v>758</v>
      </c>
      <c r="G2" s="150"/>
      <c r="H2" s="149" t="s">
        <v>39</v>
      </c>
      <c r="I2" s="149" t="s">
        <v>40</v>
      </c>
      <c r="J2" s="157" t="s">
        <v>759</v>
      </c>
      <c r="K2" s="89" t="s">
        <v>760</v>
      </c>
      <c r="L2" s="89"/>
      <c r="M2" s="89" t="s">
        <v>10</v>
      </c>
      <c r="N2" s="89"/>
      <c r="O2" s="158" t="s">
        <v>761</v>
      </c>
      <c r="P2" s="159"/>
      <c r="Q2" s="164" t="s">
        <v>11</v>
      </c>
      <c r="R2" s="165"/>
      <c r="S2" s="166" t="s">
        <v>758</v>
      </c>
      <c r="T2" s="167"/>
      <c r="U2" s="168" t="s">
        <v>762</v>
      </c>
    </row>
    <row r="3" customHeight="1" spans="1:21">
      <c r="A3" s="151"/>
      <c r="B3" s="151"/>
      <c r="C3" s="151"/>
      <c r="D3" s="149" t="s">
        <v>763</v>
      </c>
      <c r="E3" s="152" t="s">
        <v>764</v>
      </c>
      <c r="F3" s="149" t="s">
        <v>763</v>
      </c>
      <c r="G3" s="152" t="s">
        <v>764</v>
      </c>
      <c r="H3" s="151"/>
      <c r="I3" s="151"/>
      <c r="J3" s="160"/>
      <c r="K3" s="161" t="s">
        <v>39</v>
      </c>
      <c r="L3" s="161" t="s">
        <v>40</v>
      </c>
      <c r="M3" s="161" t="s">
        <v>39</v>
      </c>
      <c r="N3" s="161" t="s">
        <v>40</v>
      </c>
      <c r="O3" s="161" t="s">
        <v>39</v>
      </c>
      <c r="P3" s="161" t="s">
        <v>40</v>
      </c>
      <c r="Q3" s="169" t="s">
        <v>39</v>
      </c>
      <c r="R3" s="169" t="s">
        <v>40</v>
      </c>
      <c r="S3" s="170" t="s">
        <v>39</v>
      </c>
      <c r="T3" s="170" t="s">
        <v>40</v>
      </c>
      <c r="U3" s="168"/>
    </row>
    <row r="4" customHeight="1" spans="1:21">
      <c r="A4" s="143" t="s">
        <v>88</v>
      </c>
      <c r="B4" s="143">
        <v>21</v>
      </c>
      <c r="C4" s="153">
        <v>9</v>
      </c>
      <c r="D4" s="143">
        <v>811600</v>
      </c>
      <c r="E4" s="154">
        <v>170045.92</v>
      </c>
      <c r="F4" s="143">
        <v>941456</v>
      </c>
      <c r="G4" s="154">
        <v>177527.94048</v>
      </c>
      <c r="H4" s="143">
        <v>768983.62</v>
      </c>
      <c r="I4" s="143">
        <v>176064.1</v>
      </c>
      <c r="J4" s="162">
        <f t="shared" ref="J4:J12" si="0">H4/D4</f>
        <v>0.947490906850665</v>
      </c>
      <c r="K4" s="143">
        <v>5277</v>
      </c>
      <c r="L4" s="143">
        <v>444.9</v>
      </c>
      <c r="M4" s="143">
        <v>290</v>
      </c>
      <c r="N4" s="143">
        <v>20</v>
      </c>
      <c r="O4" s="143">
        <f t="shared" ref="O4:O11" si="1">H4-K4-M4</f>
        <v>763416.62</v>
      </c>
      <c r="P4" s="143">
        <f t="shared" ref="P4:P11" si="2">I4-L4-N4</f>
        <v>175599.2</v>
      </c>
      <c r="Q4" s="171">
        <f t="shared" ref="Q4:Q12" si="3">O4/D4</f>
        <v>0.940631616559882</v>
      </c>
      <c r="R4" s="171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8">
        <v>0</v>
      </c>
    </row>
    <row r="5" customHeight="1" spans="1:21">
      <c r="A5" s="143" t="s">
        <v>75</v>
      </c>
      <c r="B5" s="143">
        <v>17</v>
      </c>
      <c r="C5" s="153">
        <v>13</v>
      </c>
      <c r="D5" s="143">
        <v>589440</v>
      </c>
      <c r="E5" s="154">
        <v>133917.746</v>
      </c>
      <c r="F5" s="143">
        <v>683750.4</v>
      </c>
      <c r="G5" s="154">
        <v>139810.126824</v>
      </c>
      <c r="H5" s="143">
        <v>646406.38</v>
      </c>
      <c r="I5" s="143">
        <v>147395.74</v>
      </c>
      <c r="J5" s="116">
        <f t="shared" si="0"/>
        <v>1.09664491720955</v>
      </c>
      <c r="K5" s="143">
        <v>22759</v>
      </c>
      <c r="L5" s="143">
        <v>2966.5</v>
      </c>
      <c r="M5" s="143">
        <v>1740</v>
      </c>
      <c r="N5" s="143">
        <v>120</v>
      </c>
      <c r="O5" s="143">
        <f t="shared" si="1"/>
        <v>621907.38</v>
      </c>
      <c r="P5" s="143">
        <f t="shared" si="2"/>
        <v>144309.24</v>
      </c>
      <c r="Q5" s="172">
        <f t="shared" si="3"/>
        <v>1.05508173859935</v>
      </c>
      <c r="R5" s="172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8">
        <v>600</v>
      </c>
    </row>
    <row r="6" customHeight="1" spans="1:21">
      <c r="A6" s="143" t="s">
        <v>95</v>
      </c>
      <c r="B6" s="143">
        <v>19</v>
      </c>
      <c r="C6" s="153">
        <v>9</v>
      </c>
      <c r="D6" s="143">
        <v>674540</v>
      </c>
      <c r="E6" s="154">
        <v>153086.4325</v>
      </c>
      <c r="F6" s="143">
        <v>782466.4</v>
      </c>
      <c r="G6" s="154">
        <v>159822.23553</v>
      </c>
      <c r="H6" s="143">
        <v>670079.51</v>
      </c>
      <c r="I6" s="143">
        <v>150980.34</v>
      </c>
      <c r="J6" s="162">
        <f t="shared" si="0"/>
        <v>0.993387360275151</v>
      </c>
      <c r="K6" s="143">
        <v>13625.25</v>
      </c>
      <c r="L6" s="143">
        <v>1434.8900000036</v>
      </c>
      <c r="M6" s="143">
        <v>580</v>
      </c>
      <c r="N6" s="143">
        <v>40</v>
      </c>
      <c r="O6" s="143">
        <f t="shared" si="1"/>
        <v>655874.26</v>
      </c>
      <c r="P6" s="143">
        <f t="shared" si="2"/>
        <v>149505.449999996</v>
      </c>
      <c r="Q6" s="171">
        <f t="shared" si="3"/>
        <v>0.972328194028523</v>
      </c>
      <c r="R6" s="171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8">
        <v>0</v>
      </c>
    </row>
    <row r="7" customHeight="1" spans="1:21">
      <c r="A7" s="143" t="s">
        <v>64</v>
      </c>
      <c r="B7" s="143">
        <v>25</v>
      </c>
      <c r="C7" s="153">
        <v>19</v>
      </c>
      <c r="D7" s="143">
        <v>1218040</v>
      </c>
      <c r="E7" s="154">
        <v>253299.048</v>
      </c>
      <c r="F7" s="143">
        <v>1412926.4</v>
      </c>
      <c r="G7" s="154">
        <v>264444.206112</v>
      </c>
      <c r="H7" s="143">
        <v>1469307.99</v>
      </c>
      <c r="I7" s="143">
        <v>304304.22</v>
      </c>
      <c r="J7" s="116">
        <f t="shared" si="0"/>
        <v>1.20628878361959</v>
      </c>
      <c r="K7" s="143">
        <v>63062.42</v>
      </c>
      <c r="L7" s="143">
        <v>6551.8700000102</v>
      </c>
      <c r="M7" s="143">
        <v>5220</v>
      </c>
      <c r="N7" s="143">
        <v>360</v>
      </c>
      <c r="O7" s="143">
        <f t="shared" si="1"/>
        <v>1401025.57</v>
      </c>
      <c r="P7" s="143">
        <f t="shared" si="2"/>
        <v>297392.34999999</v>
      </c>
      <c r="Q7" s="172">
        <f t="shared" si="3"/>
        <v>1.15022952448195</v>
      </c>
      <c r="R7" s="172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8">
        <v>600</v>
      </c>
    </row>
    <row r="8" customHeight="1" spans="1:21">
      <c r="A8" s="143" t="s">
        <v>91</v>
      </c>
      <c r="B8" s="143">
        <v>23</v>
      </c>
      <c r="C8" s="153">
        <v>13</v>
      </c>
      <c r="D8" s="143">
        <v>947620</v>
      </c>
      <c r="E8" s="154">
        <v>226527.429</v>
      </c>
      <c r="F8" s="143">
        <v>1099239.2</v>
      </c>
      <c r="G8" s="154">
        <v>236494.635876</v>
      </c>
      <c r="H8" s="143">
        <v>982120.75</v>
      </c>
      <c r="I8" s="143">
        <v>233557.9</v>
      </c>
      <c r="J8" s="116">
        <f t="shared" si="0"/>
        <v>1.03640779004242</v>
      </c>
      <c r="K8" s="143">
        <v>33953</v>
      </c>
      <c r="L8" s="143">
        <v>3967.5899999771</v>
      </c>
      <c r="M8" s="143">
        <v>1160</v>
      </c>
      <c r="N8" s="143">
        <v>80</v>
      </c>
      <c r="O8" s="143">
        <f t="shared" si="1"/>
        <v>947007.75</v>
      </c>
      <c r="P8" s="143">
        <f t="shared" si="2"/>
        <v>229510.310000023</v>
      </c>
      <c r="Q8" s="171">
        <f t="shared" si="3"/>
        <v>0.999353907684515</v>
      </c>
      <c r="R8" s="171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8">
        <v>0</v>
      </c>
    </row>
    <row r="9" customHeight="1" spans="1:21">
      <c r="A9" s="143" t="s">
        <v>162</v>
      </c>
      <c r="B9" s="143">
        <v>5</v>
      </c>
      <c r="C9" s="153">
        <v>3</v>
      </c>
      <c r="D9" s="143">
        <v>713820</v>
      </c>
      <c r="E9" s="154">
        <v>127843.0815</v>
      </c>
      <c r="F9" s="143">
        <v>828031.2</v>
      </c>
      <c r="G9" s="154">
        <v>133468.177086</v>
      </c>
      <c r="H9" s="143">
        <v>807843.05</v>
      </c>
      <c r="I9" s="143">
        <v>168663.31</v>
      </c>
      <c r="J9" s="116">
        <f t="shared" si="0"/>
        <v>1.13171815023395</v>
      </c>
      <c r="K9" s="143">
        <v>148409.86</v>
      </c>
      <c r="L9" s="143">
        <v>26242.359999928</v>
      </c>
      <c r="M9" s="143">
        <v>38570</v>
      </c>
      <c r="N9" s="143">
        <v>2660</v>
      </c>
      <c r="O9" s="143">
        <f t="shared" si="1"/>
        <v>620863.19</v>
      </c>
      <c r="P9" s="143">
        <f t="shared" si="2"/>
        <v>139760.950000072</v>
      </c>
      <c r="Q9" s="171">
        <f t="shared" si="3"/>
        <v>0.869775559664902</v>
      </c>
      <c r="R9" s="171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8">
        <v>0</v>
      </c>
    </row>
    <row r="10" customHeight="1" spans="1:21">
      <c r="A10" s="143" t="s">
        <v>71</v>
      </c>
      <c r="B10" s="143">
        <v>25</v>
      </c>
      <c r="C10" s="153">
        <v>16</v>
      </c>
      <c r="D10" s="143">
        <v>1222700</v>
      </c>
      <c r="E10" s="154">
        <v>241110.2135</v>
      </c>
      <c r="F10" s="143">
        <v>1418332</v>
      </c>
      <c r="G10" s="154">
        <v>251719.062894</v>
      </c>
      <c r="H10" s="143">
        <v>1340319.4</v>
      </c>
      <c r="I10" s="143">
        <v>262935.27</v>
      </c>
      <c r="J10" s="116">
        <f t="shared" si="0"/>
        <v>1.09619645047845</v>
      </c>
      <c r="K10" s="143">
        <v>104292.39</v>
      </c>
      <c r="L10" s="143">
        <v>8599.2399999856</v>
      </c>
      <c r="M10" s="143">
        <v>2900</v>
      </c>
      <c r="N10" s="143">
        <v>200</v>
      </c>
      <c r="O10" s="143">
        <f t="shared" si="1"/>
        <v>1233127.01</v>
      </c>
      <c r="P10" s="143">
        <f t="shared" si="2"/>
        <v>254136.030000014</v>
      </c>
      <c r="Q10" s="172">
        <f t="shared" si="3"/>
        <v>1.00852785638341</v>
      </c>
      <c r="R10" s="172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8">
        <v>600</v>
      </c>
    </row>
    <row r="11" customHeight="1" spans="1:21">
      <c r="A11" s="143" t="s">
        <v>78</v>
      </c>
      <c r="B11" s="143">
        <v>5</v>
      </c>
      <c r="C11" s="153">
        <v>4</v>
      </c>
      <c r="D11" s="143">
        <v>228300</v>
      </c>
      <c r="E11" s="154">
        <v>48730.428</v>
      </c>
      <c r="F11" s="143">
        <v>264828</v>
      </c>
      <c r="G11" s="154">
        <v>50874.566832</v>
      </c>
      <c r="H11" s="143">
        <v>295976.34</v>
      </c>
      <c r="I11" s="143">
        <v>54689.84</v>
      </c>
      <c r="J11" s="116">
        <f t="shared" si="0"/>
        <v>1.29643600525624</v>
      </c>
      <c r="K11" s="143">
        <v>56785</v>
      </c>
      <c r="L11" s="143">
        <v>3891.25</v>
      </c>
      <c r="M11" s="143">
        <v>0</v>
      </c>
      <c r="N11" s="143">
        <v>0</v>
      </c>
      <c r="O11" s="143">
        <f t="shared" si="1"/>
        <v>239191.34</v>
      </c>
      <c r="P11" s="143">
        <f t="shared" si="2"/>
        <v>50798.59</v>
      </c>
      <c r="Q11" s="172">
        <f t="shared" si="3"/>
        <v>1.04770626368813</v>
      </c>
      <c r="R11" s="172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8">
        <v>600</v>
      </c>
    </row>
    <row r="12" s="147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5">
        <f t="shared" si="7"/>
        <v>1354560.2985</v>
      </c>
      <c r="F12" s="111">
        <f t="shared" si="7"/>
        <v>7431029.6</v>
      </c>
      <c r="G12" s="155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63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73">
        <f t="shared" si="3"/>
        <v>1.01191888930169</v>
      </c>
      <c r="R12" s="173">
        <f t="shared" si="4"/>
        <v>1.06382279297262</v>
      </c>
      <c r="S12" s="174">
        <f t="shared" si="5"/>
        <v>0.872343870087666</v>
      </c>
      <c r="T12" s="174">
        <f t="shared" si="6"/>
        <v>1.01898734959063</v>
      </c>
      <c r="U12" s="175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5" workbookViewId="0">
      <selection activeCell="E70" sqref="E70"/>
    </sheetView>
  </sheetViews>
  <sheetFormatPr defaultColWidth="9" defaultRowHeight="16" customHeight="1" outlineLevelCol="4"/>
  <cols>
    <col min="1" max="1" width="6.875" style="141" customWidth="1"/>
    <col min="2" max="2" width="9.625" style="141"/>
    <col min="3" max="3" width="15.75" style="141" customWidth="1"/>
    <col min="4" max="4" width="19.5" style="141"/>
    <col min="5" max="5" width="19.5" style="12"/>
    <col min="6" max="7" width="19.5" style="139"/>
    <col min="8" max="16384" width="9" style="139"/>
  </cols>
  <sheetData>
    <row r="1" s="139" customFormat="1" customHeight="1" spans="1:5">
      <c r="A1" s="142" t="s">
        <v>766</v>
      </c>
      <c r="B1" s="142"/>
      <c r="C1" s="142"/>
      <c r="D1" s="142"/>
      <c r="E1" s="120"/>
    </row>
    <row r="2" s="140" customFormat="1" customHeight="1" spans="1:5">
      <c r="A2" s="142" t="s">
        <v>19</v>
      </c>
      <c r="B2" s="142" t="s">
        <v>21</v>
      </c>
      <c r="C2" s="142" t="s">
        <v>767</v>
      </c>
      <c r="D2" s="142" t="s">
        <v>768</v>
      </c>
      <c r="E2" s="120" t="s">
        <v>769</v>
      </c>
    </row>
    <row r="3" s="139" customFormat="1" customHeight="1" spans="1:5">
      <c r="A3" s="143">
        <v>1</v>
      </c>
      <c r="B3" s="143">
        <v>52</v>
      </c>
      <c r="C3" s="143" t="s">
        <v>770</v>
      </c>
      <c r="D3" s="143" t="s">
        <v>771</v>
      </c>
      <c r="E3" s="83">
        <v>5</v>
      </c>
    </row>
    <row r="4" s="139" customFormat="1" customHeight="1" spans="1:5">
      <c r="A4" s="143">
        <v>2</v>
      </c>
      <c r="B4" s="143">
        <v>54</v>
      </c>
      <c r="C4" s="143" t="s">
        <v>74</v>
      </c>
      <c r="D4" s="143" t="s">
        <v>772</v>
      </c>
      <c r="E4" s="83">
        <v>30</v>
      </c>
    </row>
    <row r="5" s="139" customFormat="1" customHeight="1" spans="1:5">
      <c r="A5" s="143">
        <v>3</v>
      </c>
      <c r="B5" s="143">
        <v>56</v>
      </c>
      <c r="C5" s="143" t="s">
        <v>187</v>
      </c>
      <c r="D5" s="143" t="s">
        <v>773</v>
      </c>
      <c r="E5" s="83">
        <v>10</v>
      </c>
    </row>
    <row r="6" s="139" customFormat="1" customHeight="1" spans="1:5">
      <c r="A6" s="143">
        <v>4</v>
      </c>
      <c r="B6" s="143">
        <v>307</v>
      </c>
      <c r="C6" s="143" t="s">
        <v>176</v>
      </c>
      <c r="D6" s="143" t="s">
        <v>774</v>
      </c>
      <c r="E6" s="83">
        <v>10</v>
      </c>
    </row>
    <row r="7" s="139" customFormat="1" customHeight="1" spans="1:5">
      <c r="A7" s="143">
        <v>5</v>
      </c>
      <c r="B7" s="143">
        <v>308</v>
      </c>
      <c r="C7" s="143" t="s">
        <v>132</v>
      </c>
      <c r="D7" s="143" t="s">
        <v>675</v>
      </c>
      <c r="E7" s="83">
        <v>10</v>
      </c>
    </row>
    <row r="8" s="139" customFormat="1" customHeight="1" spans="1:5">
      <c r="A8" s="143">
        <v>6</v>
      </c>
      <c r="B8" s="143">
        <v>311</v>
      </c>
      <c r="C8" s="143" t="s">
        <v>164</v>
      </c>
      <c r="D8" s="143" t="s">
        <v>240</v>
      </c>
      <c r="E8" s="83">
        <v>30</v>
      </c>
    </row>
    <row r="9" s="139" customFormat="1" customHeight="1" spans="1:5">
      <c r="A9" s="143">
        <v>7</v>
      </c>
      <c r="B9" s="143">
        <v>337</v>
      </c>
      <c r="C9" s="143" t="s">
        <v>775</v>
      </c>
      <c r="D9" s="143" t="s">
        <v>260</v>
      </c>
      <c r="E9" s="83">
        <v>5</v>
      </c>
    </row>
    <row r="10" s="139" customFormat="1" customHeight="1" spans="1:5">
      <c r="A10" s="143">
        <v>8</v>
      </c>
      <c r="B10" s="143">
        <v>343</v>
      </c>
      <c r="C10" s="143" t="s">
        <v>776</v>
      </c>
      <c r="D10" s="143" t="s">
        <v>243</v>
      </c>
      <c r="E10" s="83">
        <v>20</v>
      </c>
    </row>
    <row r="11" s="139" customFormat="1" customHeight="1" spans="1:5">
      <c r="A11" s="143">
        <v>9</v>
      </c>
      <c r="B11" s="143">
        <v>351</v>
      </c>
      <c r="C11" s="143" t="s">
        <v>777</v>
      </c>
      <c r="D11" s="143" t="s">
        <v>778</v>
      </c>
      <c r="E11" s="83">
        <v>15</v>
      </c>
    </row>
    <row r="12" s="139" customFormat="1" customHeight="1" spans="1:5">
      <c r="A12" s="143">
        <v>10</v>
      </c>
      <c r="B12" s="143">
        <v>359</v>
      </c>
      <c r="C12" s="143" t="s">
        <v>779</v>
      </c>
      <c r="D12" s="143" t="s">
        <v>780</v>
      </c>
      <c r="E12" s="83">
        <v>10</v>
      </c>
    </row>
    <row r="13" s="139" customFormat="1" customHeight="1" spans="1:5">
      <c r="A13" s="143">
        <v>11</v>
      </c>
      <c r="B13" s="143">
        <v>365</v>
      </c>
      <c r="C13" s="143" t="s">
        <v>781</v>
      </c>
      <c r="D13" s="143" t="s">
        <v>270</v>
      </c>
      <c r="E13" s="83">
        <v>10</v>
      </c>
    </row>
    <row r="14" s="139" customFormat="1" customHeight="1" spans="1:5">
      <c r="A14" s="143">
        <v>12</v>
      </c>
      <c r="B14" s="143">
        <v>367</v>
      </c>
      <c r="C14" s="143" t="s">
        <v>782</v>
      </c>
      <c r="D14" s="143" t="s">
        <v>783</v>
      </c>
      <c r="E14" s="83">
        <v>10</v>
      </c>
    </row>
    <row r="15" s="139" customFormat="1" customHeight="1" spans="1:5">
      <c r="A15" s="143">
        <v>13</v>
      </c>
      <c r="B15" s="143">
        <v>373</v>
      </c>
      <c r="C15" s="143" t="s">
        <v>784</v>
      </c>
      <c r="D15" s="143" t="s">
        <v>785</v>
      </c>
      <c r="E15" s="83">
        <v>5</v>
      </c>
    </row>
    <row r="16" s="139" customFormat="1" customHeight="1" spans="1:5">
      <c r="A16" s="143">
        <v>14</v>
      </c>
      <c r="B16" s="143">
        <v>399</v>
      </c>
      <c r="C16" s="143" t="s">
        <v>786</v>
      </c>
      <c r="D16" s="143" t="s">
        <v>787</v>
      </c>
      <c r="E16" s="83">
        <v>5</v>
      </c>
    </row>
    <row r="17" s="139" customFormat="1" customHeight="1" spans="1:5">
      <c r="A17" s="143">
        <v>15</v>
      </c>
      <c r="B17" s="143">
        <v>511</v>
      </c>
      <c r="C17" s="143" t="s">
        <v>788</v>
      </c>
      <c r="D17" s="143" t="s">
        <v>789</v>
      </c>
      <c r="E17" s="83">
        <v>20</v>
      </c>
    </row>
    <row r="18" s="139" customFormat="1" customHeight="1" spans="1:5">
      <c r="A18" s="143">
        <v>16</v>
      </c>
      <c r="B18" s="143">
        <v>513</v>
      </c>
      <c r="C18" s="143" t="s">
        <v>141</v>
      </c>
      <c r="D18" s="143" t="s">
        <v>790</v>
      </c>
      <c r="E18" s="83">
        <v>15</v>
      </c>
    </row>
    <row r="19" s="139" customFormat="1" customHeight="1" spans="1:5">
      <c r="A19" s="143">
        <v>17</v>
      </c>
      <c r="B19" s="143">
        <v>517</v>
      </c>
      <c r="C19" s="143" t="s">
        <v>67</v>
      </c>
      <c r="D19" s="143" t="s">
        <v>245</v>
      </c>
      <c r="E19" s="83">
        <v>40</v>
      </c>
    </row>
    <row r="20" s="139" customFormat="1" customHeight="1" spans="1:5">
      <c r="A20" s="143">
        <v>18</v>
      </c>
      <c r="B20" s="143">
        <v>539</v>
      </c>
      <c r="C20" s="143" t="s">
        <v>791</v>
      </c>
      <c r="D20" s="143" t="s">
        <v>792</v>
      </c>
      <c r="E20" s="83">
        <v>20</v>
      </c>
    </row>
    <row r="21" s="139" customFormat="1" customHeight="1" spans="1:5">
      <c r="A21" s="143">
        <v>19</v>
      </c>
      <c r="B21" s="143">
        <v>546</v>
      </c>
      <c r="C21" s="143" t="s">
        <v>793</v>
      </c>
      <c r="D21" s="143" t="s">
        <v>647</v>
      </c>
      <c r="E21" s="83">
        <v>5</v>
      </c>
    </row>
    <row r="22" s="139" customFormat="1" customHeight="1" spans="1:5">
      <c r="A22" s="143">
        <v>20</v>
      </c>
      <c r="B22" s="143">
        <v>549</v>
      </c>
      <c r="C22" s="143" t="s">
        <v>794</v>
      </c>
      <c r="D22" s="143" t="s">
        <v>795</v>
      </c>
      <c r="E22" s="83">
        <v>30</v>
      </c>
    </row>
    <row r="23" s="139" customFormat="1" customHeight="1" spans="1:5">
      <c r="A23" s="143">
        <v>21</v>
      </c>
      <c r="B23" s="143">
        <v>571</v>
      </c>
      <c r="C23" s="143" t="s">
        <v>796</v>
      </c>
      <c r="D23" s="143" t="s">
        <v>381</v>
      </c>
      <c r="E23" s="83">
        <v>5</v>
      </c>
    </row>
    <row r="24" s="139" customFormat="1" customHeight="1" spans="1:5">
      <c r="A24" s="143">
        <v>22</v>
      </c>
      <c r="B24" s="143">
        <v>572</v>
      </c>
      <c r="C24" s="143" t="s">
        <v>797</v>
      </c>
      <c r="D24" s="143" t="s">
        <v>798</v>
      </c>
      <c r="E24" s="83">
        <v>5</v>
      </c>
    </row>
    <row r="25" s="139" customFormat="1" customHeight="1" spans="1:5">
      <c r="A25" s="143">
        <v>23</v>
      </c>
      <c r="B25" s="143">
        <v>573</v>
      </c>
      <c r="C25" s="143" t="s">
        <v>799</v>
      </c>
      <c r="D25" s="143" t="s">
        <v>800</v>
      </c>
      <c r="E25" s="83">
        <v>5</v>
      </c>
    </row>
    <row r="26" s="139" customFormat="1" customHeight="1" spans="1:5">
      <c r="A26" s="143">
        <v>24</v>
      </c>
      <c r="B26" s="143">
        <v>581</v>
      </c>
      <c r="C26" s="143" t="s">
        <v>378</v>
      </c>
      <c r="D26" s="143" t="s">
        <v>801</v>
      </c>
      <c r="E26" s="83">
        <v>5</v>
      </c>
    </row>
    <row r="27" s="139" customFormat="1" customHeight="1" spans="1:5">
      <c r="A27" s="143">
        <v>25</v>
      </c>
      <c r="B27" s="143">
        <v>582</v>
      </c>
      <c r="C27" s="143" t="s">
        <v>802</v>
      </c>
      <c r="D27" s="143" t="s">
        <v>780</v>
      </c>
      <c r="E27" s="83">
        <v>10</v>
      </c>
    </row>
    <row r="28" s="139" customFormat="1" customHeight="1" spans="1:5">
      <c r="A28" s="143">
        <v>26</v>
      </c>
      <c r="B28" s="143">
        <v>587</v>
      </c>
      <c r="C28" s="143" t="s">
        <v>803</v>
      </c>
      <c r="D28" s="143" t="s">
        <v>804</v>
      </c>
      <c r="E28" s="83">
        <v>40</v>
      </c>
    </row>
    <row r="29" s="139" customFormat="1" customHeight="1" spans="1:5">
      <c r="A29" s="143">
        <v>27</v>
      </c>
      <c r="B29" s="143">
        <v>706</v>
      </c>
      <c r="C29" s="143" t="s">
        <v>805</v>
      </c>
      <c r="D29" s="143" t="s">
        <v>806</v>
      </c>
      <c r="E29" s="83">
        <v>5</v>
      </c>
    </row>
    <row r="30" s="139" customFormat="1" customHeight="1" spans="1:5">
      <c r="A30" s="143">
        <v>28</v>
      </c>
      <c r="B30" s="143">
        <v>707</v>
      </c>
      <c r="C30" s="143" t="s">
        <v>807</v>
      </c>
      <c r="D30" s="143" t="s">
        <v>808</v>
      </c>
      <c r="E30" s="83">
        <v>20</v>
      </c>
    </row>
    <row r="31" s="139" customFormat="1" customHeight="1" spans="1:5">
      <c r="A31" s="143">
        <v>29</v>
      </c>
      <c r="B31" s="143">
        <v>713</v>
      </c>
      <c r="C31" s="143" t="s">
        <v>809</v>
      </c>
      <c r="D31" s="143" t="s">
        <v>810</v>
      </c>
      <c r="E31" s="83">
        <v>5</v>
      </c>
    </row>
    <row r="32" s="139" customFormat="1" customHeight="1" spans="1:5">
      <c r="A32" s="143">
        <v>30</v>
      </c>
      <c r="B32" s="143">
        <v>720</v>
      </c>
      <c r="C32" s="143" t="s">
        <v>811</v>
      </c>
      <c r="D32" s="143" t="s">
        <v>812</v>
      </c>
      <c r="E32" s="83">
        <v>25</v>
      </c>
    </row>
    <row r="33" s="139" customFormat="1" customHeight="1" spans="1:5">
      <c r="A33" s="143">
        <v>31</v>
      </c>
      <c r="B33" s="143">
        <v>726</v>
      </c>
      <c r="C33" s="143" t="s">
        <v>813</v>
      </c>
      <c r="D33" s="143" t="s">
        <v>814</v>
      </c>
      <c r="E33" s="83">
        <v>15</v>
      </c>
    </row>
    <row r="34" s="139" customFormat="1" customHeight="1" spans="1:5">
      <c r="A34" s="143">
        <v>32</v>
      </c>
      <c r="B34" s="143">
        <v>727</v>
      </c>
      <c r="C34" s="143" t="s">
        <v>815</v>
      </c>
      <c r="D34" s="143" t="s">
        <v>816</v>
      </c>
      <c r="E34" s="83">
        <v>5</v>
      </c>
    </row>
    <row r="35" s="139" customFormat="1" customHeight="1" spans="1:5">
      <c r="A35" s="143">
        <v>33</v>
      </c>
      <c r="B35" s="143">
        <v>730</v>
      </c>
      <c r="C35" s="143" t="s">
        <v>817</v>
      </c>
      <c r="D35" s="143" t="s">
        <v>818</v>
      </c>
      <c r="E35" s="83">
        <v>5</v>
      </c>
    </row>
    <row r="36" s="139" customFormat="1" customHeight="1" spans="1:5">
      <c r="A36" s="143">
        <v>34</v>
      </c>
      <c r="B36" s="143">
        <v>732</v>
      </c>
      <c r="C36" s="143" t="s">
        <v>819</v>
      </c>
      <c r="D36" s="143" t="s">
        <v>820</v>
      </c>
      <c r="E36" s="83">
        <v>10</v>
      </c>
    </row>
    <row r="37" s="139" customFormat="1" customHeight="1" spans="1:5">
      <c r="A37" s="143">
        <v>35</v>
      </c>
      <c r="B37" s="143">
        <v>733</v>
      </c>
      <c r="C37" s="143" t="s">
        <v>821</v>
      </c>
      <c r="D37" s="143" t="s">
        <v>822</v>
      </c>
      <c r="E37" s="83">
        <v>20</v>
      </c>
    </row>
    <row r="38" s="139" customFormat="1" customHeight="1" spans="1:5">
      <c r="A38" s="143">
        <v>36</v>
      </c>
      <c r="B38" s="143">
        <v>737</v>
      </c>
      <c r="C38" s="143" t="s">
        <v>823</v>
      </c>
      <c r="D38" s="143" t="s">
        <v>824</v>
      </c>
      <c r="E38" s="83">
        <v>5</v>
      </c>
    </row>
    <row r="39" s="139" customFormat="1" customHeight="1" spans="1:5">
      <c r="A39" s="143">
        <v>37</v>
      </c>
      <c r="B39" s="143">
        <v>740</v>
      </c>
      <c r="C39" s="143" t="s">
        <v>825</v>
      </c>
      <c r="D39" s="143" t="s">
        <v>826</v>
      </c>
      <c r="E39" s="83">
        <v>15</v>
      </c>
    </row>
    <row r="40" s="139" customFormat="1" customHeight="1" spans="1:5">
      <c r="A40" s="143">
        <v>38</v>
      </c>
      <c r="B40" s="143">
        <v>742</v>
      </c>
      <c r="C40" s="143" t="s">
        <v>827</v>
      </c>
      <c r="D40" s="143" t="s">
        <v>828</v>
      </c>
      <c r="E40" s="83">
        <v>5</v>
      </c>
    </row>
    <row r="41" s="139" customFormat="1" customHeight="1" spans="1:5">
      <c r="A41" s="143">
        <v>39</v>
      </c>
      <c r="B41" s="143">
        <v>744</v>
      </c>
      <c r="C41" s="143" t="s">
        <v>829</v>
      </c>
      <c r="D41" s="143" t="s">
        <v>830</v>
      </c>
      <c r="E41" s="83">
        <v>5</v>
      </c>
    </row>
    <row r="42" s="139" customFormat="1" customHeight="1" spans="1:5">
      <c r="A42" s="143">
        <v>40</v>
      </c>
      <c r="B42" s="143">
        <v>747</v>
      </c>
      <c r="C42" s="143" t="s">
        <v>339</v>
      </c>
      <c r="D42" s="143" t="s">
        <v>403</v>
      </c>
      <c r="E42" s="83">
        <v>5</v>
      </c>
    </row>
    <row r="43" s="139" customFormat="1" customHeight="1" spans="1:5">
      <c r="A43" s="143">
        <v>41</v>
      </c>
      <c r="B43" s="143">
        <v>748</v>
      </c>
      <c r="C43" s="143" t="s">
        <v>831</v>
      </c>
      <c r="D43" s="143" t="s">
        <v>832</v>
      </c>
      <c r="E43" s="83">
        <v>10</v>
      </c>
    </row>
    <row r="44" s="139" customFormat="1" customHeight="1" spans="1:5">
      <c r="A44" s="143">
        <v>42</v>
      </c>
      <c r="B44" s="143">
        <v>102934</v>
      </c>
      <c r="C44" s="143" t="s">
        <v>833</v>
      </c>
      <c r="D44" s="143" t="s">
        <v>509</v>
      </c>
      <c r="E44" s="83">
        <v>15</v>
      </c>
    </row>
    <row r="45" s="139" customFormat="1" customHeight="1" spans="1:5">
      <c r="A45" s="143">
        <v>43</v>
      </c>
      <c r="B45" s="143">
        <v>103198</v>
      </c>
      <c r="C45" s="143" t="s">
        <v>834</v>
      </c>
      <c r="D45" s="143" t="s">
        <v>418</v>
      </c>
      <c r="E45" s="83">
        <v>35</v>
      </c>
    </row>
    <row r="46" s="139" customFormat="1" customHeight="1" spans="1:5">
      <c r="A46" s="143">
        <v>44</v>
      </c>
      <c r="B46" s="143">
        <v>103639</v>
      </c>
      <c r="C46" s="143" t="s">
        <v>835</v>
      </c>
      <c r="D46" s="143" t="s">
        <v>836</v>
      </c>
      <c r="E46" s="83">
        <v>15</v>
      </c>
    </row>
    <row r="47" s="139" customFormat="1" customHeight="1" spans="1:5">
      <c r="A47" s="143">
        <v>45</v>
      </c>
      <c r="B47" s="143">
        <v>104430</v>
      </c>
      <c r="C47" s="143" t="s">
        <v>837</v>
      </c>
      <c r="D47" s="143" t="s">
        <v>838</v>
      </c>
      <c r="E47" s="83">
        <v>10</v>
      </c>
    </row>
    <row r="48" s="139" customFormat="1" customHeight="1" spans="1:5">
      <c r="A48" s="143">
        <v>46</v>
      </c>
      <c r="B48" s="143">
        <v>105396</v>
      </c>
      <c r="C48" s="143" t="s">
        <v>839</v>
      </c>
      <c r="D48" s="143" t="s">
        <v>840</v>
      </c>
      <c r="E48" s="83">
        <v>10</v>
      </c>
    </row>
    <row r="49" s="139" customFormat="1" customHeight="1" spans="1:5">
      <c r="A49" s="143">
        <v>47</v>
      </c>
      <c r="B49" s="143">
        <v>106066</v>
      </c>
      <c r="C49" s="143" t="s">
        <v>841</v>
      </c>
      <c r="D49" s="143" t="s">
        <v>842</v>
      </c>
      <c r="E49" s="83">
        <v>5</v>
      </c>
    </row>
    <row r="50" s="139" customFormat="1" customHeight="1" spans="1:5">
      <c r="A50" s="143">
        <v>48</v>
      </c>
      <c r="B50" s="143">
        <v>106399</v>
      </c>
      <c r="C50" s="143" t="s">
        <v>843</v>
      </c>
      <c r="D50" s="143" t="s">
        <v>844</v>
      </c>
      <c r="E50" s="83">
        <v>5</v>
      </c>
    </row>
    <row r="51" s="139" customFormat="1" customHeight="1" spans="1:5">
      <c r="A51" s="143">
        <v>49</v>
      </c>
      <c r="B51" s="143">
        <v>106485</v>
      </c>
      <c r="C51" s="143" t="s">
        <v>845</v>
      </c>
      <c r="D51" s="143" t="s">
        <v>846</v>
      </c>
      <c r="E51" s="83">
        <v>5</v>
      </c>
    </row>
    <row r="52" s="139" customFormat="1" customHeight="1" spans="1:5">
      <c r="A52" s="143">
        <v>50</v>
      </c>
      <c r="B52" s="143">
        <v>106569</v>
      </c>
      <c r="C52" s="143" t="s">
        <v>435</v>
      </c>
      <c r="D52" s="143" t="s">
        <v>431</v>
      </c>
      <c r="E52" s="83">
        <v>10</v>
      </c>
    </row>
    <row r="53" s="139" customFormat="1" customHeight="1" spans="1:5">
      <c r="A53" s="143">
        <v>51</v>
      </c>
      <c r="B53" s="143">
        <v>107658</v>
      </c>
      <c r="C53" s="143" t="s">
        <v>847</v>
      </c>
      <c r="D53" s="143" t="s">
        <v>848</v>
      </c>
      <c r="E53" s="83">
        <v>15</v>
      </c>
    </row>
    <row r="54" s="139" customFormat="1" customHeight="1" spans="1:5">
      <c r="A54" s="143">
        <v>52</v>
      </c>
      <c r="B54" s="143">
        <v>111064</v>
      </c>
      <c r="C54" s="143" t="s">
        <v>631</v>
      </c>
      <c r="D54" s="143" t="s">
        <v>627</v>
      </c>
      <c r="E54" s="83">
        <v>5</v>
      </c>
    </row>
    <row r="55" s="139" customFormat="1" customHeight="1" spans="1:5">
      <c r="A55" s="143">
        <v>53</v>
      </c>
      <c r="B55" s="143">
        <v>111400</v>
      </c>
      <c r="C55" s="143" t="s">
        <v>849</v>
      </c>
      <c r="D55" s="143" t="s">
        <v>850</v>
      </c>
      <c r="E55" s="83">
        <v>20</v>
      </c>
    </row>
    <row r="56" s="139" customFormat="1" customHeight="1" spans="1:5">
      <c r="A56" s="143">
        <v>54</v>
      </c>
      <c r="B56" s="143">
        <v>113025</v>
      </c>
      <c r="C56" s="143" t="s">
        <v>851</v>
      </c>
      <c r="D56" s="143" t="s">
        <v>852</v>
      </c>
      <c r="E56" s="83">
        <v>5</v>
      </c>
    </row>
    <row r="57" s="139" customFormat="1" customHeight="1" spans="1:5">
      <c r="A57" s="143">
        <v>55</v>
      </c>
      <c r="B57" s="143">
        <v>114622</v>
      </c>
      <c r="C57" s="143" t="s">
        <v>853</v>
      </c>
      <c r="D57" s="143" t="s">
        <v>854</v>
      </c>
      <c r="E57" s="83">
        <v>10</v>
      </c>
    </row>
    <row r="58" s="139" customFormat="1" customHeight="1" spans="1:5">
      <c r="A58" s="143">
        <v>56</v>
      </c>
      <c r="B58" s="143">
        <v>114685</v>
      </c>
      <c r="C58" s="143" t="s">
        <v>855</v>
      </c>
      <c r="D58" s="143" t="s">
        <v>856</v>
      </c>
      <c r="E58" s="83">
        <v>5</v>
      </c>
    </row>
    <row r="59" s="139" customFormat="1" customHeight="1" spans="1:5">
      <c r="A59" s="143">
        <v>57</v>
      </c>
      <c r="B59" s="143">
        <v>114844</v>
      </c>
      <c r="C59" s="143" t="s">
        <v>857</v>
      </c>
      <c r="D59" s="143" t="s">
        <v>858</v>
      </c>
      <c r="E59" s="83">
        <v>10</v>
      </c>
    </row>
    <row r="60" s="139" customFormat="1" customHeight="1" spans="1:5">
      <c r="A60" s="143">
        <v>58</v>
      </c>
      <c r="B60" s="143">
        <v>117184</v>
      </c>
      <c r="C60" s="143" t="s">
        <v>859</v>
      </c>
      <c r="D60" s="143" t="s">
        <v>632</v>
      </c>
      <c r="E60" s="83">
        <v>5</v>
      </c>
    </row>
    <row r="61" s="139" customFormat="1" customHeight="1" spans="1:5">
      <c r="A61" s="143">
        <v>59</v>
      </c>
      <c r="B61" s="143">
        <v>117310</v>
      </c>
      <c r="C61" s="143" t="s">
        <v>743</v>
      </c>
      <c r="D61" s="143" t="s">
        <v>860</v>
      </c>
      <c r="E61" s="83">
        <v>5</v>
      </c>
    </row>
    <row r="62" s="139" customFormat="1" customHeight="1" spans="1:5">
      <c r="A62" s="143">
        <v>60</v>
      </c>
      <c r="B62" s="143">
        <v>118151</v>
      </c>
      <c r="C62" s="143" t="s">
        <v>861</v>
      </c>
      <c r="D62" s="143" t="s">
        <v>669</v>
      </c>
      <c r="E62" s="83">
        <v>5</v>
      </c>
    </row>
    <row r="63" s="139" customFormat="1" customHeight="1" spans="1:5">
      <c r="A63" s="143">
        <v>61</v>
      </c>
      <c r="B63" s="143">
        <v>118951</v>
      </c>
      <c r="C63" s="143" t="s">
        <v>862</v>
      </c>
      <c r="D63" s="143" t="s">
        <v>863</v>
      </c>
      <c r="E63" s="83">
        <v>15</v>
      </c>
    </row>
    <row r="64" s="139" customFormat="1" customHeight="1" spans="1:5">
      <c r="A64" s="144" t="s">
        <v>864</v>
      </c>
      <c r="B64" s="145"/>
      <c r="C64" s="145"/>
      <c r="D64" s="146"/>
      <c r="E64" s="51">
        <f>SUM(E3:E63)</f>
        <v>740</v>
      </c>
    </row>
    <row r="65" s="139" customFormat="1" customHeight="1" spans="1:5">
      <c r="A65" s="141"/>
      <c r="B65" s="141"/>
      <c r="C65" s="141"/>
      <c r="D65" s="141"/>
      <c r="E65" s="12"/>
    </row>
    <row r="66" s="139" customFormat="1" customHeight="1" spans="1:5">
      <c r="A66" s="141"/>
      <c r="B66" s="141"/>
      <c r="C66" s="141"/>
      <c r="D66" s="141"/>
      <c r="E66" s="12" t="s">
        <v>865</v>
      </c>
    </row>
    <row r="67" s="139" customFormat="1" customHeight="1" spans="1:5">
      <c r="A67" s="141"/>
      <c r="B67" s="141"/>
      <c r="C67" s="141"/>
      <c r="D67" s="141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F149"/>
  <sheetViews>
    <sheetView topLeftCell="A35" workbookViewId="0">
      <selection activeCell="BE148" sqref="BE14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4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25.125" style="115" customWidth="1"/>
    <col min="58" max="58" width="13.875" style="13" customWidth="1"/>
  </cols>
  <sheetData>
    <row r="1" ht="18" customHeight="1" spans="1:58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7"/>
      <c r="AZ1" s="118" t="s">
        <v>867</v>
      </c>
      <c r="BA1" s="117"/>
      <c r="BB1" s="117"/>
      <c r="BC1" s="117"/>
      <c r="BD1" s="119" t="s">
        <v>868</v>
      </c>
      <c r="BE1" s="123" t="s">
        <v>869</v>
      </c>
      <c r="BF1" s="124" t="s">
        <v>870</v>
      </c>
    </row>
    <row r="2" ht="27" spans="1:58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871</v>
      </c>
      <c r="K2" s="48" t="s">
        <v>39</v>
      </c>
      <c r="L2" s="49" t="s">
        <v>872</v>
      </c>
      <c r="M2" s="50" t="s">
        <v>873</v>
      </c>
      <c r="N2" s="50" t="s">
        <v>874</v>
      </c>
      <c r="O2" s="50" t="s">
        <v>875</v>
      </c>
      <c r="P2" s="51" t="s">
        <v>876</v>
      </c>
      <c r="Q2" s="51" t="s">
        <v>877</v>
      </c>
      <c r="R2" s="51"/>
      <c r="S2" s="48" t="s">
        <v>39</v>
      </c>
      <c r="T2" s="72" t="s">
        <v>872</v>
      </c>
      <c r="U2" s="48" t="s">
        <v>873</v>
      </c>
      <c r="V2" s="50" t="s">
        <v>874</v>
      </c>
      <c r="W2" s="50" t="s">
        <v>875</v>
      </c>
      <c r="X2" s="73">
        <v>44395</v>
      </c>
      <c r="Y2" s="51" t="s">
        <v>877</v>
      </c>
      <c r="Z2" s="51"/>
      <c r="AA2" s="82" t="s">
        <v>39</v>
      </c>
      <c r="AB2" s="72" t="s">
        <v>872</v>
      </c>
      <c r="AC2" s="48" t="s">
        <v>873</v>
      </c>
      <c r="AD2" s="50" t="s">
        <v>874</v>
      </c>
      <c r="AE2" s="50" t="s">
        <v>875</v>
      </c>
      <c r="AF2" s="73">
        <v>44396</v>
      </c>
      <c r="AG2" s="51" t="s">
        <v>877</v>
      </c>
      <c r="AH2" s="51"/>
      <c r="AI2" s="82" t="s">
        <v>39</v>
      </c>
      <c r="AJ2" s="72" t="s">
        <v>872</v>
      </c>
      <c r="AK2" s="48" t="s">
        <v>873</v>
      </c>
      <c r="AL2" s="50" t="s">
        <v>874</v>
      </c>
      <c r="AM2" s="50" t="s">
        <v>875</v>
      </c>
      <c r="AN2" s="82" t="s">
        <v>39</v>
      </c>
      <c r="AO2" s="87" t="s">
        <v>872</v>
      </c>
      <c r="AP2" s="89" t="s">
        <v>873</v>
      </c>
      <c r="AQ2" s="51" t="s">
        <v>874</v>
      </c>
      <c r="AR2" s="50" t="s">
        <v>875</v>
      </c>
      <c r="AS2" s="51"/>
      <c r="AT2" s="82" t="s">
        <v>39</v>
      </c>
      <c r="AU2" s="87" t="s">
        <v>872</v>
      </c>
      <c r="AV2" s="89" t="s">
        <v>873</v>
      </c>
      <c r="AW2" s="51" t="s">
        <v>874</v>
      </c>
      <c r="AX2" s="50" t="s">
        <v>875</v>
      </c>
      <c r="AY2" s="120"/>
      <c r="AZ2" s="121" t="s">
        <v>878</v>
      </c>
      <c r="BA2" s="120" t="s">
        <v>879</v>
      </c>
      <c r="BB2" s="120" t="s">
        <v>880</v>
      </c>
      <c r="BC2" s="51" t="s">
        <v>881</v>
      </c>
      <c r="BD2" s="119"/>
      <c r="BE2" s="125"/>
      <c r="BF2" s="126"/>
    </row>
    <row r="3" spans="1:58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882</v>
      </c>
      <c r="P3" s="56">
        <v>110969.33</v>
      </c>
      <c r="Q3" s="56">
        <f t="shared" ref="Q3:Q66" si="1">P3-K3</f>
        <v>1133.40000000001</v>
      </c>
      <c r="R3" s="55" t="s">
        <v>883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882</v>
      </c>
      <c r="X3" s="56">
        <v>103863.12</v>
      </c>
      <c r="Y3" s="56">
        <f t="shared" ref="Y3:Y66" si="3">X3-S3</f>
        <v>652.619999999995</v>
      </c>
      <c r="Z3" s="55" t="s">
        <v>883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882</v>
      </c>
      <c r="AF3" s="83">
        <v>117188.03</v>
      </c>
      <c r="AG3" s="83">
        <f t="shared" ref="AG3:AG66" si="5">AF3-AA3</f>
        <v>682.399999999994</v>
      </c>
      <c r="AH3" s="83" t="s">
        <v>883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882</v>
      </c>
      <c r="AN3" s="83">
        <v>63657.1</v>
      </c>
      <c r="AO3" s="116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7"/>
      <c r="BF3" s="128"/>
    </row>
    <row r="4" s="1" customFormat="1" spans="1:58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882</v>
      </c>
      <c r="AF4" s="83">
        <v>60096.83</v>
      </c>
      <c r="AG4" s="83">
        <f t="shared" si="5"/>
        <v>0</v>
      </c>
      <c r="AH4" s="83" t="s">
        <v>883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882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882</v>
      </c>
      <c r="AS4" s="83" t="s">
        <v>883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882</v>
      </c>
      <c r="AY4" s="122" t="s">
        <v>883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7"/>
      <c r="BF4" s="129" t="s">
        <v>884</v>
      </c>
    </row>
    <row r="5" s="1" customFormat="1" spans="1:58">
      <c r="A5" s="25">
        <v>3</v>
      </c>
      <c r="B5" s="25">
        <v>30</v>
      </c>
      <c r="C5" s="25">
        <v>114685</v>
      </c>
      <c r="D5" s="26" t="s">
        <v>885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883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883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2" t="s">
        <v>883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7"/>
      <c r="BF5" s="129" t="s">
        <v>884</v>
      </c>
    </row>
    <row r="6" s="1" customFormat="1" spans="1:58">
      <c r="A6" s="25">
        <v>4</v>
      </c>
      <c r="B6" s="25">
        <v>30</v>
      </c>
      <c r="C6" s="25">
        <v>111400</v>
      </c>
      <c r="D6" s="26" t="s">
        <v>886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883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883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2" t="s">
        <v>883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7"/>
      <c r="BF6" s="129" t="s">
        <v>884</v>
      </c>
    </row>
    <row r="7" s="1" customFormat="1" ht="24" spans="1:58">
      <c r="A7" s="29">
        <v>5</v>
      </c>
      <c r="B7" s="29">
        <v>30</v>
      </c>
      <c r="C7" s="29">
        <v>582</v>
      </c>
      <c r="D7" s="30" t="s">
        <v>887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2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7" t="s">
        <v>888</v>
      </c>
      <c r="BF7" s="129" t="s">
        <v>884</v>
      </c>
    </row>
    <row r="8" s="1" customFormat="1" spans="1:58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883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883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2" t="s">
        <v>883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7"/>
      <c r="BF8" s="129" t="s">
        <v>884</v>
      </c>
    </row>
    <row r="9" s="1" customFormat="1" spans="1:58">
      <c r="A9" s="33">
        <v>7</v>
      </c>
      <c r="B9" s="33">
        <v>30</v>
      </c>
      <c r="C9" s="33">
        <v>742</v>
      </c>
      <c r="D9" s="34" t="s">
        <v>889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883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882</v>
      </c>
      <c r="AS9" s="83" t="s">
        <v>883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882</v>
      </c>
      <c r="AY9" s="122" t="s">
        <v>883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7"/>
      <c r="BF9" s="129" t="s">
        <v>884</v>
      </c>
    </row>
    <row r="10" s="1" customFormat="1" spans="1:58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882</v>
      </c>
      <c r="AF10" s="83">
        <v>50814.95</v>
      </c>
      <c r="AG10" s="83">
        <f t="shared" si="5"/>
        <v>0</v>
      </c>
      <c r="AH10" s="83" t="s">
        <v>883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882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883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2" t="s">
        <v>883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7"/>
      <c r="BF10" s="129" t="s">
        <v>884</v>
      </c>
    </row>
    <row r="11" ht="25" customHeight="1" spans="1:58">
      <c r="A11" s="37">
        <v>9</v>
      </c>
      <c r="B11" s="37">
        <v>30</v>
      </c>
      <c r="C11" s="37">
        <v>585</v>
      </c>
      <c r="D11" s="38" t="s">
        <v>890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883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6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7" t="s">
        <v>891</v>
      </c>
      <c r="BF11" s="128"/>
    </row>
    <row r="12" spans="1:58">
      <c r="A12" s="37">
        <v>10</v>
      </c>
      <c r="B12" s="37">
        <v>30</v>
      </c>
      <c r="C12" s="37">
        <v>373</v>
      </c>
      <c r="D12" s="38" t="s">
        <v>892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883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883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893</v>
      </c>
      <c r="AF12" s="83">
        <v>19709.21</v>
      </c>
      <c r="AG12" s="83">
        <f t="shared" si="5"/>
        <v>0</v>
      </c>
      <c r="AH12" s="83" t="s">
        <v>883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893</v>
      </c>
      <c r="AN12" s="83">
        <v>12990.58</v>
      </c>
      <c r="AO12" s="116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7"/>
      <c r="BF12" s="128"/>
    </row>
    <row r="13" spans="1:58">
      <c r="A13" s="37">
        <v>11</v>
      </c>
      <c r="B13" s="37">
        <v>30</v>
      </c>
      <c r="C13" s="37">
        <v>514</v>
      </c>
      <c r="D13" s="38" t="s">
        <v>894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882</v>
      </c>
      <c r="P13" s="56">
        <v>26929.26</v>
      </c>
      <c r="Q13" s="56">
        <f t="shared" si="1"/>
        <v>0</v>
      </c>
      <c r="R13" s="58" t="s">
        <v>883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893</v>
      </c>
      <c r="X13" s="56">
        <v>18880.3</v>
      </c>
      <c r="Y13" s="56">
        <f t="shared" si="3"/>
        <v>0</v>
      </c>
      <c r="Z13" s="58" t="s">
        <v>883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883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6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7"/>
      <c r="BF13" s="128"/>
    </row>
    <row r="14" spans="1:58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883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882</v>
      </c>
      <c r="X14" s="56">
        <v>20539.18</v>
      </c>
      <c r="Y14" s="77">
        <f t="shared" si="3"/>
        <v>0.0999999999985448</v>
      </c>
      <c r="Z14" s="55" t="s">
        <v>883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882</v>
      </c>
      <c r="AF14" s="83">
        <v>18145.66</v>
      </c>
      <c r="AG14" s="83">
        <f t="shared" si="5"/>
        <v>0.00999999999839929</v>
      </c>
      <c r="AH14" s="55" t="s">
        <v>883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882</v>
      </c>
      <c r="AN14" s="83">
        <v>9012.74</v>
      </c>
      <c r="AO14" s="116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7"/>
      <c r="BF14" s="128"/>
    </row>
    <row r="15" spans="1:58">
      <c r="A15" s="21">
        <v>13</v>
      </c>
      <c r="B15" s="21">
        <v>29</v>
      </c>
      <c r="C15" s="21">
        <v>730</v>
      </c>
      <c r="D15" s="22" t="s">
        <v>895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882</v>
      </c>
      <c r="P15" s="56">
        <v>17778.95</v>
      </c>
      <c r="Q15" s="77">
        <f t="shared" si="1"/>
        <v>0</v>
      </c>
      <c r="R15" s="55" t="s">
        <v>883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883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883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6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7"/>
      <c r="BF15" s="128"/>
    </row>
    <row r="16" spans="1:58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883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882</v>
      </c>
      <c r="X16" s="56">
        <v>40409.94</v>
      </c>
      <c r="Y16" s="56">
        <f t="shared" si="3"/>
        <v>0</v>
      </c>
      <c r="Z16" s="58" t="s">
        <v>883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883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6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7"/>
      <c r="BF16" s="128"/>
    </row>
    <row r="17" spans="1:58">
      <c r="A17" s="37">
        <v>15</v>
      </c>
      <c r="B17" s="37">
        <v>30</v>
      </c>
      <c r="C17" s="37">
        <v>341</v>
      </c>
      <c r="D17" s="38" t="s">
        <v>896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883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883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883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6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7"/>
      <c r="BF17" s="128"/>
    </row>
    <row r="18" spans="1:58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882</v>
      </c>
      <c r="P18" s="56">
        <v>24689.58</v>
      </c>
      <c r="Q18" s="56">
        <f t="shared" si="1"/>
        <v>0</v>
      </c>
      <c r="R18" s="58" t="s">
        <v>883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883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882</v>
      </c>
      <c r="AF18" s="83">
        <v>26656.64</v>
      </c>
      <c r="AG18" s="83">
        <f t="shared" si="5"/>
        <v>0</v>
      </c>
      <c r="AH18" s="83" t="s">
        <v>883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882</v>
      </c>
      <c r="AN18" s="83">
        <v>15354.53</v>
      </c>
      <c r="AO18" s="116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7"/>
      <c r="BF18" s="128"/>
    </row>
    <row r="19" spans="1:58">
      <c r="A19" s="21">
        <v>17</v>
      </c>
      <c r="B19" s="21">
        <v>30</v>
      </c>
      <c r="C19" s="21">
        <v>712</v>
      </c>
      <c r="D19" s="22" t="s">
        <v>897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883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883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6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7"/>
      <c r="BF19" s="128"/>
    </row>
    <row r="20" spans="1:58">
      <c r="A20" s="21">
        <v>18</v>
      </c>
      <c r="B20" s="21">
        <v>30</v>
      </c>
      <c r="C20" s="21">
        <v>379</v>
      </c>
      <c r="D20" s="22" t="s">
        <v>898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883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882</v>
      </c>
      <c r="X20" s="56">
        <v>19141.48</v>
      </c>
      <c r="Y20" s="77">
        <f t="shared" si="3"/>
        <v>0</v>
      </c>
      <c r="Z20" s="55" t="s">
        <v>883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883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882</v>
      </c>
      <c r="AN20" s="83">
        <v>8102.45</v>
      </c>
      <c r="AO20" s="116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7"/>
      <c r="BF20" s="128"/>
    </row>
    <row r="21" spans="1:58">
      <c r="A21" s="21">
        <v>19</v>
      </c>
      <c r="B21" s="21">
        <v>30</v>
      </c>
      <c r="C21" s="21">
        <v>707</v>
      </c>
      <c r="D21" s="22" t="s">
        <v>899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882</v>
      </c>
      <c r="P21" s="56">
        <v>22294.08</v>
      </c>
      <c r="Q21" s="77">
        <f t="shared" si="1"/>
        <v>0</v>
      </c>
      <c r="R21" s="55" t="s">
        <v>883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883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900</v>
      </c>
      <c r="AF21" s="83">
        <v>25607.3</v>
      </c>
      <c r="AG21" s="83">
        <f t="shared" si="5"/>
        <v>40</v>
      </c>
      <c r="AH21" s="55" t="s">
        <v>883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6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7"/>
      <c r="BF21" s="128"/>
    </row>
    <row r="22" spans="1:58">
      <c r="A22" s="37">
        <v>20</v>
      </c>
      <c r="B22" s="37">
        <v>30</v>
      </c>
      <c r="C22" s="37">
        <v>571</v>
      </c>
      <c r="D22" s="38" t="s">
        <v>901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883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883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6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7"/>
      <c r="BF22" s="128"/>
    </row>
    <row r="23" spans="1:58">
      <c r="A23" s="37">
        <v>21</v>
      </c>
      <c r="B23" s="37">
        <v>30</v>
      </c>
      <c r="C23" s="37">
        <v>546</v>
      </c>
      <c r="D23" s="38" t="s">
        <v>902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882</v>
      </c>
      <c r="P23" s="56">
        <v>23627.06</v>
      </c>
      <c r="Q23" s="56">
        <f t="shared" si="1"/>
        <v>0</v>
      </c>
      <c r="R23" s="58" t="s">
        <v>883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883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6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7"/>
      <c r="BF23" s="128"/>
    </row>
    <row r="24" spans="1:58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883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883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883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903</v>
      </c>
      <c r="AN24" s="83">
        <v>11891.76</v>
      </c>
      <c r="AO24" s="116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7"/>
      <c r="BF24" s="128"/>
    </row>
    <row r="25" spans="1:58">
      <c r="A25" s="21">
        <v>23</v>
      </c>
      <c r="B25" s="21">
        <v>30</v>
      </c>
      <c r="C25" s="21">
        <v>106066</v>
      </c>
      <c r="D25" s="22" t="s">
        <v>904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882</v>
      </c>
      <c r="P25" s="56">
        <v>14314.38</v>
      </c>
      <c r="Q25" s="77">
        <f t="shared" si="1"/>
        <v>-305.810000000001</v>
      </c>
      <c r="R25" s="55" t="s">
        <v>883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883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882</v>
      </c>
      <c r="AF25" s="83">
        <v>14905.37</v>
      </c>
      <c r="AG25" s="83">
        <f t="shared" si="5"/>
        <v>29.8000000000011</v>
      </c>
      <c r="AH25" s="55" t="s">
        <v>883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905</v>
      </c>
      <c r="AN25" s="83">
        <v>6438.45</v>
      </c>
      <c r="AO25" s="116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7"/>
      <c r="BF25" s="128"/>
    </row>
    <row r="26" spans="1:58">
      <c r="A26" s="21">
        <v>24</v>
      </c>
      <c r="B26" s="21">
        <v>30</v>
      </c>
      <c r="C26" s="21">
        <v>105267</v>
      </c>
      <c r="D26" s="22" t="s">
        <v>906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883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882</v>
      </c>
      <c r="X26" s="56">
        <v>14774.13</v>
      </c>
      <c r="Y26" s="77">
        <f t="shared" si="3"/>
        <v>0</v>
      </c>
      <c r="Z26" s="55" t="s">
        <v>883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883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6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7"/>
      <c r="BF26" s="128"/>
    </row>
    <row r="27" spans="1:58">
      <c r="A27" s="21">
        <v>25</v>
      </c>
      <c r="B27" s="21">
        <v>30</v>
      </c>
      <c r="C27" s="21">
        <v>108656</v>
      </c>
      <c r="D27" s="22" t="s">
        <v>907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883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883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883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6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7"/>
      <c r="BF27" s="128"/>
    </row>
    <row r="28" spans="1:58">
      <c r="A28" s="37">
        <v>26</v>
      </c>
      <c r="B28" s="37">
        <v>30</v>
      </c>
      <c r="C28" s="37">
        <v>578</v>
      </c>
      <c r="D28" s="38" t="s">
        <v>908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883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883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882</v>
      </c>
      <c r="AF28" s="83">
        <v>15236.45</v>
      </c>
      <c r="AG28" s="83">
        <f t="shared" si="5"/>
        <v>0</v>
      </c>
      <c r="AH28" s="83" t="s">
        <v>883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6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7"/>
      <c r="BF28" s="128"/>
    </row>
    <row r="29" spans="1:58">
      <c r="A29" s="37">
        <v>27</v>
      </c>
      <c r="B29" s="37">
        <v>30</v>
      </c>
      <c r="C29" s="37">
        <v>511</v>
      </c>
      <c r="D29" s="38" t="s">
        <v>909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882</v>
      </c>
      <c r="P29" s="56">
        <v>19495.23</v>
      </c>
      <c r="Q29" s="56">
        <f t="shared" si="1"/>
        <v>0</v>
      </c>
      <c r="R29" s="58" t="s">
        <v>883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882</v>
      </c>
      <c r="X29" s="56">
        <v>16879.44</v>
      </c>
      <c r="Y29" s="56">
        <f t="shared" si="3"/>
        <v>0</v>
      </c>
      <c r="Z29" s="58" t="s">
        <v>883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883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882</v>
      </c>
      <c r="AN29" s="83">
        <v>12613.07</v>
      </c>
      <c r="AO29" s="116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7"/>
      <c r="BF29" s="128"/>
    </row>
    <row r="30" ht="15" customHeight="1" spans="1:58">
      <c r="A30" s="37">
        <v>28</v>
      </c>
      <c r="B30" s="37">
        <v>30</v>
      </c>
      <c r="C30" s="37">
        <v>724</v>
      </c>
      <c r="D30" s="38" t="s">
        <v>910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883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883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883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6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7"/>
      <c r="BF30" s="128"/>
    </row>
    <row r="31" spans="1:58">
      <c r="A31" s="21">
        <v>29</v>
      </c>
      <c r="B31" s="41">
        <v>30</v>
      </c>
      <c r="C31" s="21">
        <v>54</v>
      </c>
      <c r="D31" s="22" t="s">
        <v>911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882</v>
      </c>
      <c r="P31" s="56">
        <v>21823.46</v>
      </c>
      <c r="Q31" s="56">
        <f t="shared" si="1"/>
        <v>0</v>
      </c>
      <c r="R31" s="70" t="s">
        <v>883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883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883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6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7"/>
      <c r="BF31" s="128"/>
    </row>
    <row r="32" spans="1:58">
      <c r="A32" s="21">
        <v>30</v>
      </c>
      <c r="B32" s="41">
        <v>30</v>
      </c>
      <c r="C32" s="21">
        <v>726</v>
      </c>
      <c r="D32" s="22" t="s">
        <v>912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883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882</v>
      </c>
      <c r="X32" s="56">
        <v>19192.21</v>
      </c>
      <c r="Y32" s="56">
        <f t="shared" si="3"/>
        <v>918</v>
      </c>
      <c r="Z32" s="70" t="s">
        <v>883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882</v>
      </c>
      <c r="AF32" s="83">
        <v>17613.88</v>
      </c>
      <c r="AG32" s="83">
        <f t="shared" si="5"/>
        <v>0</v>
      </c>
      <c r="AH32" s="83" t="s">
        <v>883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6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7"/>
      <c r="BF32" s="128"/>
    </row>
    <row r="33" spans="1:58">
      <c r="A33" s="21">
        <v>31</v>
      </c>
      <c r="B33" s="41">
        <v>30</v>
      </c>
      <c r="C33" s="21">
        <v>102934</v>
      </c>
      <c r="D33" s="22" t="s">
        <v>913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883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883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883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882</v>
      </c>
      <c r="AN33" s="83">
        <v>5671.7</v>
      </c>
      <c r="AO33" s="116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7"/>
      <c r="BF33" s="128"/>
    </row>
    <row r="34" spans="1:58">
      <c r="A34" s="37">
        <v>32</v>
      </c>
      <c r="B34" s="37">
        <v>30</v>
      </c>
      <c r="C34" s="37">
        <v>111219</v>
      </c>
      <c r="D34" s="38" t="s">
        <v>914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883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883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883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6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7"/>
      <c r="BF34" s="128"/>
    </row>
    <row r="35" spans="1:58">
      <c r="A35" s="37">
        <v>33</v>
      </c>
      <c r="B35" s="37">
        <v>30</v>
      </c>
      <c r="C35" s="37">
        <v>387</v>
      </c>
      <c r="D35" s="38" t="s">
        <v>915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883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883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883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6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7"/>
      <c r="BF35" s="128"/>
    </row>
    <row r="36" spans="1:58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882</v>
      </c>
      <c r="P36" s="56">
        <v>25871.24</v>
      </c>
      <c r="Q36" s="56">
        <f t="shared" si="1"/>
        <v>0</v>
      </c>
      <c r="R36" s="58" t="s">
        <v>883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882</v>
      </c>
      <c r="X36" s="56">
        <v>20548.04</v>
      </c>
      <c r="Y36" s="56">
        <f t="shared" si="3"/>
        <v>0</v>
      </c>
      <c r="Z36" s="58" t="s">
        <v>883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882</v>
      </c>
      <c r="AF36" s="83">
        <v>28123.82</v>
      </c>
      <c r="AG36" s="83">
        <f t="shared" si="5"/>
        <v>0</v>
      </c>
      <c r="AH36" s="83" t="s">
        <v>883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882</v>
      </c>
      <c r="AN36" s="83">
        <v>48054.17</v>
      </c>
      <c r="AO36" s="116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7"/>
      <c r="BF36" s="128"/>
    </row>
    <row r="37" spans="1:58">
      <c r="A37" s="21">
        <v>35</v>
      </c>
      <c r="B37" s="41">
        <v>30</v>
      </c>
      <c r="C37" s="21">
        <v>746</v>
      </c>
      <c r="D37" s="22" t="s">
        <v>916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883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6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7"/>
      <c r="BF37" s="128"/>
    </row>
    <row r="38" spans="1:58">
      <c r="A38" s="21">
        <v>36</v>
      </c>
      <c r="B38" s="41">
        <v>30</v>
      </c>
      <c r="C38" s="21">
        <v>357</v>
      </c>
      <c r="D38" s="22" t="s">
        <v>917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883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883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918</v>
      </c>
      <c r="AN38" s="83">
        <v>10574.33</v>
      </c>
      <c r="AO38" s="116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7"/>
      <c r="BF38" s="128"/>
    </row>
    <row r="39" spans="1:58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882</v>
      </c>
      <c r="P39" s="56">
        <v>14971.4</v>
      </c>
      <c r="Q39" s="56">
        <f t="shared" si="1"/>
        <v>0</v>
      </c>
      <c r="R39" s="70" t="s">
        <v>883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918</v>
      </c>
      <c r="X39" s="56">
        <v>14427.28</v>
      </c>
      <c r="Y39" s="56">
        <f t="shared" si="3"/>
        <v>43.2000000000007</v>
      </c>
      <c r="Z39" s="70" t="s">
        <v>883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919</v>
      </c>
      <c r="AF39" s="83">
        <v>13098.63</v>
      </c>
      <c r="AG39" s="83">
        <f t="shared" si="5"/>
        <v>0</v>
      </c>
      <c r="AH39" s="83" t="s">
        <v>883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6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7"/>
      <c r="BF39" s="128"/>
    </row>
    <row r="40" spans="1:58">
      <c r="A40" s="37">
        <v>38</v>
      </c>
      <c r="B40" s="37">
        <v>30</v>
      </c>
      <c r="C40" s="37">
        <v>737</v>
      </c>
      <c r="D40" s="38" t="s">
        <v>920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883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883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883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6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7"/>
      <c r="BF40" s="128"/>
    </row>
    <row r="41" spans="1:58">
      <c r="A41" s="37">
        <v>39</v>
      </c>
      <c r="B41" s="37">
        <v>30</v>
      </c>
      <c r="C41" s="37">
        <v>709</v>
      </c>
      <c r="D41" s="38" t="s">
        <v>921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883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922</v>
      </c>
      <c r="AF41" s="83">
        <v>14211.19</v>
      </c>
      <c r="AG41" s="83">
        <f t="shared" si="5"/>
        <v>0</v>
      </c>
      <c r="AH41" s="83" t="s">
        <v>883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6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7"/>
      <c r="BF41" s="128"/>
    </row>
    <row r="42" spans="1:58">
      <c r="A42" s="37">
        <v>40</v>
      </c>
      <c r="B42" s="37">
        <v>30</v>
      </c>
      <c r="C42" s="37">
        <v>747</v>
      </c>
      <c r="D42" s="38" t="s">
        <v>923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924</v>
      </c>
      <c r="P42" s="56">
        <v>15361.01</v>
      </c>
      <c r="Q42" s="56">
        <f t="shared" si="1"/>
        <v>0</v>
      </c>
      <c r="R42" s="58" t="s">
        <v>883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882</v>
      </c>
      <c r="X42" s="56">
        <v>13201.85</v>
      </c>
      <c r="Y42" s="56">
        <f t="shared" si="3"/>
        <v>78.8999999999996</v>
      </c>
      <c r="Z42" s="58" t="s">
        <v>883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6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7"/>
      <c r="BF42" s="128"/>
    </row>
    <row r="43" spans="1:58">
      <c r="A43" s="21">
        <v>41</v>
      </c>
      <c r="B43" s="41">
        <v>30</v>
      </c>
      <c r="C43" s="21">
        <v>359</v>
      </c>
      <c r="D43" s="22" t="s">
        <v>925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926</v>
      </c>
      <c r="X43" s="56">
        <v>15871.14</v>
      </c>
      <c r="Y43" s="56">
        <f t="shared" si="3"/>
        <v>0</v>
      </c>
      <c r="Z43" s="70" t="s">
        <v>883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927</v>
      </c>
      <c r="AF43" s="83">
        <v>17477.41</v>
      </c>
      <c r="AG43" s="83">
        <f t="shared" si="5"/>
        <v>0</v>
      </c>
      <c r="AH43" s="83" t="s">
        <v>883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926</v>
      </c>
      <c r="AN43" s="83">
        <v>8077.78</v>
      </c>
      <c r="AO43" s="116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7"/>
      <c r="BF43" s="128"/>
    </row>
    <row r="44" spans="1:58">
      <c r="A44" s="21">
        <v>42</v>
      </c>
      <c r="B44" s="41">
        <v>30</v>
      </c>
      <c r="C44" s="21">
        <v>107658</v>
      </c>
      <c r="D44" s="22" t="s">
        <v>928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883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6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7"/>
      <c r="BF44" s="128"/>
    </row>
    <row r="45" spans="1:58">
      <c r="A45" s="21">
        <v>43</v>
      </c>
      <c r="B45" s="41">
        <v>30</v>
      </c>
      <c r="C45" s="21">
        <v>106399</v>
      </c>
      <c r="D45" s="22" t="s">
        <v>929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883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883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6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7"/>
      <c r="BF45" s="128"/>
    </row>
    <row r="46" spans="1:58">
      <c r="A46" s="37">
        <v>44</v>
      </c>
      <c r="B46" s="37">
        <v>30</v>
      </c>
      <c r="C46" s="37">
        <v>377</v>
      </c>
      <c r="D46" s="38" t="s">
        <v>930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882</v>
      </c>
      <c r="P46" s="56">
        <v>14411.55</v>
      </c>
      <c r="Q46" s="56">
        <f t="shared" si="1"/>
        <v>0</v>
      </c>
      <c r="R46" s="58" t="s">
        <v>883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882</v>
      </c>
      <c r="X46" s="56">
        <v>14744.6</v>
      </c>
      <c r="Y46" s="56">
        <f t="shared" si="3"/>
        <v>0</v>
      </c>
      <c r="Z46" s="58" t="s">
        <v>883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6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7"/>
      <c r="BF46" s="128"/>
    </row>
    <row r="47" spans="1:58">
      <c r="A47" s="37">
        <v>45</v>
      </c>
      <c r="B47" s="37">
        <v>30</v>
      </c>
      <c r="C47" s="37">
        <v>101453</v>
      </c>
      <c r="D47" s="38" t="s">
        <v>931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883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883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6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7"/>
      <c r="BF47" s="128"/>
    </row>
    <row r="48" spans="1:58">
      <c r="A48" s="37">
        <v>46</v>
      </c>
      <c r="B48" s="37">
        <v>30</v>
      </c>
      <c r="C48" s="37">
        <v>117184</v>
      </c>
      <c r="D48" s="38" t="s">
        <v>932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883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883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933</v>
      </c>
      <c r="AF48" s="83">
        <v>10957.33</v>
      </c>
      <c r="AG48" s="83">
        <f t="shared" si="5"/>
        <v>0</v>
      </c>
      <c r="AH48" s="83" t="s">
        <v>883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934</v>
      </c>
      <c r="AN48" s="83">
        <v>6889.56</v>
      </c>
      <c r="AO48" s="116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7"/>
      <c r="BF48" s="128"/>
    </row>
    <row r="49" spans="1:58">
      <c r="A49" s="21">
        <v>47</v>
      </c>
      <c r="B49" s="41">
        <v>30</v>
      </c>
      <c r="C49" s="21">
        <v>103198</v>
      </c>
      <c r="D49" s="22" t="s">
        <v>935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882</v>
      </c>
      <c r="P49" s="56">
        <v>15239.6</v>
      </c>
      <c r="Q49" s="56">
        <f t="shared" si="1"/>
        <v>368.01</v>
      </c>
      <c r="R49" s="70" t="s">
        <v>883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882</v>
      </c>
      <c r="X49" s="56">
        <v>14765.74</v>
      </c>
      <c r="Y49" s="56">
        <f t="shared" si="3"/>
        <v>165.4</v>
      </c>
      <c r="Z49" s="70" t="s">
        <v>883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883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6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7"/>
      <c r="BF49" s="128"/>
    </row>
    <row r="50" spans="1:58">
      <c r="A50" s="21">
        <v>48</v>
      </c>
      <c r="B50" s="41">
        <v>30</v>
      </c>
      <c r="C50" s="21">
        <v>744</v>
      </c>
      <c r="D50" s="22" t="s">
        <v>936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883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883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883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6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7"/>
      <c r="BF50" s="128"/>
    </row>
    <row r="51" spans="1:58">
      <c r="A51" s="21">
        <v>49</v>
      </c>
      <c r="B51" s="41">
        <v>30</v>
      </c>
      <c r="C51" s="21">
        <v>105910</v>
      </c>
      <c r="D51" s="22" t="s">
        <v>937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883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883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882</v>
      </c>
      <c r="AF51" s="83">
        <v>13048.46</v>
      </c>
      <c r="AG51" s="83">
        <f t="shared" si="5"/>
        <v>54.7999999999993</v>
      </c>
      <c r="AH51" s="83" t="s">
        <v>883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882</v>
      </c>
      <c r="AN51" s="83">
        <v>5127.97</v>
      </c>
      <c r="AO51" s="116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7"/>
      <c r="BF51" s="128"/>
    </row>
    <row r="52" spans="1:58">
      <c r="A52" s="37">
        <v>50</v>
      </c>
      <c r="B52" s="37">
        <v>30</v>
      </c>
      <c r="C52" s="37">
        <v>399</v>
      </c>
      <c r="D52" s="38" t="s">
        <v>938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882</v>
      </c>
      <c r="P52" s="56">
        <v>13505.9</v>
      </c>
      <c r="Q52" s="56">
        <f t="shared" si="1"/>
        <v>0</v>
      </c>
      <c r="R52" s="58" t="s">
        <v>883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883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883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882</v>
      </c>
      <c r="AN52" s="83">
        <v>10531.84</v>
      </c>
      <c r="AO52" s="116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7"/>
      <c r="BF52" s="128"/>
    </row>
    <row r="53" spans="1:58">
      <c r="A53" s="37">
        <v>51</v>
      </c>
      <c r="B53" s="37">
        <v>30</v>
      </c>
      <c r="C53" s="37">
        <v>598</v>
      </c>
      <c r="D53" s="38" t="s">
        <v>939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883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883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882</v>
      </c>
      <c r="AF53" s="83">
        <v>13169.36</v>
      </c>
      <c r="AG53" s="83">
        <f t="shared" si="5"/>
        <v>0</v>
      </c>
      <c r="AH53" s="83" t="s">
        <v>883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6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7"/>
      <c r="BF53" s="128"/>
    </row>
    <row r="54" spans="1:58">
      <c r="A54" s="37">
        <v>52</v>
      </c>
      <c r="B54" s="37">
        <v>30</v>
      </c>
      <c r="C54" s="37">
        <v>103639</v>
      </c>
      <c r="D54" s="38" t="s">
        <v>940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883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882</v>
      </c>
      <c r="X54" s="56">
        <v>10351.2</v>
      </c>
      <c r="Y54" s="56">
        <f t="shared" si="3"/>
        <v>0</v>
      </c>
      <c r="Z54" s="58" t="s">
        <v>883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883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6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7"/>
      <c r="BF54" s="128"/>
    </row>
    <row r="55" spans="1:58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882</v>
      </c>
      <c r="P55" s="56">
        <v>16696.2</v>
      </c>
      <c r="Q55" s="56">
        <f t="shared" si="1"/>
        <v>0</v>
      </c>
      <c r="R55" s="70" t="s">
        <v>883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883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883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941</v>
      </c>
      <c r="AN55" s="83">
        <v>10206.62</v>
      </c>
      <c r="AO55" s="116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7"/>
      <c r="BF55" s="128"/>
    </row>
    <row r="56" spans="1:58">
      <c r="A56" s="21">
        <v>54</v>
      </c>
      <c r="B56" s="41">
        <v>30</v>
      </c>
      <c r="C56" s="21">
        <v>515</v>
      </c>
      <c r="D56" s="22" t="s">
        <v>942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883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883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6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7"/>
      <c r="BF56" s="128"/>
    </row>
    <row r="57" spans="1:58">
      <c r="A57" s="21">
        <v>55</v>
      </c>
      <c r="B57" s="41">
        <v>30</v>
      </c>
      <c r="C57" s="21">
        <v>721</v>
      </c>
      <c r="D57" s="22" t="s">
        <v>943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883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882</v>
      </c>
      <c r="X57" s="56">
        <v>10531.68</v>
      </c>
      <c r="Y57" s="56">
        <f t="shared" si="3"/>
        <v>97.8000000000011</v>
      </c>
      <c r="Z57" s="70" t="s">
        <v>883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941</v>
      </c>
      <c r="AF57" s="83">
        <v>11511.84</v>
      </c>
      <c r="AG57" s="83">
        <f t="shared" si="5"/>
        <v>6</v>
      </c>
      <c r="AH57" s="83" t="s">
        <v>883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6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7"/>
      <c r="BF57" s="128"/>
    </row>
    <row r="58" spans="1:58">
      <c r="A58" s="37">
        <v>56</v>
      </c>
      <c r="B58" s="37">
        <v>30</v>
      </c>
      <c r="C58" s="37">
        <v>114622</v>
      </c>
      <c r="D58" s="38" t="s">
        <v>944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883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883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883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6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7"/>
      <c r="BF58" s="128"/>
    </row>
    <row r="59" ht="16" customHeight="1" spans="1:58">
      <c r="A59" s="37">
        <v>57</v>
      </c>
      <c r="B59" s="37">
        <v>30</v>
      </c>
      <c r="C59" s="37">
        <v>106569</v>
      </c>
      <c r="D59" s="38" t="s">
        <v>945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883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6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7" t="s">
        <v>946</v>
      </c>
      <c r="BF59" s="128"/>
    </row>
    <row r="60" spans="1:58">
      <c r="A60" s="37">
        <v>58</v>
      </c>
      <c r="B60" s="37">
        <v>30</v>
      </c>
      <c r="C60" s="37">
        <v>539</v>
      </c>
      <c r="D60" s="38" t="s">
        <v>947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948</v>
      </c>
      <c r="P60" s="56">
        <v>8879.31</v>
      </c>
      <c r="Q60" s="56">
        <f t="shared" si="1"/>
        <v>11</v>
      </c>
      <c r="R60" s="58" t="s">
        <v>883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882</v>
      </c>
      <c r="X60" s="56">
        <v>16739.77</v>
      </c>
      <c r="Y60" s="56">
        <f t="shared" si="3"/>
        <v>0</v>
      </c>
      <c r="Z60" s="58" t="s">
        <v>883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948</v>
      </c>
      <c r="AF60" s="83">
        <v>11972.67</v>
      </c>
      <c r="AG60" s="83">
        <f t="shared" si="5"/>
        <v>0</v>
      </c>
      <c r="AH60" s="83" t="s">
        <v>883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948</v>
      </c>
      <c r="AN60" s="83">
        <v>5541.47</v>
      </c>
      <c r="AO60" s="116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7"/>
      <c r="BF60" s="128"/>
    </row>
    <row r="61" spans="1:58">
      <c r="A61" s="21">
        <v>59</v>
      </c>
      <c r="B61" s="41">
        <v>30</v>
      </c>
      <c r="C61" s="21">
        <v>102565</v>
      </c>
      <c r="D61" s="22" t="s">
        <v>949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883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950</v>
      </c>
      <c r="AN61" s="83">
        <v>5283.2</v>
      </c>
      <c r="AO61" s="116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7"/>
      <c r="BF61" s="128"/>
    </row>
    <row r="62" spans="1:58">
      <c r="A62" s="21">
        <v>60</v>
      </c>
      <c r="B62" s="41">
        <v>29</v>
      </c>
      <c r="C62" s="21">
        <v>105751</v>
      </c>
      <c r="D62" s="22" t="s">
        <v>951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883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952</v>
      </c>
      <c r="AF62" s="83">
        <v>11868.51</v>
      </c>
      <c r="AG62" s="83">
        <f t="shared" si="5"/>
        <v>0</v>
      </c>
      <c r="AH62" s="83" t="s">
        <v>883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6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7"/>
      <c r="BF62" s="128"/>
    </row>
    <row r="63" spans="1:58">
      <c r="A63" s="21">
        <v>61</v>
      </c>
      <c r="B63" s="41">
        <v>30</v>
      </c>
      <c r="C63" s="21">
        <v>748</v>
      </c>
      <c r="D63" s="22" t="s">
        <v>953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882</v>
      </c>
      <c r="P63" s="56">
        <v>12807.81</v>
      </c>
      <c r="Q63" s="56">
        <f t="shared" si="1"/>
        <v>0</v>
      </c>
      <c r="R63" s="70" t="s">
        <v>883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954</v>
      </c>
      <c r="X63" s="56">
        <v>10248.84</v>
      </c>
      <c r="Y63" s="56">
        <f t="shared" si="3"/>
        <v>0</v>
      </c>
      <c r="Z63" s="70" t="s">
        <v>883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6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7"/>
      <c r="BF63" s="128"/>
    </row>
    <row r="64" spans="1:58">
      <c r="A64" s="37">
        <v>62</v>
      </c>
      <c r="B64" s="37">
        <v>30</v>
      </c>
      <c r="C64" s="37">
        <v>587</v>
      </c>
      <c r="D64" s="38" t="s">
        <v>955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883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883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883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6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7"/>
      <c r="BF64" s="128"/>
    </row>
    <row r="65" spans="1:58">
      <c r="A65" s="37">
        <v>63</v>
      </c>
      <c r="B65" s="37">
        <v>30</v>
      </c>
      <c r="C65" s="37">
        <v>106865</v>
      </c>
      <c r="D65" s="38" t="s">
        <v>956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882</v>
      </c>
      <c r="P65" s="56">
        <v>10436.69</v>
      </c>
      <c r="Q65" s="56">
        <f t="shared" si="1"/>
        <v>405.110000000001</v>
      </c>
      <c r="R65" s="58" t="s">
        <v>883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882</v>
      </c>
      <c r="X65" s="56">
        <v>9001.29</v>
      </c>
      <c r="Y65" s="56">
        <f t="shared" si="3"/>
        <v>-782</v>
      </c>
      <c r="Z65" s="58" t="s">
        <v>883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882</v>
      </c>
      <c r="AF65" s="83">
        <v>14553.41</v>
      </c>
      <c r="AG65" s="83">
        <f t="shared" si="5"/>
        <v>-360.299999999999</v>
      </c>
      <c r="AH65" s="83" t="s">
        <v>883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882</v>
      </c>
      <c r="AN65" s="83">
        <v>5654</v>
      </c>
      <c r="AO65" s="116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7"/>
      <c r="BF65" s="128"/>
    </row>
    <row r="66" spans="1:58">
      <c r="A66" s="37">
        <v>64</v>
      </c>
      <c r="B66" s="37">
        <v>30</v>
      </c>
      <c r="C66" s="37">
        <v>108277</v>
      </c>
      <c r="D66" s="38" t="s">
        <v>957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883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883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883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6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7"/>
      <c r="BF66" s="128"/>
    </row>
    <row r="67" spans="1:58">
      <c r="A67" s="21">
        <v>65</v>
      </c>
      <c r="B67" s="41">
        <v>30</v>
      </c>
      <c r="C67" s="21">
        <v>572</v>
      </c>
      <c r="D67" s="22" t="s">
        <v>958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882</v>
      </c>
      <c r="P67" s="56">
        <v>11230.98</v>
      </c>
      <c r="Q67" s="56">
        <f t="shared" ref="Q67:Q130" si="18">P67-K67</f>
        <v>0</v>
      </c>
      <c r="R67" s="70" t="s">
        <v>883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883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883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882</v>
      </c>
      <c r="AN67" s="83">
        <v>5625.33</v>
      </c>
      <c r="AO67" s="116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7"/>
      <c r="BF67" s="128"/>
    </row>
    <row r="68" spans="1:58">
      <c r="A68" s="21">
        <v>66</v>
      </c>
      <c r="B68" s="41">
        <v>30</v>
      </c>
      <c r="C68" s="21">
        <v>720</v>
      </c>
      <c r="D68" s="22" t="s">
        <v>959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883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882</v>
      </c>
      <c r="X68" s="56">
        <v>8919.81</v>
      </c>
      <c r="Y68" s="56">
        <f t="shared" si="20"/>
        <v>0</v>
      </c>
      <c r="Z68" s="70" t="s">
        <v>883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882</v>
      </c>
      <c r="AF68" s="83">
        <v>9170.81</v>
      </c>
      <c r="AG68" s="83">
        <f t="shared" si="22"/>
        <v>0</v>
      </c>
      <c r="AH68" s="83" t="s">
        <v>883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6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7"/>
      <c r="BF68" s="128"/>
    </row>
    <row r="69" spans="1:58">
      <c r="A69" s="21">
        <v>67</v>
      </c>
      <c r="B69" s="41">
        <v>30</v>
      </c>
      <c r="C69" s="21">
        <v>717</v>
      </c>
      <c r="D69" s="22" t="s">
        <v>960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883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883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883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6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7"/>
      <c r="BF69" s="128"/>
    </row>
    <row r="70" spans="1:58">
      <c r="A70" s="37">
        <v>68</v>
      </c>
      <c r="B70" s="37">
        <v>30</v>
      </c>
      <c r="C70" s="37">
        <v>355</v>
      </c>
      <c r="D70" s="38" t="s">
        <v>961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882</v>
      </c>
      <c r="P70" s="56">
        <v>10784.16</v>
      </c>
      <c r="Q70" s="56">
        <f t="shared" si="18"/>
        <v>0</v>
      </c>
      <c r="R70" s="58" t="s">
        <v>883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882</v>
      </c>
      <c r="X70" s="56">
        <v>11189.13</v>
      </c>
      <c r="Y70" s="56">
        <f t="shared" si="20"/>
        <v>0</v>
      </c>
      <c r="Z70" s="58" t="s">
        <v>883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883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6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7"/>
      <c r="BF70" s="128"/>
    </row>
    <row r="71" spans="1:58">
      <c r="A71" s="37">
        <v>69</v>
      </c>
      <c r="B71" s="37">
        <v>30</v>
      </c>
      <c r="C71" s="37">
        <v>745</v>
      </c>
      <c r="D71" s="38" t="s">
        <v>962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883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883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882</v>
      </c>
      <c r="AF71" s="83">
        <v>9777.38</v>
      </c>
      <c r="AG71" s="83">
        <f t="shared" si="22"/>
        <v>-1541.53</v>
      </c>
      <c r="AH71" s="83" t="s">
        <v>883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882</v>
      </c>
      <c r="AN71" s="83">
        <v>4612.68</v>
      </c>
      <c r="AO71" s="116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7"/>
      <c r="BF71" s="128"/>
    </row>
    <row r="72" spans="1:58">
      <c r="A72" s="37">
        <v>70</v>
      </c>
      <c r="B72" s="37">
        <v>30</v>
      </c>
      <c r="C72" s="37">
        <v>752</v>
      </c>
      <c r="D72" s="38" t="s">
        <v>963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883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883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883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6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7"/>
      <c r="BF72" s="128"/>
    </row>
    <row r="73" spans="1:58">
      <c r="A73" s="21">
        <v>71</v>
      </c>
      <c r="B73" s="41">
        <v>30</v>
      </c>
      <c r="C73" s="21">
        <v>716</v>
      </c>
      <c r="D73" s="22" t="s">
        <v>964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883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965</v>
      </c>
      <c r="X73" s="56">
        <v>9316.94</v>
      </c>
      <c r="Y73" s="56">
        <f t="shared" si="20"/>
        <v>0</v>
      </c>
      <c r="Z73" s="70" t="s">
        <v>883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6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7"/>
      <c r="BF73" s="128"/>
    </row>
    <row r="74" spans="1:58">
      <c r="A74" s="21">
        <v>72</v>
      </c>
      <c r="B74" s="41">
        <v>30</v>
      </c>
      <c r="C74" s="21">
        <v>594</v>
      </c>
      <c r="D74" s="22" t="s">
        <v>966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882</v>
      </c>
      <c r="P74" s="56">
        <v>9854.81</v>
      </c>
      <c r="Q74" s="56">
        <f t="shared" si="18"/>
        <v>0</v>
      </c>
      <c r="R74" s="70" t="s">
        <v>883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6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7"/>
      <c r="BF74" s="128"/>
    </row>
    <row r="75" spans="1:58">
      <c r="A75" s="21">
        <v>73</v>
      </c>
      <c r="B75" s="41">
        <v>30</v>
      </c>
      <c r="C75" s="21">
        <v>733</v>
      </c>
      <c r="D75" s="22" t="s">
        <v>967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883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968</v>
      </c>
      <c r="AF75" s="83">
        <v>13205.66</v>
      </c>
      <c r="AG75" s="83">
        <f t="shared" si="22"/>
        <v>0</v>
      </c>
      <c r="AH75" s="83" t="s">
        <v>883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969</v>
      </c>
      <c r="AN75" s="83">
        <v>5281.36</v>
      </c>
      <c r="AO75" s="116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7"/>
      <c r="BF75" s="128"/>
    </row>
    <row r="76" spans="1:58">
      <c r="A76" s="37">
        <v>74</v>
      </c>
      <c r="B76" s="37">
        <v>30</v>
      </c>
      <c r="C76" s="37">
        <v>754</v>
      </c>
      <c r="D76" s="38" t="s">
        <v>970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883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971</v>
      </c>
      <c r="X76" s="56">
        <v>14092.84</v>
      </c>
      <c r="Y76" s="56">
        <f t="shared" si="20"/>
        <v>0</v>
      </c>
      <c r="Z76" s="58" t="s">
        <v>883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6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7"/>
      <c r="BF76" s="128"/>
    </row>
    <row r="77" spans="1:58">
      <c r="A77" s="37">
        <v>75</v>
      </c>
      <c r="B77" s="37">
        <v>30</v>
      </c>
      <c r="C77" s="37">
        <v>367</v>
      </c>
      <c r="D77" s="38" t="s">
        <v>972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883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883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973</v>
      </c>
      <c r="AF77" s="83">
        <v>12396.96</v>
      </c>
      <c r="AG77" s="83">
        <f t="shared" si="22"/>
        <v>0</v>
      </c>
      <c r="AH77" s="83" t="s">
        <v>883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974</v>
      </c>
      <c r="AN77" s="83">
        <v>6296.39</v>
      </c>
      <c r="AO77" s="116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7"/>
      <c r="BF77" s="128"/>
    </row>
    <row r="78" ht="46" customHeight="1" spans="1:58">
      <c r="A78" s="37">
        <v>76</v>
      </c>
      <c r="B78" s="37">
        <v>30</v>
      </c>
      <c r="C78" s="37">
        <v>114286</v>
      </c>
      <c r="D78" s="38" t="s">
        <v>975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882</v>
      </c>
      <c r="P78" s="56">
        <v>10303.05</v>
      </c>
      <c r="Q78" s="56">
        <f t="shared" si="18"/>
        <v>9</v>
      </c>
      <c r="R78" s="58" t="s">
        <v>883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6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7" t="s">
        <v>976</v>
      </c>
      <c r="BF78" s="128"/>
    </row>
    <row r="79" spans="1:58">
      <c r="A79" s="21">
        <v>77</v>
      </c>
      <c r="B79" s="41">
        <v>30</v>
      </c>
      <c r="C79" s="21">
        <v>104428</v>
      </c>
      <c r="D79" s="22" t="s">
        <v>977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882</v>
      </c>
      <c r="P79" s="56">
        <v>10655.89</v>
      </c>
      <c r="Q79" s="56">
        <f t="shared" si="18"/>
        <v>0</v>
      </c>
      <c r="R79" s="70" t="s">
        <v>883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883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882</v>
      </c>
      <c r="AF79" s="83">
        <v>9933.6</v>
      </c>
      <c r="AG79" s="83">
        <f t="shared" si="22"/>
        <v>24</v>
      </c>
      <c r="AH79" s="83" t="s">
        <v>883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6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7"/>
      <c r="BF79" s="128"/>
    </row>
    <row r="80" ht="24" spans="1:58">
      <c r="A80" s="21">
        <v>78</v>
      </c>
      <c r="B80" s="41">
        <v>30</v>
      </c>
      <c r="C80" s="21">
        <v>102479</v>
      </c>
      <c r="D80" s="22" t="s">
        <v>978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883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883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883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6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7" t="s">
        <v>979</v>
      </c>
      <c r="BF80" s="128"/>
    </row>
    <row r="81" spans="1:58">
      <c r="A81" s="21">
        <v>79</v>
      </c>
      <c r="B81" s="41">
        <v>30</v>
      </c>
      <c r="C81" s="21">
        <v>347</v>
      </c>
      <c r="D81" s="22" t="s">
        <v>980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883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882</v>
      </c>
      <c r="X81" s="56">
        <v>8412.34</v>
      </c>
      <c r="Y81" s="56">
        <f t="shared" si="20"/>
        <v>0</v>
      </c>
      <c r="Z81" s="70" t="s">
        <v>883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883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981</v>
      </c>
      <c r="AN81" s="83">
        <v>4746.33</v>
      </c>
      <c r="AO81" s="116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7"/>
      <c r="BF81" s="128"/>
    </row>
    <row r="82" s="1" customFormat="1" spans="1:58">
      <c r="A82" s="25">
        <v>80</v>
      </c>
      <c r="B82" s="25">
        <v>30</v>
      </c>
      <c r="C82" s="25">
        <v>107728</v>
      </c>
      <c r="D82" s="26" t="s">
        <v>982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2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7"/>
      <c r="BF82" s="129" t="s">
        <v>884</v>
      </c>
    </row>
    <row r="83" s="1" customFormat="1" spans="1:58">
      <c r="A83" s="25">
        <v>81</v>
      </c>
      <c r="B83" s="25">
        <v>30</v>
      </c>
      <c r="C83" s="25">
        <v>308</v>
      </c>
      <c r="D83" s="26" t="s">
        <v>983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984</v>
      </c>
      <c r="AF83" s="83">
        <v>10218.02</v>
      </c>
      <c r="AG83" s="83">
        <f t="shared" si="22"/>
        <v>0</v>
      </c>
      <c r="AH83" s="83" t="s">
        <v>883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985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883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2" t="s">
        <v>883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7"/>
      <c r="BF83" s="129" t="s">
        <v>884</v>
      </c>
    </row>
    <row r="84" s="1" customFormat="1" spans="1:58">
      <c r="A84" s="25">
        <v>82</v>
      </c>
      <c r="B84" s="25">
        <v>30</v>
      </c>
      <c r="C84" s="25">
        <v>117310</v>
      </c>
      <c r="D84" s="26" t="s">
        <v>986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883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984</v>
      </c>
      <c r="AS84" s="83" t="s">
        <v>883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984</v>
      </c>
      <c r="AY84" s="122" t="s">
        <v>883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7"/>
      <c r="BF84" s="129" t="s">
        <v>884</v>
      </c>
    </row>
    <row r="85" s="1" customFormat="1" spans="1:58">
      <c r="A85" s="29">
        <v>83</v>
      </c>
      <c r="B85" s="98">
        <v>30</v>
      </c>
      <c r="C85" s="29">
        <v>114844</v>
      </c>
      <c r="D85" s="30" t="s">
        <v>987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988</v>
      </c>
      <c r="AF85" s="83">
        <v>14640.01</v>
      </c>
      <c r="AG85" s="83">
        <f t="shared" si="22"/>
        <v>0</v>
      </c>
      <c r="AH85" s="83" t="s">
        <v>883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883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2" t="s">
        <v>883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7"/>
      <c r="BF85" s="129" t="s">
        <v>884</v>
      </c>
    </row>
    <row r="86" s="1" customFormat="1" spans="1:58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883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883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988</v>
      </c>
      <c r="AY86" s="122" t="s">
        <v>883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7"/>
      <c r="BF86" s="129" t="s">
        <v>884</v>
      </c>
    </row>
    <row r="87" s="1" customFormat="1" spans="1:58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882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882</v>
      </c>
      <c r="AS87" s="83" t="s">
        <v>883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2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7"/>
      <c r="BF87" s="129" t="s">
        <v>884</v>
      </c>
    </row>
    <row r="88" s="1" customFormat="1" spans="1:58">
      <c r="A88" s="25">
        <v>86</v>
      </c>
      <c r="B88" s="25">
        <v>30</v>
      </c>
      <c r="C88" s="25">
        <v>391</v>
      </c>
      <c r="D88" s="26" t="s">
        <v>989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883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2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7"/>
      <c r="BF88" s="129" t="s">
        <v>884</v>
      </c>
    </row>
    <row r="89" s="1" customFormat="1" spans="1:58">
      <c r="A89" s="25">
        <v>87</v>
      </c>
      <c r="B89" s="25">
        <v>30</v>
      </c>
      <c r="C89" s="25">
        <v>105396</v>
      </c>
      <c r="D89" s="26" t="s">
        <v>990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882</v>
      </c>
      <c r="AF89" s="83">
        <v>10798.36</v>
      </c>
      <c r="AG89" s="83">
        <f t="shared" si="22"/>
        <v>29.8000000000011</v>
      </c>
      <c r="AH89" s="83" t="s">
        <v>883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882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991</v>
      </c>
      <c r="AS89" s="83" t="s">
        <v>992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993</v>
      </c>
      <c r="AY89" s="122" t="s">
        <v>883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7"/>
      <c r="BF89" s="129" t="s">
        <v>884</v>
      </c>
    </row>
    <row r="90" s="1" customFormat="1" spans="1:58">
      <c r="A90" s="25">
        <v>88</v>
      </c>
      <c r="B90" s="25">
        <v>30</v>
      </c>
      <c r="C90" s="25">
        <v>116773</v>
      </c>
      <c r="D90" s="26" t="s">
        <v>994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883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2" t="s">
        <v>883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7"/>
      <c r="BF90" s="129" t="s">
        <v>884</v>
      </c>
    </row>
    <row r="91" spans="1:58">
      <c r="A91" s="21">
        <v>89</v>
      </c>
      <c r="B91" s="41">
        <v>30</v>
      </c>
      <c r="C91" s="21">
        <v>743</v>
      </c>
      <c r="D91" s="22" t="s">
        <v>995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883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883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6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7"/>
      <c r="BF91" s="128"/>
    </row>
    <row r="92" spans="1:58">
      <c r="A92" s="21">
        <v>90</v>
      </c>
      <c r="B92" s="41">
        <v>30</v>
      </c>
      <c r="C92" s="21">
        <v>723</v>
      </c>
      <c r="D92" s="22" t="s">
        <v>996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882</v>
      </c>
      <c r="P92" s="56">
        <v>7928.09</v>
      </c>
      <c r="Q92" s="56">
        <f t="shared" si="18"/>
        <v>0</v>
      </c>
      <c r="R92" s="70" t="s">
        <v>883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883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6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7"/>
      <c r="BF92" s="128"/>
    </row>
    <row r="93" spans="1:58">
      <c r="A93" s="21">
        <v>91</v>
      </c>
      <c r="B93" s="41">
        <v>30</v>
      </c>
      <c r="C93" s="21">
        <v>573</v>
      </c>
      <c r="D93" s="22" t="s">
        <v>997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883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998</v>
      </c>
      <c r="AN93" s="83">
        <v>2378.11</v>
      </c>
      <c r="AO93" s="116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7"/>
      <c r="BF93" s="128"/>
    </row>
    <row r="94" spans="1:58">
      <c r="A94" s="37">
        <v>92</v>
      </c>
      <c r="B94" s="37">
        <v>30</v>
      </c>
      <c r="C94" s="37">
        <v>549</v>
      </c>
      <c r="D94" s="38" t="s">
        <v>999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1000</v>
      </c>
      <c r="P94" s="56">
        <v>10306.85</v>
      </c>
      <c r="Q94" s="56">
        <f t="shared" si="18"/>
        <v>0</v>
      </c>
      <c r="R94" s="58" t="s">
        <v>883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1000</v>
      </c>
      <c r="X94" s="56">
        <v>7781.42</v>
      </c>
      <c r="Y94" s="56">
        <f t="shared" si="20"/>
        <v>0</v>
      </c>
      <c r="Z94" s="58" t="s">
        <v>883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1000</v>
      </c>
      <c r="AF94" s="83">
        <v>7457.14</v>
      </c>
      <c r="AG94" s="83">
        <f t="shared" si="22"/>
        <v>0</v>
      </c>
      <c r="AH94" s="83" t="s">
        <v>883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6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7"/>
      <c r="BF94" s="128"/>
    </row>
    <row r="95" spans="1:58">
      <c r="A95" s="37">
        <v>93</v>
      </c>
      <c r="B95" s="37">
        <v>30</v>
      </c>
      <c r="C95" s="37">
        <v>103199</v>
      </c>
      <c r="D95" s="38" t="s">
        <v>1001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6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7" t="s">
        <v>1002</v>
      </c>
      <c r="BF95" s="128"/>
    </row>
    <row r="96" spans="1:58">
      <c r="A96" s="37">
        <v>94</v>
      </c>
      <c r="B96" s="37">
        <v>30</v>
      </c>
      <c r="C96" s="37">
        <v>738</v>
      </c>
      <c r="D96" s="38" t="s">
        <v>1003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883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883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883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1000</v>
      </c>
      <c r="AN96" s="83">
        <v>4149.43</v>
      </c>
      <c r="AO96" s="116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7"/>
      <c r="BF96" s="128"/>
    </row>
    <row r="97" spans="1:58">
      <c r="A97" s="21">
        <v>95</v>
      </c>
      <c r="B97" s="41">
        <v>30</v>
      </c>
      <c r="C97" s="21">
        <v>704</v>
      </c>
      <c r="D97" s="22" t="s">
        <v>1004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883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882</v>
      </c>
      <c r="X97" s="56">
        <v>9169.43</v>
      </c>
      <c r="Y97" s="56">
        <f t="shared" si="20"/>
        <v>0</v>
      </c>
      <c r="Z97" s="70" t="s">
        <v>883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883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6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7"/>
      <c r="BF97" s="128"/>
    </row>
    <row r="98" spans="1:58">
      <c r="A98" s="21">
        <v>96</v>
      </c>
      <c r="B98" s="41">
        <v>30</v>
      </c>
      <c r="C98" s="21">
        <v>351</v>
      </c>
      <c r="D98" s="22" t="s">
        <v>1005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882</v>
      </c>
      <c r="P98" s="56">
        <v>9403.83</v>
      </c>
      <c r="Q98" s="56">
        <f t="shared" si="18"/>
        <v>0</v>
      </c>
      <c r="R98" s="70" t="s">
        <v>883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883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883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6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7"/>
      <c r="BF98" s="128"/>
    </row>
    <row r="99" spans="1:58">
      <c r="A99" s="21">
        <v>97</v>
      </c>
      <c r="B99" s="41">
        <v>30</v>
      </c>
      <c r="C99" s="21">
        <v>713</v>
      </c>
      <c r="D99" s="22" t="s">
        <v>1006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883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883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882</v>
      </c>
      <c r="AF99" s="83">
        <v>7346.49</v>
      </c>
      <c r="AG99" s="83">
        <f t="shared" si="22"/>
        <v>0</v>
      </c>
      <c r="AH99" s="83" t="s">
        <v>883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1007</v>
      </c>
      <c r="AN99" s="83">
        <v>2218.35</v>
      </c>
      <c r="AO99" s="116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7"/>
      <c r="BF99" s="128"/>
    </row>
    <row r="100" spans="1:58">
      <c r="A100" s="37">
        <v>98</v>
      </c>
      <c r="B100" s="37">
        <v>30</v>
      </c>
      <c r="C100" s="37">
        <v>102564</v>
      </c>
      <c r="D100" s="38" t="s">
        <v>1008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883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1009</v>
      </c>
      <c r="AN100" s="83">
        <v>3903.74</v>
      </c>
      <c r="AO100" s="116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7"/>
      <c r="BF100" s="128"/>
    </row>
    <row r="101" spans="1:58">
      <c r="A101" s="37">
        <v>99</v>
      </c>
      <c r="B101" s="37">
        <v>30</v>
      </c>
      <c r="C101" s="37">
        <v>102935</v>
      </c>
      <c r="D101" s="38" t="s">
        <v>1010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883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6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7"/>
      <c r="BF101" s="128"/>
    </row>
    <row r="102" spans="1:58">
      <c r="A102" s="37">
        <v>100</v>
      </c>
      <c r="B102" s="37">
        <v>30</v>
      </c>
      <c r="C102" s="37">
        <v>116482</v>
      </c>
      <c r="D102" s="38" t="s">
        <v>1011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1009</v>
      </c>
      <c r="P102" s="56">
        <v>9453.66</v>
      </c>
      <c r="Q102" s="56">
        <f t="shared" si="18"/>
        <v>0</v>
      </c>
      <c r="R102" s="58" t="s">
        <v>883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1012</v>
      </c>
      <c r="X102" s="56">
        <v>7832</v>
      </c>
      <c r="Y102" s="56">
        <f t="shared" si="20"/>
        <v>0</v>
      </c>
      <c r="Z102" s="58" t="s">
        <v>883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1013</v>
      </c>
      <c r="AF102" s="83">
        <v>8698.45</v>
      </c>
      <c r="AG102" s="83">
        <f t="shared" si="22"/>
        <v>0</v>
      </c>
      <c r="AH102" s="83" t="s">
        <v>883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6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7"/>
      <c r="BF102" s="128"/>
    </row>
    <row r="103" spans="1:58">
      <c r="A103" s="21">
        <v>101</v>
      </c>
      <c r="B103" s="41">
        <v>30</v>
      </c>
      <c r="C103" s="21">
        <v>106485</v>
      </c>
      <c r="D103" s="22" t="s">
        <v>1014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883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883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6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7" t="s">
        <v>1015</v>
      </c>
      <c r="BF103" s="128"/>
    </row>
    <row r="104" spans="1:58">
      <c r="A104" s="21">
        <v>102</v>
      </c>
      <c r="B104" s="41">
        <v>30</v>
      </c>
      <c r="C104" s="21">
        <v>740</v>
      </c>
      <c r="D104" s="22" t="s">
        <v>1016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883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883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1017</v>
      </c>
      <c r="AN104" s="83">
        <v>4347.83</v>
      </c>
      <c r="AO104" s="116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7"/>
      <c r="BF104" s="128"/>
    </row>
    <row r="105" spans="1:58">
      <c r="A105" s="21">
        <v>103</v>
      </c>
      <c r="B105" s="41">
        <v>30</v>
      </c>
      <c r="C105" s="21">
        <v>104430</v>
      </c>
      <c r="D105" s="22" t="s">
        <v>1018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882</v>
      </c>
      <c r="P105" s="56">
        <v>8740.67</v>
      </c>
      <c r="Q105" s="56">
        <f t="shared" si="18"/>
        <v>0</v>
      </c>
      <c r="R105" s="70" t="s">
        <v>883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882</v>
      </c>
      <c r="X105" s="56">
        <v>7048.06</v>
      </c>
      <c r="Y105" s="56">
        <f t="shared" si="20"/>
        <v>5</v>
      </c>
      <c r="Z105" s="70" t="s">
        <v>883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1019</v>
      </c>
      <c r="AF105" s="83">
        <v>6001.7</v>
      </c>
      <c r="AG105" s="83">
        <f t="shared" si="22"/>
        <v>0</v>
      </c>
      <c r="AH105" s="83" t="s">
        <v>883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6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7"/>
      <c r="BF105" s="128"/>
    </row>
    <row r="106" spans="1:58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883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882</v>
      </c>
      <c r="X106" s="56">
        <v>9210.71</v>
      </c>
      <c r="Y106" s="56">
        <f t="shared" si="20"/>
        <v>0</v>
      </c>
      <c r="Z106" s="58" t="s">
        <v>883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1020</v>
      </c>
      <c r="AF106" s="83">
        <v>8884.01</v>
      </c>
      <c r="AG106" s="83">
        <f t="shared" si="22"/>
        <v>0</v>
      </c>
      <c r="AH106" s="83" t="s">
        <v>883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6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7"/>
      <c r="BF106" s="128"/>
    </row>
    <row r="107" spans="1:58">
      <c r="A107" s="37">
        <v>105</v>
      </c>
      <c r="B107" s="37">
        <v>30</v>
      </c>
      <c r="C107" s="37">
        <v>710</v>
      </c>
      <c r="D107" s="38" t="s">
        <v>1021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883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883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883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1020</v>
      </c>
      <c r="AN107" s="83">
        <v>4593.88</v>
      </c>
      <c r="AO107" s="116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7"/>
      <c r="BF107" s="128"/>
    </row>
    <row r="108" ht="24" spans="1:58">
      <c r="A108" s="37">
        <v>106</v>
      </c>
      <c r="B108" s="37">
        <v>30</v>
      </c>
      <c r="C108" s="37">
        <v>116919</v>
      </c>
      <c r="D108" s="38" t="s">
        <v>1022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882</v>
      </c>
      <c r="P108" s="56">
        <v>8222.84</v>
      </c>
      <c r="Q108" s="56">
        <f t="shared" si="18"/>
        <v>0</v>
      </c>
      <c r="R108" s="58" t="s">
        <v>883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883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6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7" t="s">
        <v>1023</v>
      </c>
      <c r="BF108" s="128"/>
    </row>
    <row r="109" spans="1:58">
      <c r="A109" s="21">
        <v>107</v>
      </c>
      <c r="B109" s="41">
        <v>30</v>
      </c>
      <c r="C109" s="21">
        <v>570</v>
      </c>
      <c r="D109" s="22" t="s">
        <v>1024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883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883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883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1025</v>
      </c>
      <c r="AN109" s="83">
        <v>5652.7</v>
      </c>
      <c r="AO109" s="116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7"/>
      <c r="BF109" s="128"/>
    </row>
    <row r="110" spans="1:58">
      <c r="A110" s="21">
        <v>108</v>
      </c>
      <c r="B110" s="41">
        <v>30</v>
      </c>
      <c r="C110" s="21">
        <v>371</v>
      </c>
      <c r="D110" s="22" t="s">
        <v>1026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883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1025</v>
      </c>
      <c r="X110" s="56">
        <v>7282.21</v>
      </c>
      <c r="Y110" s="56">
        <f t="shared" si="20"/>
        <v>0</v>
      </c>
      <c r="Z110" s="70" t="s">
        <v>883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1025</v>
      </c>
      <c r="AF110" s="83">
        <v>5905.17</v>
      </c>
      <c r="AG110" s="83">
        <f t="shared" si="22"/>
        <v>0</v>
      </c>
      <c r="AH110" s="83" t="s">
        <v>883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7"/>
      <c r="BF110" s="128" t="s">
        <v>1027</v>
      </c>
    </row>
    <row r="111" ht="24" spans="1:58">
      <c r="A111" s="21">
        <v>109</v>
      </c>
      <c r="B111" s="41">
        <v>30</v>
      </c>
      <c r="C111" s="21">
        <v>339</v>
      </c>
      <c r="D111" s="22" t="s">
        <v>1028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882</v>
      </c>
      <c r="P111" s="56">
        <v>9426.16</v>
      </c>
      <c r="Q111" s="56">
        <f t="shared" si="18"/>
        <v>0</v>
      </c>
      <c r="R111" s="70" t="s">
        <v>883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6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7" t="s">
        <v>1029</v>
      </c>
      <c r="BF111" s="128"/>
    </row>
    <row r="112" spans="1:58">
      <c r="A112" s="37">
        <v>110</v>
      </c>
      <c r="B112" s="37">
        <v>30</v>
      </c>
      <c r="C112" s="37">
        <v>727</v>
      </c>
      <c r="D112" s="38" t="s">
        <v>1030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1031</v>
      </c>
      <c r="P112" s="56">
        <v>9467.99</v>
      </c>
      <c r="Q112" s="56">
        <f t="shared" si="18"/>
        <v>0</v>
      </c>
      <c r="R112" s="58" t="s">
        <v>883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1031</v>
      </c>
      <c r="X112" s="56">
        <v>8629.96</v>
      </c>
      <c r="Y112" s="56">
        <f t="shared" si="20"/>
        <v>0</v>
      </c>
      <c r="Z112" s="58" t="s">
        <v>883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1032</v>
      </c>
      <c r="AN112" s="83">
        <v>4558.12</v>
      </c>
      <c r="AO112" s="116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7"/>
      <c r="BF112" s="128"/>
    </row>
    <row r="113" spans="1:58">
      <c r="A113" s="37">
        <v>111</v>
      </c>
      <c r="B113" s="37">
        <v>30</v>
      </c>
      <c r="C113" s="37">
        <v>113298</v>
      </c>
      <c r="D113" s="38" t="s">
        <v>1033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883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6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7"/>
      <c r="BF113" s="128"/>
    </row>
    <row r="114" spans="1:58">
      <c r="A114" s="37">
        <v>112</v>
      </c>
      <c r="B114" s="37">
        <v>30</v>
      </c>
      <c r="C114" s="37">
        <v>56</v>
      </c>
      <c r="D114" s="38" t="s">
        <v>1034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883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883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883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6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7"/>
      <c r="BF114" s="128"/>
    </row>
    <row r="115" spans="1:58">
      <c r="A115" s="21">
        <v>113</v>
      </c>
      <c r="B115" s="41">
        <v>30</v>
      </c>
      <c r="C115" s="21">
        <v>113025</v>
      </c>
      <c r="D115" s="22" t="s">
        <v>1035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883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883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882</v>
      </c>
      <c r="AF115" s="83">
        <v>7032.33</v>
      </c>
      <c r="AG115" s="83">
        <f t="shared" si="22"/>
        <v>0</v>
      </c>
      <c r="AH115" s="83" t="s">
        <v>883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1036</v>
      </c>
      <c r="AN115" s="83">
        <v>3617.72</v>
      </c>
      <c r="AO115" s="116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7"/>
      <c r="BF115" s="128"/>
    </row>
    <row r="116" spans="1:58">
      <c r="A116" s="21">
        <v>114</v>
      </c>
      <c r="B116" s="41">
        <v>30</v>
      </c>
      <c r="C116" s="21">
        <v>113833</v>
      </c>
      <c r="D116" s="22" t="s">
        <v>1037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883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6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7"/>
      <c r="BF116" s="128"/>
    </row>
    <row r="117" spans="1:58">
      <c r="A117" s="21">
        <v>115</v>
      </c>
      <c r="B117" s="41">
        <v>30</v>
      </c>
      <c r="C117" s="21">
        <v>110378</v>
      </c>
      <c r="D117" s="22" t="s">
        <v>1038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883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883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883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6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7"/>
      <c r="BF117" s="128"/>
    </row>
    <row r="118" spans="1:58">
      <c r="A118" s="37">
        <v>116</v>
      </c>
      <c r="B118" s="37">
        <v>30</v>
      </c>
      <c r="C118" s="37">
        <v>706</v>
      </c>
      <c r="D118" s="38" t="s">
        <v>1039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882</v>
      </c>
      <c r="P118" s="56">
        <v>8231.6</v>
      </c>
      <c r="Q118" s="56">
        <f t="shared" si="18"/>
        <v>0</v>
      </c>
      <c r="R118" s="58" t="s">
        <v>883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883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883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6">
        <f t="shared" si="24"/>
        <v>0.625429166666667</v>
      </c>
      <c r="AP118" s="83"/>
      <c r="AQ118" s="83"/>
      <c r="AR118" s="83" t="s">
        <v>883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7"/>
      <c r="BF118" s="128"/>
    </row>
    <row r="119" spans="1:58">
      <c r="A119" s="37">
        <v>117</v>
      </c>
      <c r="B119" s="37">
        <v>30</v>
      </c>
      <c r="C119" s="37">
        <v>115971</v>
      </c>
      <c r="D119" s="38" t="s">
        <v>1040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883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882</v>
      </c>
      <c r="X119" s="56">
        <v>7747.77</v>
      </c>
      <c r="Y119" s="56">
        <f t="shared" si="20"/>
        <v>0</v>
      </c>
      <c r="Z119" s="58" t="s">
        <v>883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882</v>
      </c>
      <c r="AF119" s="83">
        <v>7760.63</v>
      </c>
      <c r="AG119" s="83">
        <f t="shared" si="22"/>
        <v>0</v>
      </c>
      <c r="AH119" s="83" t="s">
        <v>883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6">
        <f t="shared" si="24"/>
        <v>0.391201470588235</v>
      </c>
      <c r="AP119" s="83"/>
      <c r="AQ119" s="83"/>
      <c r="AR119" s="83" t="s">
        <v>883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7"/>
      <c r="BF119" s="128"/>
    </row>
    <row r="120" spans="1:58">
      <c r="A120" s="37">
        <v>118</v>
      </c>
      <c r="B120" s="37">
        <v>30</v>
      </c>
      <c r="C120" s="37">
        <v>102567</v>
      </c>
      <c r="D120" s="38" t="s">
        <v>1041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883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883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883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882</v>
      </c>
      <c r="AN120" s="83">
        <v>2554.07</v>
      </c>
      <c r="AO120" s="116">
        <f t="shared" si="24"/>
        <v>0.392330261136713</v>
      </c>
      <c r="AP120" s="83"/>
      <c r="AQ120" s="83"/>
      <c r="AR120" s="83" t="s">
        <v>883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7"/>
      <c r="BF120" s="128"/>
    </row>
    <row r="121" spans="1:58">
      <c r="A121" s="21">
        <v>119</v>
      </c>
      <c r="B121" s="41">
        <v>30</v>
      </c>
      <c r="C121" s="21">
        <v>112415</v>
      </c>
      <c r="D121" s="22" t="s">
        <v>1042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6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7"/>
      <c r="BF121" s="128"/>
    </row>
    <row r="122" spans="1:58">
      <c r="A122" s="21">
        <v>120</v>
      </c>
      <c r="B122" s="41">
        <v>30</v>
      </c>
      <c r="C122" s="21">
        <v>104533</v>
      </c>
      <c r="D122" s="22" t="s">
        <v>1043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883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6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7"/>
      <c r="BF122" s="128"/>
    </row>
    <row r="123" spans="1:58">
      <c r="A123" s="21">
        <v>121</v>
      </c>
      <c r="B123" s="41">
        <v>30</v>
      </c>
      <c r="C123" s="21">
        <v>104429</v>
      </c>
      <c r="D123" s="22" t="s">
        <v>1044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1045</v>
      </c>
      <c r="P123" s="56">
        <v>6722.53</v>
      </c>
      <c r="Q123" s="56">
        <f t="shared" si="18"/>
        <v>0</v>
      </c>
      <c r="R123" s="70" t="s">
        <v>883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1046</v>
      </c>
      <c r="X123" s="56">
        <v>6454.52</v>
      </c>
      <c r="Y123" s="56">
        <f t="shared" si="20"/>
        <v>0</v>
      </c>
      <c r="Z123" s="70" t="s">
        <v>883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6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7"/>
      <c r="BF123" s="128"/>
    </row>
    <row r="124" spans="1:58">
      <c r="A124" s="37">
        <v>122</v>
      </c>
      <c r="B124" s="37">
        <v>30</v>
      </c>
      <c r="C124" s="37">
        <v>104838</v>
      </c>
      <c r="D124" s="38" t="s">
        <v>1047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882</v>
      </c>
      <c r="AF124" s="83">
        <v>11667.17</v>
      </c>
      <c r="AG124" s="83">
        <f t="shared" si="22"/>
        <v>15.7999999999993</v>
      </c>
      <c r="AH124" s="83" t="s">
        <v>883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6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7"/>
      <c r="BF124" s="128"/>
    </row>
    <row r="125" spans="1:58">
      <c r="A125" s="37">
        <v>123</v>
      </c>
      <c r="B125" s="37">
        <v>30</v>
      </c>
      <c r="C125" s="37">
        <v>732</v>
      </c>
      <c r="D125" s="38" t="s">
        <v>1048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883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883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883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1049</v>
      </c>
      <c r="AN125" s="83">
        <v>8729.34</v>
      </c>
      <c r="AO125" s="116">
        <f t="shared" si="24"/>
        <v>1.24704857142857</v>
      </c>
      <c r="AP125" s="83"/>
      <c r="AQ125" s="83"/>
      <c r="AR125" s="83" t="s">
        <v>883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7"/>
      <c r="BF125" s="128"/>
    </row>
    <row r="126" spans="1:58">
      <c r="A126" s="37">
        <v>124</v>
      </c>
      <c r="B126" s="37">
        <v>30</v>
      </c>
      <c r="C126" s="37">
        <v>113299</v>
      </c>
      <c r="D126" s="38" t="s">
        <v>1050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1049</v>
      </c>
      <c r="P126" s="56">
        <v>9252.58</v>
      </c>
      <c r="Q126" s="56">
        <f t="shared" si="18"/>
        <v>0</v>
      </c>
      <c r="R126" s="58" t="s">
        <v>883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1049</v>
      </c>
      <c r="X126" s="56">
        <v>7259.71</v>
      </c>
      <c r="Y126" s="56">
        <f t="shared" si="20"/>
        <v>0</v>
      </c>
      <c r="Z126" s="58" t="s">
        <v>883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883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6">
        <f t="shared" si="24"/>
        <v>0.4675546875</v>
      </c>
      <c r="AP126" s="83"/>
      <c r="AQ126" s="83"/>
      <c r="AR126" s="83" t="s">
        <v>883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7"/>
      <c r="BF126" s="128"/>
    </row>
    <row r="127" spans="1:58">
      <c r="A127" s="21">
        <v>125</v>
      </c>
      <c r="B127" s="41">
        <v>30</v>
      </c>
      <c r="C127" s="21">
        <v>52</v>
      </c>
      <c r="D127" s="22" t="s">
        <v>1051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883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883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883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6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7"/>
      <c r="BF127" s="128"/>
    </row>
    <row r="128" spans="1:58">
      <c r="A128" s="21">
        <v>126</v>
      </c>
      <c r="B128" s="41">
        <v>30</v>
      </c>
      <c r="C128" s="21">
        <v>545</v>
      </c>
      <c r="D128" s="22" t="s">
        <v>1052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883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883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883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6">
        <f t="shared" si="24"/>
        <v>0.291555357142857</v>
      </c>
      <c r="AP128" s="83"/>
      <c r="AQ128" s="83"/>
      <c r="AR128" s="83" t="s">
        <v>883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7"/>
      <c r="BF128" s="128"/>
    </row>
    <row r="129" spans="1:58">
      <c r="A129" s="21">
        <v>127</v>
      </c>
      <c r="B129" s="41">
        <v>30</v>
      </c>
      <c r="C129" s="21">
        <v>118758</v>
      </c>
      <c r="D129" s="22" t="s">
        <v>1053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882</v>
      </c>
      <c r="P129" s="56">
        <v>4860.83</v>
      </c>
      <c r="Q129" s="56">
        <f t="shared" si="18"/>
        <v>0</v>
      </c>
      <c r="R129" s="70" t="s">
        <v>883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882</v>
      </c>
      <c r="X129" s="56">
        <v>4930.88</v>
      </c>
      <c r="Y129" s="56">
        <f t="shared" si="20"/>
        <v>0</v>
      </c>
      <c r="Z129" s="70" t="s">
        <v>883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882</v>
      </c>
      <c r="AF129" s="83">
        <v>4709.81</v>
      </c>
      <c r="AG129" s="83">
        <f t="shared" si="22"/>
        <v>0</v>
      </c>
      <c r="AH129" s="83" t="s">
        <v>883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6">
        <f t="shared" si="24"/>
        <v>0.3666375</v>
      </c>
      <c r="AP129" s="83"/>
      <c r="AQ129" s="83"/>
      <c r="AR129" s="83" t="s">
        <v>883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7"/>
      <c r="BF129" s="128"/>
    </row>
    <row r="130" ht="24" spans="1:58">
      <c r="A130" s="37">
        <v>128</v>
      </c>
      <c r="B130" s="37">
        <v>29</v>
      </c>
      <c r="C130" s="37">
        <v>114069</v>
      </c>
      <c r="D130" s="38" t="s">
        <v>1054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883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6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7" t="s">
        <v>1055</v>
      </c>
      <c r="BF130" s="128"/>
    </row>
    <row r="131" spans="1:58">
      <c r="A131" s="37">
        <v>129</v>
      </c>
      <c r="B131" s="37">
        <v>30</v>
      </c>
      <c r="C131" s="37">
        <v>118151</v>
      </c>
      <c r="D131" s="38" t="s">
        <v>1056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1057</v>
      </c>
      <c r="P131" s="56">
        <v>5387.9</v>
      </c>
      <c r="Q131" s="56">
        <f t="shared" ref="Q131:Q143" si="35">P131-K131</f>
        <v>0</v>
      </c>
      <c r="R131" s="58" t="s">
        <v>883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1057</v>
      </c>
      <c r="X131" s="56">
        <v>4609.6</v>
      </c>
      <c r="Y131" s="56">
        <f t="shared" ref="Y131:Y143" si="37">X131-S131</f>
        <v>0</v>
      </c>
      <c r="Z131" s="58" t="s">
        <v>883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1058</v>
      </c>
      <c r="AF131" s="83">
        <v>5595.47</v>
      </c>
      <c r="AG131" s="83">
        <f t="shared" ref="AG131:AG143" si="39">AF131-AA131</f>
        <v>0</v>
      </c>
      <c r="AH131" s="83" t="s">
        <v>883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6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7"/>
      <c r="BF131" s="128"/>
    </row>
    <row r="132" spans="1:58">
      <c r="A132" s="37">
        <v>130</v>
      </c>
      <c r="B132" s="37">
        <v>30</v>
      </c>
      <c r="C132" s="37">
        <v>753</v>
      </c>
      <c r="D132" s="38" t="s">
        <v>1059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6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7" t="s">
        <v>1015</v>
      </c>
      <c r="BF132" s="128"/>
    </row>
    <row r="133" ht="33" customHeight="1" spans="1:58">
      <c r="A133" s="21">
        <v>131</v>
      </c>
      <c r="B133" s="41">
        <v>30</v>
      </c>
      <c r="C133" s="21">
        <v>106568</v>
      </c>
      <c r="D133" s="22" t="s">
        <v>1060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6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7" t="s">
        <v>1061</v>
      </c>
      <c r="BF133" s="128"/>
    </row>
    <row r="134" spans="1:58">
      <c r="A134" s="21">
        <v>132</v>
      </c>
      <c r="B134" s="41">
        <v>30</v>
      </c>
      <c r="C134" s="21">
        <v>118074</v>
      </c>
      <c r="D134" s="22" t="s">
        <v>1062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883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1063</v>
      </c>
      <c r="X134" s="56">
        <v>6172.42</v>
      </c>
      <c r="Y134" s="56">
        <f t="shared" si="37"/>
        <v>0</v>
      </c>
      <c r="Z134" s="70" t="s">
        <v>883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6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7"/>
      <c r="BF134" s="128"/>
    </row>
    <row r="135" spans="1:58">
      <c r="A135" s="21">
        <v>133</v>
      </c>
      <c r="B135" s="41">
        <v>30</v>
      </c>
      <c r="C135" s="21">
        <v>118951</v>
      </c>
      <c r="D135" s="22" t="s">
        <v>1064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1063</v>
      </c>
      <c r="P135" s="56">
        <v>4377.24</v>
      </c>
      <c r="Q135" s="56">
        <f t="shared" si="35"/>
        <v>0</v>
      </c>
      <c r="R135" s="70" t="s">
        <v>883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883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1065</v>
      </c>
      <c r="AF135" s="83">
        <v>4597.36</v>
      </c>
      <c r="AG135" s="83">
        <f t="shared" si="39"/>
        <v>0</v>
      </c>
      <c r="AH135" s="83" t="s">
        <v>883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1065</v>
      </c>
      <c r="AN135" s="83">
        <v>2206.52</v>
      </c>
      <c r="AO135" s="116">
        <f t="shared" si="41"/>
        <v>0.55163</v>
      </c>
      <c r="AP135" s="83"/>
      <c r="AQ135" s="83"/>
      <c r="AR135" s="83" t="s">
        <v>883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7"/>
      <c r="BF135" s="128"/>
    </row>
    <row r="136" spans="1:58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6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7" t="s">
        <v>1066</v>
      </c>
      <c r="BF136" s="128"/>
    </row>
    <row r="137" spans="1:58">
      <c r="A137" s="37">
        <v>135</v>
      </c>
      <c r="B137" s="37">
        <v>30</v>
      </c>
      <c r="C137" s="37">
        <v>117923</v>
      </c>
      <c r="D137" s="38" t="s">
        <v>1067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883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1068</v>
      </c>
      <c r="X137" s="56">
        <v>4337.03</v>
      </c>
      <c r="Y137" s="56">
        <f t="shared" si="37"/>
        <v>0</v>
      </c>
      <c r="Z137" s="58" t="s">
        <v>883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1068</v>
      </c>
      <c r="AF137" s="83">
        <v>5426.73</v>
      </c>
      <c r="AG137" s="83">
        <f t="shared" si="39"/>
        <v>0</v>
      </c>
      <c r="AH137" s="83" t="s">
        <v>883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6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7"/>
      <c r="BF137" s="128"/>
    </row>
    <row r="138" spans="1:58">
      <c r="A138" s="37">
        <v>136</v>
      </c>
      <c r="B138" s="37">
        <v>30</v>
      </c>
      <c r="C138" s="37">
        <v>111064</v>
      </c>
      <c r="D138" s="38" t="s">
        <v>1069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1068</v>
      </c>
      <c r="P138" s="56">
        <v>4943.92</v>
      </c>
      <c r="Q138" s="56">
        <f t="shared" si="35"/>
        <v>0</v>
      </c>
      <c r="R138" s="58" t="s">
        <v>883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883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883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1070</v>
      </c>
      <c r="AN138" s="83">
        <v>907.41</v>
      </c>
      <c r="AO138" s="116">
        <f t="shared" si="41"/>
        <v>0.2268525</v>
      </c>
      <c r="AP138" s="83"/>
      <c r="AQ138" s="83"/>
      <c r="AR138" s="83" t="s">
        <v>883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7"/>
      <c r="BF138" s="128"/>
    </row>
    <row r="139" spans="1:58">
      <c r="A139" s="21">
        <v>137</v>
      </c>
      <c r="B139" s="41">
        <v>30</v>
      </c>
      <c r="C139" s="21">
        <v>117637</v>
      </c>
      <c r="D139" s="22" t="s">
        <v>1071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883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1072</v>
      </c>
      <c r="AN139" s="83">
        <v>1348.53</v>
      </c>
      <c r="AO139" s="116">
        <f t="shared" si="41"/>
        <v>0.3371325</v>
      </c>
      <c r="AP139" s="83"/>
      <c r="AQ139" s="83"/>
      <c r="AR139" s="83" t="s">
        <v>883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7"/>
      <c r="BF139" s="128"/>
    </row>
    <row r="140" spans="1:58">
      <c r="A140" s="21">
        <v>138</v>
      </c>
      <c r="B140" s="41">
        <v>30</v>
      </c>
      <c r="C140" s="21">
        <v>591</v>
      </c>
      <c r="D140" s="22" t="s">
        <v>1073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1074</v>
      </c>
      <c r="P140" s="56">
        <v>4474.99</v>
      </c>
      <c r="Q140" s="56">
        <f t="shared" si="35"/>
        <v>0</v>
      </c>
      <c r="R140" s="70" t="s">
        <v>883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6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7" t="s">
        <v>1075</v>
      </c>
      <c r="BF140" s="128"/>
    </row>
    <row r="141" spans="1:58">
      <c r="A141" s="21">
        <v>139</v>
      </c>
      <c r="B141" s="41">
        <v>30</v>
      </c>
      <c r="C141" s="21">
        <v>119263</v>
      </c>
      <c r="D141" s="22" t="s">
        <v>1076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6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7" t="s">
        <v>1077</v>
      </c>
      <c r="BF141" s="128"/>
    </row>
    <row r="142" spans="1:58">
      <c r="A142" s="99">
        <v>140</v>
      </c>
      <c r="B142" s="99">
        <v>3</v>
      </c>
      <c r="C142" s="99">
        <v>119262</v>
      </c>
      <c r="D142" s="100" t="s">
        <v>1078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6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7"/>
      <c r="BF142" s="128"/>
    </row>
    <row r="143" s="113" customFormat="1" spans="1:58">
      <c r="A143" s="130" t="s">
        <v>765</v>
      </c>
      <c r="B143" s="14"/>
      <c r="C143" s="14"/>
      <c r="D143" s="14"/>
      <c r="E143" s="14"/>
      <c r="F143" s="14"/>
      <c r="G143" s="131">
        <f t="shared" ref="G143:K143" si="43">SUM(G3:G142)</f>
        <v>18950</v>
      </c>
      <c r="H143" s="131"/>
      <c r="I143" s="132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33" t="e">
        <v>#N/A</v>
      </c>
      <c r="Q143" s="133" t="e">
        <f t="shared" si="35"/>
        <v>#N/A</v>
      </c>
      <c r="R143" s="51"/>
      <c r="S143" s="134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33" t="e">
        <v>#N/A</v>
      </c>
      <c r="Y143" s="133" t="e">
        <f t="shared" si="37"/>
        <v>#N/A</v>
      </c>
      <c r="Z143" s="51"/>
      <c r="AA143" s="134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4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5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4" t="e">
        <v>#N/A</v>
      </c>
      <c r="AU143" s="87" t="e">
        <f t="shared" si="42"/>
        <v>#N/A</v>
      </c>
      <c r="AV143" s="51"/>
      <c r="AW143" s="51"/>
      <c r="AX143" s="51"/>
      <c r="AY143" s="51"/>
      <c r="AZ143" s="134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4">
        <f>SUM(BD3:BD142)</f>
        <v>3725</v>
      </c>
      <c r="BE143" s="137"/>
      <c r="BF143" s="138"/>
    </row>
    <row r="144" spans="54:56">
      <c r="BB144" s="9"/>
      <c r="BC144" s="9">
        <f>BC143+BB143</f>
        <v>11850</v>
      </c>
      <c r="BD144" s="136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2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  <mergeCell ref="BF1:BF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tabSelected="1" workbookViewId="0">
      <selection activeCell="F9" sqref="F9"/>
    </sheetView>
  </sheetViews>
  <sheetFormatPr defaultColWidth="9" defaultRowHeight="23" customHeight="1" outlineLevelRow="4" outlineLevelCol="6"/>
  <sheetData>
    <row r="1" customHeight="1" spans="1:7">
      <c r="A1" s="48" t="s">
        <v>1079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1080</v>
      </c>
      <c r="C2" s="111" t="s">
        <v>21</v>
      </c>
      <c r="D2" s="111" t="s">
        <v>1081</v>
      </c>
      <c r="E2" s="111" t="s">
        <v>1082</v>
      </c>
      <c r="F2" s="111" t="s">
        <v>1083</v>
      </c>
      <c r="G2" s="112" t="s">
        <v>1084</v>
      </c>
    </row>
    <row r="3" customHeight="1" spans="1:7">
      <c r="A3">
        <v>1</v>
      </c>
      <c r="B3" t="s">
        <v>64</v>
      </c>
      <c r="C3">
        <v>724</v>
      </c>
      <c r="D3" t="s">
        <v>1085</v>
      </c>
      <c r="E3">
        <v>10930</v>
      </c>
      <c r="F3" t="s">
        <v>1086</v>
      </c>
      <c r="G3">
        <v>419</v>
      </c>
    </row>
    <row r="4" customHeight="1" spans="1:7">
      <c r="A4">
        <v>2</v>
      </c>
      <c r="B4" t="s">
        <v>64</v>
      </c>
      <c r="C4">
        <v>724</v>
      </c>
      <c r="D4" t="s">
        <v>1085</v>
      </c>
      <c r="E4">
        <v>12936</v>
      </c>
      <c r="F4" t="s">
        <v>647</v>
      </c>
      <c r="G4">
        <v>419</v>
      </c>
    </row>
    <row r="5" customHeight="1" spans="1:7">
      <c r="A5">
        <v>3</v>
      </c>
      <c r="B5" t="s">
        <v>64</v>
      </c>
      <c r="C5">
        <v>724</v>
      </c>
      <c r="D5" t="s">
        <v>1085</v>
      </c>
      <c r="E5">
        <v>13285</v>
      </c>
      <c r="F5" t="s">
        <v>744</v>
      </c>
      <c r="G5">
        <v>169.31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Q16" sqref="Q16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871</v>
      </c>
      <c r="K2" s="48" t="s">
        <v>39</v>
      </c>
      <c r="L2" s="49" t="s">
        <v>872</v>
      </c>
      <c r="M2" s="50" t="s">
        <v>873</v>
      </c>
      <c r="N2" s="50" t="s">
        <v>874</v>
      </c>
      <c r="O2" s="50" t="s">
        <v>875</v>
      </c>
      <c r="P2" s="51" t="s">
        <v>876</v>
      </c>
      <c r="Q2" s="51" t="s">
        <v>877</v>
      </c>
      <c r="R2" s="51"/>
      <c r="S2" s="48" t="s">
        <v>39</v>
      </c>
      <c r="T2" s="72" t="s">
        <v>872</v>
      </c>
      <c r="U2" s="48" t="s">
        <v>873</v>
      </c>
      <c r="V2" s="50" t="s">
        <v>874</v>
      </c>
      <c r="W2" s="50" t="s">
        <v>875</v>
      </c>
      <c r="X2" s="73">
        <v>44395</v>
      </c>
      <c r="Y2" s="51" t="s">
        <v>877</v>
      </c>
      <c r="Z2" s="51"/>
      <c r="AA2" s="82" t="s">
        <v>39</v>
      </c>
      <c r="AB2" s="72" t="s">
        <v>872</v>
      </c>
      <c r="AC2" s="48" t="s">
        <v>873</v>
      </c>
      <c r="AD2" s="50" t="s">
        <v>874</v>
      </c>
      <c r="AE2" s="50" t="s">
        <v>875</v>
      </c>
      <c r="AF2" s="73">
        <v>44396</v>
      </c>
      <c r="AG2" s="51" t="s">
        <v>877</v>
      </c>
      <c r="AH2" s="51"/>
      <c r="AI2" s="82" t="s">
        <v>39</v>
      </c>
      <c r="AJ2" s="72" t="s">
        <v>872</v>
      </c>
      <c r="AK2" s="48" t="s">
        <v>873</v>
      </c>
      <c r="AL2" s="50" t="s">
        <v>874</v>
      </c>
      <c r="AM2" s="50" t="s">
        <v>875</v>
      </c>
      <c r="AN2" s="82" t="s">
        <v>39</v>
      </c>
      <c r="AO2" s="87" t="s">
        <v>872</v>
      </c>
      <c r="AP2" s="89" t="s">
        <v>873</v>
      </c>
      <c r="AQ2" s="51" t="s">
        <v>874</v>
      </c>
      <c r="AR2" s="50" t="s">
        <v>875</v>
      </c>
      <c r="AS2" s="90"/>
      <c r="AT2" s="82" t="s">
        <v>39</v>
      </c>
      <c r="AU2" s="87" t="s">
        <v>872</v>
      </c>
      <c r="AV2" s="89" t="s">
        <v>873</v>
      </c>
      <c r="AW2" s="51" t="s">
        <v>874</v>
      </c>
      <c r="AX2" s="50" t="s">
        <v>875</v>
      </c>
      <c r="AY2" s="96"/>
      <c r="AZ2" s="13" t="s">
        <v>870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882</v>
      </c>
      <c r="P3" s="56">
        <v>110969.33</v>
      </c>
      <c r="Q3" s="56">
        <f>P3-K3</f>
        <v>1133.40000000001</v>
      </c>
      <c r="R3" s="55" t="s">
        <v>883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882</v>
      </c>
      <c r="X3" s="56">
        <v>103863.12</v>
      </c>
      <c r="Y3" s="56">
        <f>X3-S3</f>
        <v>652.619999999995</v>
      </c>
      <c r="Z3" s="55" t="s">
        <v>883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882</v>
      </c>
      <c r="AF3" s="83">
        <v>117188.03</v>
      </c>
      <c r="AG3" s="83">
        <f>AF3-AA3</f>
        <v>682.399999999994</v>
      </c>
      <c r="AH3" s="83" t="s">
        <v>883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882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882</v>
      </c>
      <c r="AF4" s="83">
        <v>60096.83</v>
      </c>
      <c r="AG4" s="83">
        <f t="shared" ref="AG4:AG35" si="5">AF4-AA4</f>
        <v>0</v>
      </c>
      <c r="AH4" s="83" t="s">
        <v>883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882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882</v>
      </c>
      <c r="AS4" s="9" t="s">
        <v>883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882</v>
      </c>
      <c r="AY4" s="12" t="s">
        <v>883</v>
      </c>
      <c r="AZ4" s="97" t="s">
        <v>884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885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883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883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883</v>
      </c>
      <c r="AZ5" s="97" t="s">
        <v>884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886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883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883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883</v>
      </c>
      <c r="AZ6" s="97" t="s">
        <v>884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887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884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883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883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883</v>
      </c>
      <c r="AZ8" s="97" t="s">
        <v>884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889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883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882</v>
      </c>
      <c r="AS9" s="9" t="s">
        <v>883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882</v>
      </c>
      <c r="AY9" s="12" t="s">
        <v>883</v>
      </c>
      <c r="AZ9" s="97" t="s">
        <v>884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882</v>
      </c>
      <c r="AF10" s="83">
        <v>50814.95</v>
      </c>
      <c r="AG10" s="83">
        <f t="shared" si="5"/>
        <v>0</v>
      </c>
      <c r="AH10" s="83" t="s">
        <v>883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882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883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883</v>
      </c>
      <c r="AZ10" s="97" t="s">
        <v>884</v>
      </c>
    </row>
    <row r="11" spans="1:51">
      <c r="A11" s="37">
        <v>9</v>
      </c>
      <c r="B11" s="37">
        <v>30</v>
      </c>
      <c r="C11" s="37">
        <v>585</v>
      </c>
      <c r="D11" s="38" t="s">
        <v>890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883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892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883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883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893</v>
      </c>
      <c r="AF12" s="83">
        <v>19709.21</v>
      </c>
      <c r="AG12" s="83">
        <f t="shared" si="5"/>
        <v>0</v>
      </c>
      <c r="AH12" s="83" t="s">
        <v>883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893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894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882</v>
      </c>
      <c r="P13" s="56">
        <v>26929.26</v>
      </c>
      <c r="Q13" s="56">
        <f t="shared" si="1"/>
        <v>0</v>
      </c>
      <c r="R13" s="58" t="s">
        <v>883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893</v>
      </c>
      <c r="X13" s="56">
        <v>18880.3</v>
      </c>
      <c r="Y13" s="56">
        <f t="shared" si="3"/>
        <v>0</v>
      </c>
      <c r="Z13" s="58" t="s">
        <v>883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883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883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882</v>
      </c>
      <c r="X14" s="56">
        <v>20539.18</v>
      </c>
      <c r="Y14" s="77">
        <f t="shared" si="3"/>
        <v>0.0999999999985448</v>
      </c>
      <c r="Z14" s="55" t="s">
        <v>883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882</v>
      </c>
      <c r="AF14" s="83">
        <v>18145.66</v>
      </c>
      <c r="AG14" s="83">
        <f t="shared" si="5"/>
        <v>0.00999999999839929</v>
      </c>
      <c r="AH14" s="55" t="s">
        <v>883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882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895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882</v>
      </c>
      <c r="P15" s="56">
        <v>17778.95</v>
      </c>
      <c r="Q15" s="77">
        <f t="shared" si="1"/>
        <v>0</v>
      </c>
      <c r="R15" s="55" t="s">
        <v>883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883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883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883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882</v>
      </c>
      <c r="X16" s="56">
        <v>40409.94</v>
      </c>
      <c r="Y16" s="56">
        <f t="shared" si="3"/>
        <v>0</v>
      </c>
      <c r="Z16" s="58" t="s">
        <v>883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883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896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883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883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883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882</v>
      </c>
      <c r="P18" s="56">
        <v>24689.58</v>
      </c>
      <c r="Q18" s="56">
        <f t="shared" si="1"/>
        <v>0</v>
      </c>
      <c r="R18" s="58" t="s">
        <v>883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883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882</v>
      </c>
      <c r="AF18" s="83">
        <v>26656.64</v>
      </c>
      <c r="AG18" s="83">
        <f t="shared" si="5"/>
        <v>0</v>
      </c>
      <c r="AH18" s="83" t="s">
        <v>883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882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897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883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883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898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883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882</v>
      </c>
      <c r="X20" s="56">
        <v>19141.48</v>
      </c>
      <c r="Y20" s="77">
        <f t="shared" si="3"/>
        <v>0</v>
      </c>
      <c r="Z20" s="55" t="s">
        <v>883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883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882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899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882</v>
      </c>
      <c r="P21" s="56">
        <v>22294.08</v>
      </c>
      <c r="Q21" s="77">
        <f t="shared" si="1"/>
        <v>0</v>
      </c>
      <c r="R21" s="55" t="s">
        <v>883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883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900</v>
      </c>
      <c r="AF21" s="83">
        <v>25607.3</v>
      </c>
      <c r="AG21" s="83">
        <f t="shared" si="5"/>
        <v>40</v>
      </c>
      <c r="AH21" s="55" t="s">
        <v>883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901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883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883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902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882</v>
      </c>
      <c r="P23" s="56">
        <v>23627.06</v>
      </c>
      <c r="Q23" s="56">
        <f t="shared" si="1"/>
        <v>0</v>
      </c>
      <c r="R23" s="58" t="s">
        <v>883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883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883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883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883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903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904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882</v>
      </c>
      <c r="P25" s="56">
        <v>14314.38</v>
      </c>
      <c r="Q25" s="77">
        <f t="shared" si="1"/>
        <v>-305.810000000001</v>
      </c>
      <c r="R25" s="55" t="s">
        <v>883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883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882</v>
      </c>
      <c r="AF25" s="83">
        <v>14905.37</v>
      </c>
      <c r="AG25" s="83">
        <f t="shared" si="5"/>
        <v>29.8000000000011</v>
      </c>
      <c r="AH25" s="55" t="s">
        <v>883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905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906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883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882</v>
      </c>
      <c r="X26" s="56">
        <v>14774.13</v>
      </c>
      <c r="Y26" s="77">
        <f t="shared" si="3"/>
        <v>0</v>
      </c>
      <c r="Z26" s="55" t="s">
        <v>883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883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907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883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883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883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908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883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883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882</v>
      </c>
      <c r="AF28" s="83">
        <v>15236.45</v>
      </c>
      <c r="AG28" s="83">
        <f t="shared" si="5"/>
        <v>0</v>
      </c>
      <c r="AH28" s="83" t="s">
        <v>883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909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882</v>
      </c>
      <c r="P29" s="56">
        <v>19495.23</v>
      </c>
      <c r="Q29" s="56">
        <f t="shared" si="1"/>
        <v>0</v>
      </c>
      <c r="R29" s="58" t="s">
        <v>883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882</v>
      </c>
      <c r="X29" s="56">
        <v>16879.44</v>
      </c>
      <c r="Y29" s="56">
        <f t="shared" si="3"/>
        <v>0</v>
      </c>
      <c r="Z29" s="58" t="s">
        <v>883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883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882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910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883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883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883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911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882</v>
      </c>
      <c r="P31" s="56">
        <v>21823.46</v>
      </c>
      <c r="Q31" s="56">
        <f t="shared" si="1"/>
        <v>0</v>
      </c>
      <c r="R31" s="70" t="s">
        <v>883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883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883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912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883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882</v>
      </c>
      <c r="X32" s="56">
        <v>19192.21</v>
      </c>
      <c r="Y32" s="56">
        <f t="shared" si="3"/>
        <v>918</v>
      </c>
      <c r="Z32" s="70" t="s">
        <v>883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882</v>
      </c>
      <c r="AF32" s="83">
        <v>17613.88</v>
      </c>
      <c r="AG32" s="83">
        <f t="shared" si="5"/>
        <v>0</v>
      </c>
      <c r="AH32" s="83" t="s">
        <v>883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913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883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883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883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882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914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883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883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883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915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883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883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883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882</v>
      </c>
      <c r="P36" s="56">
        <v>25871.24</v>
      </c>
      <c r="Q36" s="56">
        <f t="shared" ref="Q36:Q67" si="10">P36-K36</f>
        <v>0</v>
      </c>
      <c r="R36" s="58" t="s">
        <v>883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882</v>
      </c>
      <c r="X36" s="56">
        <v>20548.04</v>
      </c>
      <c r="Y36" s="56">
        <f t="shared" ref="Y36:Y67" si="12">X36-S36</f>
        <v>0</v>
      </c>
      <c r="Z36" s="58" t="s">
        <v>883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882</v>
      </c>
      <c r="AF36" s="83">
        <v>28123.82</v>
      </c>
      <c r="AG36" s="83">
        <f t="shared" ref="AG36:AG67" si="14">AF36-AA36</f>
        <v>0</v>
      </c>
      <c r="AH36" s="83" t="s">
        <v>883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882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916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883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917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883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883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918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882</v>
      </c>
      <c r="P39" s="56">
        <v>14971.4</v>
      </c>
      <c r="Q39" s="56">
        <f t="shared" si="10"/>
        <v>0</v>
      </c>
      <c r="R39" s="70" t="s">
        <v>883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918</v>
      </c>
      <c r="X39" s="56">
        <v>14427.28</v>
      </c>
      <c r="Y39" s="56">
        <f t="shared" si="12"/>
        <v>43.2000000000007</v>
      </c>
      <c r="Z39" s="70" t="s">
        <v>883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919</v>
      </c>
      <c r="AF39" s="83">
        <v>13098.63</v>
      </c>
      <c r="AG39" s="83">
        <f t="shared" si="14"/>
        <v>0</v>
      </c>
      <c r="AH39" s="83" t="s">
        <v>883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920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883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883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883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921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883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922</v>
      </c>
      <c r="AF41" s="83">
        <v>14211.19</v>
      </c>
      <c r="AG41" s="83">
        <f t="shared" si="14"/>
        <v>0</v>
      </c>
      <c r="AH41" s="83" t="s">
        <v>883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923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924</v>
      </c>
      <c r="P42" s="56">
        <v>15361.01</v>
      </c>
      <c r="Q42" s="56">
        <f t="shared" si="10"/>
        <v>0</v>
      </c>
      <c r="R42" s="58" t="s">
        <v>883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882</v>
      </c>
      <c r="X42" s="56">
        <v>13201.85</v>
      </c>
      <c r="Y42" s="56">
        <f t="shared" si="12"/>
        <v>78.8999999999996</v>
      </c>
      <c r="Z42" s="58" t="s">
        <v>883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925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926</v>
      </c>
      <c r="X43" s="56">
        <v>15871.14</v>
      </c>
      <c r="Y43" s="56">
        <f t="shared" si="12"/>
        <v>0</v>
      </c>
      <c r="Z43" s="70" t="s">
        <v>883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927</v>
      </c>
      <c r="AF43" s="83">
        <v>17477.41</v>
      </c>
      <c r="AG43" s="83">
        <f t="shared" si="14"/>
        <v>0</v>
      </c>
      <c r="AH43" s="83" t="s">
        <v>883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926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928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883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929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883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883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930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882</v>
      </c>
      <c r="P46" s="56">
        <v>14411.55</v>
      </c>
      <c r="Q46" s="56">
        <f t="shared" si="10"/>
        <v>0</v>
      </c>
      <c r="R46" s="58" t="s">
        <v>883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882</v>
      </c>
      <c r="X46" s="56">
        <v>14744.6</v>
      </c>
      <c r="Y46" s="56">
        <f t="shared" si="12"/>
        <v>0</v>
      </c>
      <c r="Z46" s="58" t="s">
        <v>883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931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883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883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932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883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883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933</v>
      </c>
      <c r="AF48" s="83">
        <v>10957.33</v>
      </c>
      <c r="AG48" s="83">
        <f t="shared" si="14"/>
        <v>0</v>
      </c>
      <c r="AH48" s="83" t="s">
        <v>883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934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935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882</v>
      </c>
      <c r="P49" s="56">
        <v>15239.6</v>
      </c>
      <c r="Q49" s="56">
        <f t="shared" si="10"/>
        <v>368.01</v>
      </c>
      <c r="R49" s="70" t="s">
        <v>883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882</v>
      </c>
      <c r="X49" s="56">
        <v>14765.74</v>
      </c>
      <c r="Y49" s="56">
        <f t="shared" si="12"/>
        <v>165.4</v>
      </c>
      <c r="Z49" s="70" t="s">
        <v>883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883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936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883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883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883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937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883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883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882</v>
      </c>
      <c r="AF51" s="83">
        <v>13048.46</v>
      </c>
      <c r="AG51" s="83">
        <f t="shared" si="14"/>
        <v>54.7999999999993</v>
      </c>
      <c r="AH51" s="83" t="s">
        <v>883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882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938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882</v>
      </c>
      <c r="P52" s="56">
        <v>13505.9</v>
      </c>
      <c r="Q52" s="56">
        <f t="shared" si="10"/>
        <v>0</v>
      </c>
      <c r="R52" s="58" t="s">
        <v>883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883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883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882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939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883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883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882</v>
      </c>
      <c r="AF53" s="83">
        <v>13169.36</v>
      </c>
      <c r="AG53" s="83">
        <f t="shared" si="14"/>
        <v>0</v>
      </c>
      <c r="AH53" s="83" t="s">
        <v>883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940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883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882</v>
      </c>
      <c r="X54" s="56">
        <v>10351.2</v>
      </c>
      <c r="Y54" s="56">
        <f t="shared" si="12"/>
        <v>0</v>
      </c>
      <c r="Z54" s="58" t="s">
        <v>883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883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882</v>
      </c>
      <c r="P55" s="56">
        <v>16696.2</v>
      </c>
      <c r="Q55" s="56">
        <f t="shared" si="10"/>
        <v>0</v>
      </c>
      <c r="R55" s="70" t="s">
        <v>883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883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883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941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942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883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883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943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883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882</v>
      </c>
      <c r="X57" s="56">
        <v>10531.68</v>
      </c>
      <c r="Y57" s="56">
        <f t="shared" si="12"/>
        <v>97.8000000000011</v>
      </c>
      <c r="Z57" s="70" t="s">
        <v>883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941</v>
      </c>
      <c r="AF57" s="83">
        <v>11511.84</v>
      </c>
      <c r="AG57" s="83">
        <f t="shared" si="14"/>
        <v>6</v>
      </c>
      <c r="AH57" s="83" t="s">
        <v>883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944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883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883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883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945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883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947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948</v>
      </c>
      <c r="P60" s="56">
        <v>8879.31</v>
      </c>
      <c r="Q60" s="56">
        <f t="shared" si="10"/>
        <v>11</v>
      </c>
      <c r="R60" s="58" t="s">
        <v>883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882</v>
      </c>
      <c r="X60" s="56">
        <v>16739.77</v>
      </c>
      <c r="Y60" s="56">
        <f t="shared" si="12"/>
        <v>0</v>
      </c>
      <c r="Z60" s="58" t="s">
        <v>883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948</v>
      </c>
      <c r="AF60" s="83">
        <v>11972.67</v>
      </c>
      <c r="AG60" s="83">
        <f t="shared" si="14"/>
        <v>0</v>
      </c>
      <c r="AH60" s="83" t="s">
        <v>883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948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949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883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950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951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883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952</v>
      </c>
      <c r="AF62" s="83">
        <v>11868.51</v>
      </c>
      <c r="AG62" s="83">
        <f t="shared" si="14"/>
        <v>0</v>
      </c>
      <c r="AH62" s="83" t="s">
        <v>883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953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882</v>
      </c>
      <c r="P63" s="56">
        <v>12807.81</v>
      </c>
      <c r="Q63" s="56">
        <f t="shared" si="10"/>
        <v>0</v>
      </c>
      <c r="R63" s="70" t="s">
        <v>883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954</v>
      </c>
      <c r="X63" s="56">
        <v>10248.84</v>
      </c>
      <c r="Y63" s="56">
        <f t="shared" si="12"/>
        <v>0</v>
      </c>
      <c r="Z63" s="70" t="s">
        <v>883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955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883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883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883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956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882</v>
      </c>
      <c r="P65" s="56">
        <v>10436.69</v>
      </c>
      <c r="Q65" s="56">
        <f t="shared" si="10"/>
        <v>405.110000000001</v>
      </c>
      <c r="R65" s="58" t="s">
        <v>883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882</v>
      </c>
      <c r="X65" s="56">
        <v>9001.29</v>
      </c>
      <c r="Y65" s="56">
        <f t="shared" si="12"/>
        <v>-782</v>
      </c>
      <c r="Z65" s="58" t="s">
        <v>883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882</v>
      </c>
      <c r="AF65" s="83">
        <v>14553.41</v>
      </c>
      <c r="AG65" s="83">
        <f t="shared" si="14"/>
        <v>-360.299999999999</v>
      </c>
      <c r="AH65" s="83" t="s">
        <v>883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882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957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883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883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883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958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882</v>
      </c>
      <c r="P67" s="56">
        <v>11230.98</v>
      </c>
      <c r="Q67" s="56">
        <f t="shared" si="10"/>
        <v>0</v>
      </c>
      <c r="R67" s="70" t="s">
        <v>883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883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883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882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959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883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882</v>
      </c>
      <c r="X68" s="56">
        <v>8919.81</v>
      </c>
      <c r="Y68" s="56">
        <f t="shared" ref="Y68:Y99" si="21">X68-S68</f>
        <v>0</v>
      </c>
      <c r="Z68" s="70" t="s">
        <v>883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882</v>
      </c>
      <c r="AF68" s="83">
        <v>9170.81</v>
      </c>
      <c r="AG68" s="83">
        <f t="shared" ref="AG68:AG99" si="23">AF68-AA68</f>
        <v>0</v>
      </c>
      <c r="AH68" s="83" t="s">
        <v>883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960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883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883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883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961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882</v>
      </c>
      <c r="P70" s="56">
        <v>10784.16</v>
      </c>
      <c r="Q70" s="56">
        <f t="shared" si="19"/>
        <v>0</v>
      </c>
      <c r="R70" s="58" t="s">
        <v>883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882</v>
      </c>
      <c r="X70" s="56">
        <v>11189.13</v>
      </c>
      <c r="Y70" s="56">
        <f t="shared" si="21"/>
        <v>0</v>
      </c>
      <c r="Z70" s="58" t="s">
        <v>883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883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962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883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883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882</v>
      </c>
      <c r="AF71" s="83">
        <v>9777.38</v>
      </c>
      <c r="AG71" s="83">
        <f t="shared" si="23"/>
        <v>-1541.53</v>
      </c>
      <c r="AH71" s="83" t="s">
        <v>883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882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963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883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883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883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964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883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965</v>
      </c>
      <c r="X73" s="56">
        <v>9316.94</v>
      </c>
      <c r="Y73" s="56">
        <f t="shared" si="21"/>
        <v>0</v>
      </c>
      <c r="Z73" s="70" t="s">
        <v>883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966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882</v>
      </c>
      <c r="P74" s="56">
        <v>9854.81</v>
      </c>
      <c r="Q74" s="56">
        <f t="shared" si="19"/>
        <v>0</v>
      </c>
      <c r="R74" s="70" t="s">
        <v>883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967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883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968</v>
      </c>
      <c r="AF75" s="83">
        <v>13205.66</v>
      </c>
      <c r="AG75" s="83">
        <f t="shared" si="23"/>
        <v>0</v>
      </c>
      <c r="AH75" s="83" t="s">
        <v>883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969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970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883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971</v>
      </c>
      <c r="X76" s="56">
        <v>14092.84</v>
      </c>
      <c r="Y76" s="56">
        <f t="shared" si="21"/>
        <v>0</v>
      </c>
      <c r="Z76" s="58" t="s">
        <v>883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972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883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883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973</v>
      </c>
      <c r="AF77" s="83">
        <v>12396.96</v>
      </c>
      <c r="AG77" s="83">
        <f t="shared" si="23"/>
        <v>0</v>
      </c>
      <c r="AH77" s="83" t="s">
        <v>883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974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975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882</v>
      </c>
      <c r="P78" s="56">
        <v>10303.05</v>
      </c>
      <c r="Q78" s="56">
        <f t="shared" si="19"/>
        <v>9</v>
      </c>
      <c r="R78" s="58" t="s">
        <v>883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977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882</v>
      </c>
      <c r="P79" s="56">
        <v>10655.89</v>
      </c>
      <c r="Q79" s="56">
        <f t="shared" si="19"/>
        <v>0</v>
      </c>
      <c r="R79" s="70" t="s">
        <v>883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883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882</v>
      </c>
      <c r="AF79" s="83">
        <v>9933.6</v>
      </c>
      <c r="AG79" s="83">
        <f t="shared" si="23"/>
        <v>24</v>
      </c>
      <c r="AH79" s="83" t="s">
        <v>883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978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883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883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883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980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883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882</v>
      </c>
      <c r="X81" s="56">
        <v>8412.34</v>
      </c>
      <c r="Y81" s="56">
        <f t="shared" si="21"/>
        <v>0</v>
      </c>
      <c r="Z81" s="70" t="s">
        <v>883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883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981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982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884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983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984</v>
      </c>
      <c r="AF83" s="83">
        <v>10218.02</v>
      </c>
      <c r="AG83" s="83">
        <f t="shared" si="23"/>
        <v>0</v>
      </c>
      <c r="AH83" s="83" t="s">
        <v>883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985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883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883</v>
      </c>
      <c r="AZ83" s="97" t="s">
        <v>884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986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883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984</v>
      </c>
      <c r="AS84" s="9" t="s">
        <v>883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984</v>
      </c>
      <c r="AY84" s="12" t="s">
        <v>883</v>
      </c>
      <c r="AZ84" s="97" t="s">
        <v>884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987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988</v>
      </c>
      <c r="AF85" s="83">
        <v>14640.01</v>
      </c>
      <c r="AG85" s="83">
        <f t="shared" si="23"/>
        <v>0</v>
      </c>
      <c r="AH85" s="83" t="s">
        <v>883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883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883</v>
      </c>
      <c r="AZ85" s="97" t="s">
        <v>884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883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883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988</v>
      </c>
      <c r="AY86" s="12" t="s">
        <v>883</v>
      </c>
      <c r="AZ86" s="97" t="s">
        <v>884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882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882</v>
      </c>
      <c r="AS87" s="9" t="s">
        <v>883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884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989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883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884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990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882</v>
      </c>
      <c r="AF89" s="83">
        <v>10798.36</v>
      </c>
      <c r="AG89" s="83">
        <f t="shared" si="23"/>
        <v>29.8000000000011</v>
      </c>
      <c r="AH89" s="83" t="s">
        <v>883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882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991</v>
      </c>
      <c r="AS89" s="9" t="s">
        <v>992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993</v>
      </c>
      <c r="AY89" s="12" t="s">
        <v>883</v>
      </c>
      <c r="AZ89" s="97" t="s">
        <v>884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994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883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883</v>
      </c>
      <c r="AZ90" s="97" t="s">
        <v>884</v>
      </c>
    </row>
    <row r="91" spans="1:51">
      <c r="A91" s="21">
        <v>89</v>
      </c>
      <c r="B91" s="41">
        <v>30</v>
      </c>
      <c r="C91" s="21">
        <v>743</v>
      </c>
      <c r="D91" s="22" t="s">
        <v>995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883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883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996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882</v>
      </c>
      <c r="P92" s="56">
        <v>7928.09</v>
      </c>
      <c r="Q92" s="56">
        <f t="shared" si="19"/>
        <v>0</v>
      </c>
      <c r="R92" s="70" t="s">
        <v>883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883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997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883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998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999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1000</v>
      </c>
      <c r="P94" s="56">
        <v>10306.85</v>
      </c>
      <c r="Q94" s="56">
        <f t="shared" si="19"/>
        <v>0</v>
      </c>
      <c r="R94" s="58" t="s">
        <v>883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1000</v>
      </c>
      <c r="X94" s="56">
        <v>7781.42</v>
      </c>
      <c r="Y94" s="56">
        <f t="shared" si="21"/>
        <v>0</v>
      </c>
      <c r="Z94" s="58" t="s">
        <v>883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1000</v>
      </c>
      <c r="AF94" s="83">
        <v>7457.14</v>
      </c>
      <c r="AG94" s="83">
        <f t="shared" si="23"/>
        <v>0</v>
      </c>
      <c r="AH94" s="83" t="s">
        <v>883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1001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1003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883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883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883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1000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1004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883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882</v>
      </c>
      <c r="X97" s="56">
        <v>9169.43</v>
      </c>
      <c r="Y97" s="56">
        <f t="shared" si="21"/>
        <v>0</v>
      </c>
      <c r="Z97" s="70" t="s">
        <v>883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883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1005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882</v>
      </c>
      <c r="P98" s="56">
        <v>9403.83</v>
      </c>
      <c r="Q98" s="56">
        <f t="shared" si="19"/>
        <v>0</v>
      </c>
      <c r="R98" s="70" t="s">
        <v>883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883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883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1006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883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883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882</v>
      </c>
      <c r="AF99" s="83">
        <v>7346.49</v>
      </c>
      <c r="AG99" s="83">
        <f t="shared" si="23"/>
        <v>0</v>
      </c>
      <c r="AH99" s="83" t="s">
        <v>883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1007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1008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883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1009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1010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883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1011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1009</v>
      </c>
      <c r="P102" s="56">
        <v>9453.66</v>
      </c>
      <c r="Q102" s="56">
        <f t="shared" si="28"/>
        <v>0</v>
      </c>
      <c r="R102" s="58" t="s">
        <v>883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1012</v>
      </c>
      <c r="X102" s="56">
        <v>7832</v>
      </c>
      <c r="Y102" s="56">
        <f t="shared" si="30"/>
        <v>0</v>
      </c>
      <c r="Z102" s="58" t="s">
        <v>883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1013</v>
      </c>
      <c r="AF102" s="83">
        <v>8698.45</v>
      </c>
      <c r="AG102" s="83">
        <f t="shared" si="32"/>
        <v>0</v>
      </c>
      <c r="AH102" s="83" t="s">
        <v>883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1014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883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883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1016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883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883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1017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1018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882</v>
      </c>
      <c r="P105" s="56">
        <v>8740.67</v>
      </c>
      <c r="Q105" s="56">
        <f t="shared" si="28"/>
        <v>0</v>
      </c>
      <c r="R105" s="70" t="s">
        <v>883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882</v>
      </c>
      <c r="X105" s="56">
        <v>7048.06</v>
      </c>
      <c r="Y105" s="56">
        <f t="shared" si="30"/>
        <v>5</v>
      </c>
      <c r="Z105" s="70" t="s">
        <v>883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1019</v>
      </c>
      <c r="AF105" s="83">
        <v>6001.7</v>
      </c>
      <c r="AG105" s="83">
        <f t="shared" si="32"/>
        <v>0</v>
      </c>
      <c r="AH105" s="83" t="s">
        <v>883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883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882</v>
      </c>
      <c r="X106" s="56">
        <v>9210.71</v>
      </c>
      <c r="Y106" s="56">
        <f t="shared" si="30"/>
        <v>0</v>
      </c>
      <c r="Z106" s="58" t="s">
        <v>883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1020</v>
      </c>
      <c r="AF106" s="83">
        <v>8884.01</v>
      </c>
      <c r="AG106" s="83">
        <f t="shared" si="32"/>
        <v>0</v>
      </c>
      <c r="AH106" s="83" t="s">
        <v>883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1021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883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883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883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1020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1022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882</v>
      </c>
      <c r="P108" s="56">
        <v>8222.84</v>
      </c>
      <c r="Q108" s="56">
        <f t="shared" si="28"/>
        <v>0</v>
      </c>
      <c r="R108" s="58" t="s">
        <v>883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883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1024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883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883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883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1025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1026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883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1025</v>
      </c>
      <c r="X110" s="56">
        <v>7282.21</v>
      </c>
      <c r="Y110" s="56">
        <f t="shared" si="30"/>
        <v>0</v>
      </c>
      <c r="Z110" s="70" t="s">
        <v>883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1025</v>
      </c>
      <c r="AF110" s="83">
        <v>5905.17</v>
      </c>
      <c r="AG110" s="83">
        <f t="shared" si="32"/>
        <v>0</v>
      </c>
      <c r="AH110" s="83" t="s">
        <v>883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1027</v>
      </c>
    </row>
    <row r="111" spans="1:51">
      <c r="A111" s="21">
        <v>109</v>
      </c>
      <c r="B111" s="41">
        <v>30</v>
      </c>
      <c r="C111" s="21">
        <v>339</v>
      </c>
      <c r="D111" s="22" t="s">
        <v>1028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882</v>
      </c>
      <c r="P111" s="56">
        <v>9426.16</v>
      </c>
      <c r="Q111" s="56">
        <f t="shared" si="28"/>
        <v>0</v>
      </c>
      <c r="R111" s="70" t="s">
        <v>883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1030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1031</v>
      </c>
      <c r="P112" s="56">
        <v>9467.99</v>
      </c>
      <c r="Q112" s="56">
        <f t="shared" si="28"/>
        <v>0</v>
      </c>
      <c r="R112" s="58" t="s">
        <v>883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1031</v>
      </c>
      <c r="X112" s="56">
        <v>8629.96</v>
      </c>
      <c r="Y112" s="56">
        <f t="shared" si="30"/>
        <v>0</v>
      </c>
      <c r="Z112" s="58" t="s">
        <v>883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1032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1033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883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1034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883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883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883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1035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883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883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882</v>
      </c>
      <c r="AF115" s="83">
        <v>7032.33</v>
      </c>
      <c r="AG115" s="83">
        <f t="shared" si="32"/>
        <v>0</v>
      </c>
      <c r="AH115" s="83" t="s">
        <v>883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1036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1037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883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1038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883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883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883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1039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882</v>
      </c>
      <c r="P118" s="56">
        <v>8231.6</v>
      </c>
      <c r="Q118" s="56">
        <f t="shared" si="28"/>
        <v>0</v>
      </c>
      <c r="R118" s="58" t="s">
        <v>883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883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883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883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1040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883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882</v>
      </c>
      <c r="X119" s="56">
        <v>7747.77</v>
      </c>
      <c r="Y119" s="56">
        <f t="shared" si="30"/>
        <v>0</v>
      </c>
      <c r="Z119" s="58" t="s">
        <v>883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882</v>
      </c>
      <c r="AF119" s="83">
        <v>7760.63</v>
      </c>
      <c r="AG119" s="83">
        <f t="shared" si="32"/>
        <v>0</v>
      </c>
      <c r="AH119" s="83" t="s">
        <v>883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883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1041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883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883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883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882</v>
      </c>
      <c r="AN120" s="9">
        <v>2554.07</v>
      </c>
      <c r="AO120" s="91">
        <f t="shared" si="34"/>
        <v>0.392330261136713</v>
      </c>
      <c r="AR120" s="9" t="s">
        <v>883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1042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1043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883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1044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1045</v>
      </c>
      <c r="P123" s="56">
        <v>6722.53</v>
      </c>
      <c r="Q123" s="56">
        <f t="shared" si="28"/>
        <v>0</v>
      </c>
      <c r="R123" s="70" t="s">
        <v>883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1046</v>
      </c>
      <c r="X123" s="56">
        <v>6454.52</v>
      </c>
      <c r="Y123" s="56">
        <f t="shared" si="30"/>
        <v>0</v>
      </c>
      <c r="Z123" s="70" t="s">
        <v>883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1047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882</v>
      </c>
      <c r="AF124" s="83">
        <v>11667.17</v>
      </c>
      <c r="AG124" s="83">
        <f t="shared" si="32"/>
        <v>15.7999999999993</v>
      </c>
      <c r="AH124" s="83" t="s">
        <v>883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1048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883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883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883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1049</v>
      </c>
      <c r="AN125" s="9">
        <v>8729.34</v>
      </c>
      <c r="AO125" s="91">
        <f t="shared" si="34"/>
        <v>1.24704857142857</v>
      </c>
      <c r="AR125" s="9" t="s">
        <v>883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1050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1049</v>
      </c>
      <c r="P126" s="56">
        <v>9252.58</v>
      </c>
      <c r="Q126" s="56">
        <f t="shared" si="28"/>
        <v>0</v>
      </c>
      <c r="R126" s="58" t="s">
        <v>883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1049</v>
      </c>
      <c r="X126" s="56">
        <v>7259.71</v>
      </c>
      <c r="Y126" s="56">
        <f t="shared" si="30"/>
        <v>0</v>
      </c>
      <c r="Z126" s="58" t="s">
        <v>883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883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883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1051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883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883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883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1052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883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883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883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883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1053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882</v>
      </c>
      <c r="P129" s="56">
        <v>4860.83</v>
      </c>
      <c r="Q129" s="56">
        <f t="shared" si="28"/>
        <v>0</v>
      </c>
      <c r="R129" s="70" t="s">
        <v>883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882</v>
      </c>
      <c r="X129" s="56">
        <v>4930.88</v>
      </c>
      <c r="Y129" s="56">
        <f t="shared" si="30"/>
        <v>0</v>
      </c>
      <c r="Z129" s="70" t="s">
        <v>883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882</v>
      </c>
      <c r="AF129" s="83">
        <v>4709.81</v>
      </c>
      <c r="AG129" s="83">
        <f t="shared" si="32"/>
        <v>0</v>
      </c>
      <c r="AH129" s="83" t="s">
        <v>883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883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1054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883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1056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1057</v>
      </c>
      <c r="P131" s="56">
        <v>5387.9</v>
      </c>
      <c r="Q131" s="56">
        <f t="shared" si="28"/>
        <v>0</v>
      </c>
      <c r="R131" s="58" t="s">
        <v>883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1057</v>
      </c>
      <c r="X131" s="56">
        <v>4609.6</v>
      </c>
      <c r="Y131" s="56">
        <f t="shared" si="30"/>
        <v>0</v>
      </c>
      <c r="Z131" s="58" t="s">
        <v>883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1058</v>
      </c>
      <c r="AF131" s="83">
        <v>5595.47</v>
      </c>
      <c r="AG131" s="83">
        <f t="shared" si="32"/>
        <v>0</v>
      </c>
      <c r="AH131" s="83" t="s">
        <v>883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1059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1060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1062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883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1063</v>
      </c>
      <c r="X134" s="56">
        <v>6172.42</v>
      </c>
      <c r="Y134" s="56">
        <f t="shared" si="30"/>
        <v>0</v>
      </c>
      <c r="Z134" s="70" t="s">
        <v>883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1064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1063</v>
      </c>
      <c r="P135" s="56">
        <v>4377.24</v>
      </c>
      <c r="Q135" s="56">
        <f t="shared" si="28"/>
        <v>0</v>
      </c>
      <c r="R135" s="70" t="s">
        <v>883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883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1065</v>
      </c>
      <c r="AF135" s="83">
        <v>4597.36</v>
      </c>
      <c r="AG135" s="83">
        <f t="shared" si="32"/>
        <v>0</v>
      </c>
      <c r="AH135" s="83" t="s">
        <v>883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1065</v>
      </c>
      <c r="AN135" s="9">
        <v>2206.52</v>
      </c>
      <c r="AO135" s="91">
        <f t="shared" si="34"/>
        <v>0.55163</v>
      </c>
      <c r="AR135" s="9" t="s">
        <v>883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1067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883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1068</v>
      </c>
      <c r="X137" s="56">
        <v>4337.03</v>
      </c>
      <c r="Y137" s="56">
        <f t="shared" si="30"/>
        <v>0</v>
      </c>
      <c r="Z137" s="58" t="s">
        <v>883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1068</v>
      </c>
      <c r="AF137" s="83">
        <v>5426.73</v>
      </c>
      <c r="AG137" s="83">
        <f t="shared" si="32"/>
        <v>0</v>
      </c>
      <c r="AH137" s="83" t="s">
        <v>883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1069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1068</v>
      </c>
      <c r="P138" s="56">
        <v>4943.92</v>
      </c>
      <c r="Q138" s="56">
        <f t="shared" si="28"/>
        <v>0</v>
      </c>
      <c r="R138" s="58" t="s">
        <v>883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883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883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1070</v>
      </c>
      <c r="AN138" s="9">
        <v>907.41</v>
      </c>
      <c r="AO138" s="91">
        <f t="shared" si="34"/>
        <v>0.2268525</v>
      </c>
      <c r="AR138" s="9" t="s">
        <v>883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1071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883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1072</v>
      </c>
      <c r="AN139" s="9">
        <v>1348.53</v>
      </c>
      <c r="AO139" s="91">
        <f t="shared" si="34"/>
        <v>0.3371325</v>
      </c>
      <c r="AR139" s="9" t="s">
        <v>883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1073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1074</v>
      </c>
      <c r="P140" s="56">
        <v>4474.99</v>
      </c>
      <c r="Q140" s="56">
        <f t="shared" si="28"/>
        <v>0</v>
      </c>
      <c r="R140" s="70" t="s">
        <v>883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1076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1078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后勤帮扶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2021-07-12T09:13:00Z</dcterms:created>
  <dcterms:modified xsi:type="dcterms:W3CDTF">2021-08-02T02:08:27Z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F326F3687EBE48DEBA895570B6473FE2</vt:lpwstr>
  </property>
  <property fmtid="{D5CDD505-2E9C-101B-9397-08002B2CF9AE}" pid="3" name="KSOProductBuildVer">
    <vt:lpwstr>2052-11.1.0.10667</vt:lpwstr>
  </property>
</Properties>
</file>