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70" windowHeight="7290" firstSheet="1" activeTab="2"/>
  </bookViews>
  <sheets>
    <sheet name="总表原表" sheetId="1" state="hidden" r:id="rId1"/>
    <sheet name="任务总表" sheetId="3" r:id="rId2"/>
    <sheet name="任务明细表" sheetId="4" r:id="rId3"/>
    <sheet name="片区完成情况" sheetId="13" state="hidden" r:id="rId4"/>
    <sheet name="4月各品种完成情况" sheetId="9" state="hidden" r:id="rId5"/>
    <sheet name="进度通报表" sheetId="7" state="hidden" r:id="rId6"/>
    <sheet name="任务（原存档） " sheetId="5" state="hidden" r:id="rId7"/>
    <sheet name="藿香数据" sheetId="6" state="hidden" r:id="rId8"/>
  </sheets>
  <externalReferences>
    <externalReference r:id="rId9"/>
    <externalReference r:id="rId10"/>
    <externalReference r:id="rId11"/>
  </externalReferences>
  <definedNames>
    <definedName name="_xlnm._FilterDatabase" localSheetId="6" hidden="1">'任务（原存档） '!$2:$118</definedName>
    <definedName name="_xlnm._FilterDatabase" localSheetId="2" hidden="1">任务明细表!$A$2:$BS$119</definedName>
    <definedName name="_xlnm._FilterDatabase" localSheetId="5" hidden="1">进度通报表!$A$2:$XEZ$118</definedName>
    <definedName name="_xlnm._FilterDatabase" localSheetId="3" hidden="1">片区完成情况!$A$1:$P$46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L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含群接龙42盒</t>
        </r>
      </text>
    </comment>
    <comment ref="N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含群接龙下账金额：2042.28元，算任务不算奖励</t>
        </r>
      </text>
    </comment>
    <comment ref="AK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含群接龙134盒，算任务，不算奖励</t>
        </r>
      </text>
    </comment>
    <comment ref="AT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含群接龙下账232盒，算任务，不算奖励</t>
        </r>
      </text>
    </comment>
    <comment ref="AV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含群接龙下账金额：7364.2元，算任务，不算奖励</t>
        </r>
      </text>
    </comment>
    <comment ref="AZ76" authorId="0">
      <text>
        <r>
          <rPr>
            <b/>
            <sz val="9"/>
            <rFont val="宋体"/>
            <charset val="134"/>
          </rPr>
          <t>Administrator:含群接龙下账9盒，计算任务，不算奖励</t>
        </r>
      </text>
    </comment>
    <comment ref="BB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含群接龙下账金额108.92，计算奖励减除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K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24粒装
</t>
        </r>
      </text>
    </comment>
  </commentList>
</comments>
</file>

<file path=xl/sharedStrings.xml><?xml version="1.0" encoding="utf-8"?>
<sst xmlns="http://schemas.openxmlformats.org/spreadsheetml/2006/main" count="1557" uniqueCount="279">
  <si>
    <t>序号</t>
  </si>
  <si>
    <r>
      <rPr>
        <b/>
        <sz val="11"/>
        <rFont val="宋体"/>
        <charset val="134"/>
      </rPr>
      <t>货品</t>
    </r>
    <r>
      <rPr>
        <b/>
        <sz val="11"/>
        <rFont val="Arial"/>
        <charset val="0"/>
      </rPr>
      <t>id</t>
    </r>
  </si>
  <si>
    <t>品名</t>
  </si>
  <si>
    <t>规格</t>
  </si>
  <si>
    <t>厂家</t>
  </si>
  <si>
    <t>价格</t>
  </si>
  <si>
    <t>考核价</t>
  </si>
  <si>
    <t>任务量</t>
  </si>
  <si>
    <t>毛利额</t>
  </si>
  <si>
    <t>毛利率</t>
  </si>
  <si>
    <t>毛利段提成比例</t>
  </si>
  <si>
    <t>,</t>
  </si>
  <si>
    <t>赖氨酸磷酸氢钙片</t>
  </si>
  <si>
    <t>12片x5板</t>
  </si>
  <si>
    <t>广西嘉进药业有限公司</t>
  </si>
  <si>
    <t>葡萄糖酸钙锌口服溶液</t>
  </si>
  <si>
    <t>10mlx48支（按2盒计）</t>
  </si>
  <si>
    <t>澳诺(中国)制药有限公司</t>
  </si>
  <si>
    <t>10mlx24支</t>
  </si>
  <si>
    <t>维生素D滴剂</t>
  </si>
  <si>
    <t>400单位x60粒</t>
  </si>
  <si>
    <t>青岛双鲸药业股份有限公司</t>
  </si>
  <si>
    <t>丙酸氟替卡松鼻喷雾剂（辅舒良）</t>
  </si>
  <si>
    <t>50ug：120喷</t>
  </si>
  <si>
    <t>西班牙</t>
  </si>
  <si>
    <t>盐酸赛罗唑啉鼻用喷雾剂</t>
  </si>
  <si>
    <t>10ml*10mg</t>
  </si>
  <si>
    <t>Novartis Consumer Health SA (诺华）</t>
  </si>
  <si>
    <t>蓝芩口服液</t>
  </si>
  <si>
    <t>10ml*12支</t>
  </si>
  <si>
    <t>扬子江</t>
  </si>
  <si>
    <t>奥利司他胶囊</t>
  </si>
  <si>
    <t>60mgx24粒</t>
  </si>
  <si>
    <t>山东新时代药业有限公司</t>
  </si>
  <si>
    <t>2020年4月重点品种任务表</t>
  </si>
  <si>
    <t>考核时间（3.26-4.25）</t>
  </si>
  <si>
    <t>奖励</t>
  </si>
  <si>
    <t>处罚</t>
  </si>
  <si>
    <t>4月任务</t>
  </si>
  <si>
    <t>保底提成</t>
  </si>
  <si>
    <t>完成任务提成</t>
  </si>
  <si>
    <t>差额处罚</t>
  </si>
  <si>
    <t>晒单</t>
  </si>
  <si>
    <t>备注</t>
  </si>
  <si>
    <t>晒单政策</t>
  </si>
  <si>
    <t>单品政策</t>
  </si>
  <si>
    <t>1元/盒</t>
  </si>
  <si>
    <t>若此商品4月有晒单政策货单品奖励，则取消本表中提成奖励，按采购部发4月单品政策执行</t>
  </si>
  <si>
    <t>0.5元/盒</t>
  </si>
  <si>
    <t>晒单奖励3元/盒，不再享受其余奖励</t>
  </si>
  <si>
    <t>2元/盒</t>
  </si>
  <si>
    <t>销售奖励：①销售1盒晒单奖励15元；②买二得三【赠品为卖品】，奖励40元/组（奖励不含赠品）。不再享受毛利段奖励。</t>
  </si>
  <si>
    <t>销售奖励：①销售1盒晒单奖励10元；②买二得三【赠品为卖品】，奖励30元/组（奖励不含赠品）。不再享受毛利段奖励。</t>
  </si>
  <si>
    <t>来益牌叶黄素咀嚼片</t>
  </si>
  <si>
    <t>450mg*30粒</t>
  </si>
  <si>
    <t>浙江医药股份有限公司新昌制药厂</t>
  </si>
  <si>
    <t>无</t>
  </si>
  <si>
    <t>明目护眼贴</t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</si>
  <si>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7cmx5.5cm15</t>
    </r>
    <r>
      <rPr>
        <sz val="10"/>
        <rFont val="宋体"/>
        <charset val="0"/>
      </rPr>
      <t>袋</t>
    </r>
    <r>
      <rPr>
        <sz val="10"/>
        <rFont val="Arial"/>
        <charset val="0"/>
      </rPr>
      <t>x2</t>
    </r>
    <r>
      <rPr>
        <sz val="10"/>
        <rFont val="宋体"/>
        <charset val="0"/>
      </rPr>
      <t>贴（中老年用）</t>
    </r>
  </si>
  <si>
    <t>青海奇力康医疗器械有限公司</t>
  </si>
  <si>
    <r>
      <rPr>
        <sz val="10"/>
        <rFont val="宋体"/>
        <charset val="0"/>
      </rPr>
      <t>月牙形</t>
    </r>
    <r>
      <rPr>
        <sz val="10"/>
        <rFont val="Arial"/>
        <charset val="0"/>
      </rPr>
      <t>7cmx3.5cm2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袋（女士用）</t>
    </r>
  </si>
  <si>
    <r>
      <rPr>
        <sz val="10"/>
        <rFont val="宋体"/>
        <charset val="0"/>
      </rPr>
      <t>椭圆形</t>
    </r>
    <r>
      <rPr>
        <sz val="10"/>
        <rFont val="Arial"/>
        <charset val="0"/>
      </rPr>
      <t>6cmx4cm2</t>
    </r>
    <r>
      <rPr>
        <sz val="10"/>
        <rFont val="宋体"/>
        <charset val="0"/>
      </rPr>
      <t>贴</t>
    </r>
    <r>
      <rPr>
        <sz val="10"/>
        <rFont val="Arial"/>
        <charset val="0"/>
      </rPr>
      <t>x15</t>
    </r>
    <r>
      <rPr>
        <sz val="10"/>
        <rFont val="宋体"/>
        <charset val="0"/>
      </rPr>
      <t>袋（青少年用）</t>
    </r>
  </si>
  <si>
    <t>阿苯达唑片(史克肠虫清)</t>
  </si>
  <si>
    <t>0.2gx10片</t>
  </si>
  <si>
    <t>中美天津史克制药有限公司</t>
  </si>
  <si>
    <t>百乐眠胶囊</t>
  </si>
  <si>
    <t>0.27gx56粒</t>
  </si>
  <si>
    <t>江苏扬子江药业集团有限公司</t>
  </si>
  <si>
    <t>晒单奖励4元/盒，同时享受毛利段奖励。</t>
  </si>
  <si>
    <t>藿香正气口服液</t>
  </si>
  <si>
    <t>10mlx10支</t>
  </si>
  <si>
    <t>太极涪陵药厂</t>
  </si>
  <si>
    <t>按1元/盒奖励</t>
  </si>
  <si>
    <t>按差额5%处罚</t>
  </si>
  <si>
    <t>10mlx5支</t>
  </si>
  <si>
    <t>享受毛利段提成，体现在全品种提成中</t>
  </si>
  <si>
    <t>门店完成情况</t>
  </si>
  <si>
    <t>合计</t>
  </si>
  <si>
    <t>门店ID</t>
  </si>
  <si>
    <t>门店</t>
  </si>
  <si>
    <t>片区</t>
  </si>
  <si>
    <t>门店销售</t>
  </si>
  <si>
    <t>完成情况</t>
  </si>
  <si>
    <t>销售额</t>
  </si>
  <si>
    <t>销售金额</t>
  </si>
  <si>
    <t>盐酸赛罗唑啉鼻用喷雾剂+辅舒良</t>
  </si>
  <si>
    <t>实际销售</t>
  </si>
  <si>
    <t>辅舒良销售额</t>
  </si>
  <si>
    <t>完成情况
奖励按采购晒单政策执行</t>
  </si>
  <si>
    <t>来益叶黄素</t>
  </si>
  <si>
    <t>护眼贴</t>
  </si>
  <si>
    <t>藿香正气液</t>
  </si>
  <si>
    <t>总销售金额</t>
  </si>
  <si>
    <t>十只装销售金额</t>
  </si>
  <si>
    <t>十只装销售盒数</t>
  </si>
  <si>
    <r>
      <rPr>
        <sz val="10"/>
        <color theme="1"/>
        <rFont val="宋体"/>
        <charset val="134"/>
        <scheme val="minor"/>
      </rPr>
      <t xml:space="preserve">处罚
</t>
    </r>
    <r>
      <rPr>
        <sz val="10"/>
        <color rgb="FFFF0000"/>
        <rFont val="宋体"/>
        <charset val="134"/>
        <scheme val="minor"/>
      </rPr>
      <t>（已申请此项处罚减半）</t>
    </r>
  </si>
  <si>
    <t>合计奖励</t>
  </si>
  <si>
    <t>青羊区十二桥路药店</t>
  </si>
  <si>
    <t>西北片区</t>
  </si>
  <si>
    <t>青羊区光华药店</t>
  </si>
  <si>
    <t>成华区二环路北四段药店</t>
  </si>
  <si>
    <t>城中片区</t>
  </si>
  <si>
    <t xml:space="preserve">成华区羊子山西路药店 </t>
  </si>
  <si>
    <t>新都马超东路店</t>
  </si>
  <si>
    <t>新都区新繁繁江北路药店</t>
  </si>
  <si>
    <t>青羊区光华村街药店</t>
  </si>
  <si>
    <t>高新区土龙路药店</t>
  </si>
  <si>
    <t>武侯区顺和街药店</t>
  </si>
  <si>
    <t>银河北街店</t>
  </si>
  <si>
    <t>青羊区清江东路药店</t>
  </si>
  <si>
    <t>金牛区金沙路药店</t>
  </si>
  <si>
    <t>贝森路店</t>
  </si>
  <si>
    <t>西林一街店</t>
  </si>
  <si>
    <t>四川太极武侯区大悦路药店</t>
  </si>
  <si>
    <t>四川太极青羊区蜀辉路药店</t>
  </si>
  <si>
    <t>万和路店</t>
  </si>
  <si>
    <t>金牛区沙河源药店</t>
  </si>
  <si>
    <t>金牛区枣子巷药店</t>
  </si>
  <si>
    <t>金牛区交大路第三药店</t>
  </si>
  <si>
    <t>金牛区黄苑东街药店</t>
  </si>
  <si>
    <t>蜀汉路</t>
  </si>
  <si>
    <t>金牛区蓉北商贸大道药店</t>
  </si>
  <si>
    <t>青羊区浣花滨河路药店</t>
  </si>
  <si>
    <t>青羊区清江东路二药房</t>
  </si>
  <si>
    <t>聚萃街店</t>
  </si>
  <si>
    <t>佳灵路店</t>
  </si>
  <si>
    <t>大华街店</t>
  </si>
  <si>
    <t>四川太极金牛区银沙路药店</t>
  </si>
  <si>
    <t>成华区新怡路药店</t>
  </si>
  <si>
    <t>花照壁</t>
  </si>
  <si>
    <t>梨花街店</t>
  </si>
  <si>
    <t>旗舰片区</t>
  </si>
  <si>
    <t>锦江区东大街药店</t>
  </si>
  <si>
    <t>高新区民丰大道药店</t>
  </si>
  <si>
    <t>东南片区</t>
  </si>
  <si>
    <t>成华区万科路药店</t>
  </si>
  <si>
    <t>成华区华泰路药店</t>
  </si>
  <si>
    <t>成汉南路店</t>
  </si>
  <si>
    <t>高新区新乐中街药店</t>
  </si>
  <si>
    <t>高新区新园大道药店</t>
  </si>
  <si>
    <t>锦江区榕声路药店</t>
  </si>
  <si>
    <t>锦江区水杉街药店</t>
  </si>
  <si>
    <t>锦江区观音桥街药店</t>
  </si>
  <si>
    <t>高新区大源三期药店</t>
  </si>
  <si>
    <t>高新区新下街药店</t>
  </si>
  <si>
    <t>高新区天久北巷药店</t>
  </si>
  <si>
    <t>成华区万宇路药店</t>
  </si>
  <si>
    <t>金马河店</t>
  </si>
  <si>
    <t>双流区东升街道三强西路药店</t>
  </si>
  <si>
    <t>四川太极成都高新区元华二巷药店</t>
  </si>
  <si>
    <t>双流县西航港街道锦华路一段药店</t>
  </si>
  <si>
    <t>成华区华康路药店</t>
  </si>
  <si>
    <t>合欢树店</t>
  </si>
  <si>
    <t>成华区龙潭寺西路药店</t>
  </si>
  <si>
    <t>中和大道</t>
  </si>
  <si>
    <t>航中街</t>
  </si>
  <si>
    <t>四川太极高新区紫薇东路药店</t>
  </si>
  <si>
    <t>四川太极高新区中和公济桥路药店</t>
  </si>
  <si>
    <t>武侯区浆洗街药店</t>
  </si>
  <si>
    <t>锦江区通盈街药店</t>
  </si>
  <si>
    <t>青羊区北东街药店</t>
  </si>
  <si>
    <t>成华区杉板桥南一路药店</t>
  </si>
  <si>
    <t>成华区华油路药店</t>
  </si>
  <si>
    <t>锦江区庆云南街药店</t>
  </si>
  <si>
    <t>郫县一环路东南段店</t>
  </si>
  <si>
    <t>成华区双林路药店</t>
  </si>
  <si>
    <t>青羊区金丝街店</t>
  </si>
  <si>
    <t>成华区崔家店路药店</t>
  </si>
  <si>
    <t>郫县郫筒镇东大街药店</t>
  </si>
  <si>
    <t>武侯区科华街药店</t>
  </si>
  <si>
    <t>劼人路店</t>
  </si>
  <si>
    <t>青羊区红星路药店</t>
  </si>
  <si>
    <t>锦江区柳翠路药店</t>
  </si>
  <si>
    <t>青羊区人民中路药店</t>
  </si>
  <si>
    <t>丝竹路</t>
  </si>
  <si>
    <t>静明路店</t>
  </si>
  <si>
    <t>童子街店</t>
  </si>
  <si>
    <t>解放路</t>
  </si>
  <si>
    <t>新津县五津镇五津西路药店</t>
  </si>
  <si>
    <t>城郊一片：新津</t>
  </si>
  <si>
    <t>新津县邓双镇飞雪路药店</t>
  </si>
  <si>
    <t>新津县兴义镇万兴路药店</t>
  </si>
  <si>
    <t>五津西路2店</t>
  </si>
  <si>
    <t>新津武阳西路店</t>
  </si>
  <si>
    <t>邛崃市中心药店</t>
  </si>
  <si>
    <t>城郊一片：邛崃</t>
  </si>
  <si>
    <t>邛崃市临邛镇洪川小区药店</t>
  </si>
  <si>
    <t>邛崃翠荫街店</t>
  </si>
  <si>
    <t>邛崃市羊安镇永康大道药店</t>
  </si>
  <si>
    <t>邛崃市临邛镇长安大道药店</t>
  </si>
  <si>
    <t>邛崃杏林路店</t>
  </si>
  <si>
    <t>邛崃市涌泉街店</t>
  </si>
  <si>
    <t>大邑县沙渠镇利民街药店</t>
  </si>
  <si>
    <t>城郊一片：大邑</t>
  </si>
  <si>
    <t>大邑县晋原 通达东路五段药店</t>
  </si>
  <si>
    <t>大邑县晋原镇内蒙古桃源药店</t>
  </si>
  <si>
    <t>大邑县晋原镇子龙街药店</t>
  </si>
  <si>
    <t>大邑县晋原镇东壕沟北段药店</t>
  </si>
  <si>
    <t>大邑县安仁镇千禧街药店</t>
  </si>
  <si>
    <t>大邑东街店</t>
  </si>
  <si>
    <t>大邑北街</t>
  </si>
  <si>
    <t>大邑县新场镇文昌街药店</t>
  </si>
  <si>
    <t>潘家街四段店</t>
  </si>
  <si>
    <t>尚贤坊街药店</t>
  </si>
  <si>
    <t>城郊二片</t>
  </si>
  <si>
    <t>崇州中心药店</t>
  </si>
  <si>
    <t>崇州市怀远镇新正东街药店</t>
  </si>
  <si>
    <t>崇州市金带街药店</t>
  </si>
  <si>
    <t>都江堰幸福镇景中路药店</t>
  </si>
  <si>
    <t>江安路店</t>
  </si>
  <si>
    <t>崇州永康东路店</t>
  </si>
  <si>
    <t>崇州市三江镇崇新路药店</t>
  </si>
  <si>
    <t>温江区柳城凤溪药店</t>
  </si>
  <si>
    <t>都江堰市幸福镇都江堰大道药店</t>
  </si>
  <si>
    <t>都江堰市幸福镇奎光路药店</t>
  </si>
  <si>
    <t>都江堰市幸福镇翔凤路药店</t>
  </si>
  <si>
    <t>都江堰市蒲阳镇问道西路药店</t>
  </si>
  <si>
    <t>都江堰市聚源镇联建房药店</t>
  </si>
  <si>
    <t>都江堰市灌口镇蒲阳路药店</t>
  </si>
  <si>
    <t>蜀州中路店</t>
  </si>
  <si>
    <t>四川太极都江堰市永丰街道宝莲路药店</t>
  </si>
  <si>
    <t>求和项:赖氨酸磷酸氢钙片</t>
  </si>
  <si>
    <t>求和项:门店销售</t>
  </si>
  <si>
    <t>完成率</t>
  </si>
  <si>
    <t>得分</t>
  </si>
  <si>
    <t>求和项:葡萄糖酸钙锌口服溶液</t>
  </si>
  <si>
    <t>求和项:门店销售2</t>
  </si>
  <si>
    <t>求和项:维生素D滴剂</t>
  </si>
  <si>
    <t>求和项:门店销售3</t>
  </si>
  <si>
    <t>求和项:盐酸赛罗唑啉鼻用喷雾剂+辅舒良</t>
  </si>
  <si>
    <t>求和项:实际销售</t>
  </si>
  <si>
    <t>求和项:蓝芩口服液</t>
  </si>
  <si>
    <t>求和项:实际销售2</t>
  </si>
  <si>
    <t>求和项:奥利司他胶囊</t>
  </si>
  <si>
    <t>求和项:实际销售3</t>
  </si>
  <si>
    <t>求和项:来益叶黄素</t>
  </si>
  <si>
    <t>求和项:实际销售4</t>
  </si>
  <si>
    <t>求和项:护眼贴</t>
  </si>
  <si>
    <t>求和项:实际销售5</t>
  </si>
  <si>
    <t>求和项:阿苯达唑片(史克肠虫清)</t>
  </si>
  <si>
    <t>求和项:实际销售6</t>
  </si>
  <si>
    <t>求和项:百乐眠胶囊</t>
  </si>
  <si>
    <t>求和项:实际销售7</t>
  </si>
  <si>
    <t>求和项:藿香正气液</t>
  </si>
  <si>
    <t>求和项:实际销售8</t>
  </si>
  <si>
    <t>4月销售</t>
  </si>
  <si>
    <t>去年同期销售</t>
  </si>
  <si>
    <t>增长率</t>
  </si>
  <si>
    <t>环比上月销售</t>
  </si>
  <si>
    <r>
      <rPr>
        <sz val="10"/>
        <rFont val="Arial"/>
        <charset val="0"/>
      </rPr>
      <t>Novartis Consumer Health SA (</t>
    </r>
    <r>
      <rPr>
        <sz val="10"/>
        <rFont val="宋体"/>
        <charset val="0"/>
      </rPr>
      <t>诺华）</t>
    </r>
  </si>
  <si>
    <t>4月重点品种完成进度通报</t>
  </si>
  <si>
    <t>销量</t>
  </si>
  <si>
    <t>赖氨酸磷酸氢钙片完成进度</t>
  </si>
  <si>
    <t>葡萄糖酸钙锌口服溶液完成进度</t>
  </si>
  <si>
    <t>销售</t>
  </si>
  <si>
    <t>维生素D滴剂完成情况</t>
  </si>
  <si>
    <t>盐酸赛罗唑啉鼻用喷雾剂+辅舒良完成进度</t>
  </si>
  <si>
    <t>蓝芩口服液完成进度</t>
  </si>
  <si>
    <t>奥利司他胶囊完成进度</t>
  </si>
  <si>
    <t>来益叶黄素完成进度</t>
  </si>
  <si>
    <t>护眼贴完成进度</t>
  </si>
  <si>
    <t>阿苯达唑片(史克肠虫清)完成进度</t>
  </si>
  <si>
    <t>百乐眠胶囊完成进度</t>
  </si>
  <si>
    <t>藿香正气液完成进度</t>
  </si>
  <si>
    <t>门店任务明细表</t>
  </si>
  <si>
    <t>门店类型</t>
  </si>
  <si>
    <t>3月销售情况</t>
  </si>
  <si>
    <t>上月任务</t>
  </si>
  <si>
    <r>
      <rPr>
        <sz val="10"/>
        <color rgb="FFFF0000"/>
        <rFont val="宋体"/>
        <charset val="0"/>
      </rPr>
      <t>阿苯达唑片</t>
    </r>
    <r>
      <rPr>
        <sz val="10"/>
        <color rgb="FFFF0000"/>
        <rFont val="Arial"/>
        <charset val="0"/>
      </rPr>
      <t>(</t>
    </r>
    <r>
      <rPr>
        <sz val="10"/>
        <color rgb="FFFF0000"/>
        <rFont val="宋体"/>
        <charset val="0"/>
      </rPr>
      <t>史克肠虫清</t>
    </r>
    <r>
      <rPr>
        <sz val="10"/>
        <color rgb="FFFF0000"/>
        <rFont val="Arial"/>
        <charset val="0"/>
      </rPr>
      <t>)</t>
    </r>
  </si>
  <si>
    <t>藿香</t>
  </si>
  <si>
    <t>A1</t>
  </si>
  <si>
    <t>A2</t>
  </si>
  <si>
    <t>A3</t>
  </si>
  <si>
    <t>B1</t>
  </si>
  <si>
    <t>B2</t>
  </si>
  <si>
    <t>C1</t>
  </si>
  <si>
    <t>C2</t>
  </si>
  <si>
    <t>邛崃片区</t>
  </si>
  <si>
    <t>T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</si>
</sst>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%"/>
  </numFmts>
  <fonts count="5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rgb="FFFF0000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8"/>
      <name val="宋体"/>
      <charset val="134"/>
    </font>
    <font>
      <sz val="9"/>
      <name val="宋体"/>
      <charset val="134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ajor"/>
    </font>
    <font>
      <sz val="12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name val="宋体"/>
      <charset val="0"/>
    </font>
    <font>
      <sz val="11"/>
      <name val="宋体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20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宋体"/>
      <charset val="0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FF0000"/>
      <name val="Arial"/>
      <charset val="0"/>
    </font>
    <font>
      <b/>
      <sz val="11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47" fillId="21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15" borderId="11" applyNumberFormat="0" applyAlignment="0" applyProtection="0">
      <alignment vertical="center"/>
    </xf>
    <xf numFmtId="0" fontId="50" fillId="15" borderId="15" applyNumberFormat="0" applyAlignment="0" applyProtection="0">
      <alignment vertical="center"/>
    </xf>
    <xf numFmtId="0" fontId="33" fillId="9" borderId="9" applyNumberFormat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43" fillId="0" borderId="13" applyNumberFormat="0" applyFill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/>
    </xf>
    <xf numFmtId="9" fontId="2" fillId="0" borderId="0" xfId="11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9" fontId="6" fillId="3" borderId="1" xfId="11" applyFont="1" applyFill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11" applyFont="1" applyBorder="1" applyAlignment="1">
      <alignment horizontal="center" vertical="center" wrapText="1"/>
    </xf>
    <xf numFmtId="9" fontId="7" fillId="0" borderId="1" xfId="11" applyFont="1" applyBorder="1" applyAlignment="1">
      <alignment horizontal="center" vertical="center" wrapText="1"/>
    </xf>
    <xf numFmtId="9" fontId="2" fillId="0" borderId="1" xfId="11" applyNumberFormat="1" applyFont="1" applyBorder="1" applyAlignment="1">
      <alignment horizontal="center" vertical="center" wrapText="1"/>
    </xf>
    <xf numFmtId="9" fontId="0" fillId="0" borderId="0" xfId="11">
      <alignment vertical="center"/>
    </xf>
    <xf numFmtId="0" fontId="21" fillId="0" borderId="0" xfId="0" applyFont="1">
      <alignment vertical="center"/>
    </xf>
    <xf numFmtId="0" fontId="24" fillId="0" borderId="0" xfId="0" applyFont="1">
      <alignment vertical="center"/>
    </xf>
    <xf numFmtId="9" fontId="21" fillId="0" borderId="0" xfId="11" applyFont="1">
      <alignment vertical="center"/>
    </xf>
    <xf numFmtId="9" fontId="0" fillId="0" borderId="1" xfId="1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9" fontId="24" fillId="0" borderId="1" xfId="11" applyFont="1" applyBorder="1" applyAlignment="1">
      <alignment horizontal="center" vertical="center"/>
    </xf>
    <xf numFmtId="0" fontId="21" fillId="0" borderId="1" xfId="11" applyNumberFormat="1" applyFont="1" applyBorder="1" applyAlignment="1">
      <alignment horizontal="center" vertical="center"/>
    </xf>
    <xf numFmtId="176" fontId="0" fillId="0" borderId="1" xfId="11" applyNumberFormat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6" fillId="0" borderId="1" xfId="0" applyFont="1" applyFill="1" applyBorder="1" applyAlignment="1">
      <alignment horizontal="left" vertical="center"/>
    </xf>
    <xf numFmtId="0" fontId="27" fillId="0" borderId="1" xfId="0" applyFont="1" applyFill="1" applyBorder="1" applyAlignment="1">
      <alignment horizontal="center" vertical="center"/>
    </xf>
    <xf numFmtId="0" fontId="28" fillId="5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9" fontId="0" fillId="2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18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3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19;&#36141;&#37096;&#21457;&#27963;&#21160;&#12304;2020&#12305;007&#21495;&#27963;&#21160;2020&#24180;3&#26376;&#21333;&#21697;+&#26194;&#21333;&#27963;&#21160;&#21697;&#31181;3.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7325;&#28857;3&#26376;&#38144;&#21806;&#26126;&#32454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2020&#24180;4&#26376;&#21333;&#21697;%252b&#26194;&#21333;&#27963;&#21160;&#21697;&#31181;(&#23457;&#25209;&#29256;&#65289;3.31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签字版"/>
      <sheetName val="3月删除品种明细"/>
    </sheetNames>
    <sheetDataSet>
      <sheetData sheetId="0" refreshError="1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  <cell r="J2" t="str">
            <v>零售价</v>
          </cell>
          <cell r="K2" t="str">
            <v>晒单细则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2020.3.25</v>
          </cell>
          <cell r="I3" t="str">
            <v>5元</v>
          </cell>
          <cell r="J3">
            <v>890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2020.3.25</v>
          </cell>
          <cell r="I4" t="str">
            <v>5元</v>
          </cell>
          <cell r="J4">
            <v>790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2020.3.25</v>
          </cell>
          <cell r="I5" t="str">
            <v>3元</v>
          </cell>
          <cell r="J5">
            <v>500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2020.3.25</v>
          </cell>
          <cell r="I6" t="str">
            <v>8元</v>
          </cell>
          <cell r="J6">
            <v>1820.5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2020.3.25</v>
          </cell>
          <cell r="I7" t="str">
            <v>1元</v>
          </cell>
          <cell r="J7">
            <v>440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2020.3.25</v>
          </cell>
          <cell r="I8" t="str">
            <v>1元</v>
          </cell>
          <cell r="J8">
            <v>124.5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2020.3.25</v>
          </cell>
          <cell r="I9" t="str">
            <v>3元</v>
          </cell>
          <cell r="J9">
            <v>680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2020.3.25</v>
          </cell>
          <cell r="I10" t="str">
            <v>3元</v>
          </cell>
          <cell r="J10">
            <v>518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2020.3.25</v>
          </cell>
          <cell r="I11" t="str">
            <v>1元</v>
          </cell>
          <cell r="J11">
            <v>221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2020.3.25</v>
          </cell>
          <cell r="I12" t="str">
            <v>2元</v>
          </cell>
          <cell r="J12">
            <v>352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2020.3.25</v>
          </cell>
          <cell r="I13" t="str">
            <v>2元</v>
          </cell>
          <cell r="J13">
            <v>786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2020.3.25</v>
          </cell>
          <cell r="I14" t="str">
            <v>2元</v>
          </cell>
          <cell r="J14">
            <v>398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2020.3.25</v>
          </cell>
          <cell r="I15" t="str">
            <v>10元</v>
          </cell>
          <cell r="J15">
            <v>3409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2020.3.25</v>
          </cell>
          <cell r="I16" t="str">
            <v>1元</v>
          </cell>
          <cell r="J16">
            <v>408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2020.3.25</v>
          </cell>
          <cell r="I17" t="str">
            <v>2元</v>
          </cell>
          <cell r="J17">
            <v>1150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2020.3.25</v>
          </cell>
          <cell r="I18" t="str">
            <v>5元</v>
          </cell>
          <cell r="J18">
            <v>1682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2020.3.25</v>
          </cell>
          <cell r="I19" t="str">
            <v>2元</v>
          </cell>
          <cell r="J19">
            <v>541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2020.3.25</v>
          </cell>
          <cell r="I20" t="str">
            <v>3元</v>
          </cell>
          <cell r="J20">
            <v>569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2020.3.25</v>
          </cell>
          <cell r="I21" t="str">
            <v>2元</v>
          </cell>
          <cell r="J21">
            <v>240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2020.3.25</v>
          </cell>
          <cell r="I22" t="str">
            <v>8元</v>
          </cell>
          <cell r="J22">
            <v>1985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2020.3.25</v>
          </cell>
          <cell r="I23" t="str">
            <v>3元</v>
          </cell>
          <cell r="J23">
            <v>798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2020.3.25</v>
          </cell>
          <cell r="I24" t="str">
            <v>5元</v>
          </cell>
          <cell r="J24">
            <v>999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2020.3.25</v>
          </cell>
          <cell r="I25" t="str">
            <v>2元</v>
          </cell>
          <cell r="J25">
            <v>430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2020.3.25</v>
          </cell>
          <cell r="I26" t="str">
            <v>8元</v>
          </cell>
          <cell r="J26">
            <v>1048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2020.3.25</v>
          </cell>
          <cell r="I27" t="str">
            <v>2元</v>
          </cell>
          <cell r="J27">
            <v>498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2020.3.25</v>
          </cell>
          <cell r="I28" t="str">
            <v>2元</v>
          </cell>
          <cell r="J28">
            <v>298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2020.3.25</v>
          </cell>
          <cell r="I29" t="str">
            <v>1元</v>
          </cell>
          <cell r="J29">
            <v>377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2020.3.25</v>
          </cell>
          <cell r="I30" t="str">
            <v>1元</v>
          </cell>
          <cell r="J30">
            <v>188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2020.3.25</v>
          </cell>
          <cell r="I31" t="str">
            <v>1元</v>
          </cell>
          <cell r="J31">
            <v>195.3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2020.3.25</v>
          </cell>
          <cell r="I32" t="str">
            <v>5元</v>
          </cell>
          <cell r="J32">
            <v>1290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2020.3.25</v>
          </cell>
          <cell r="I33" t="str">
            <v>8元</v>
          </cell>
          <cell r="J33">
            <v>1780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2020.3.25</v>
          </cell>
          <cell r="I34" t="str">
            <v>8元</v>
          </cell>
          <cell r="J34">
            <v>1580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2020.3.25</v>
          </cell>
          <cell r="I35" t="str">
            <v>1元</v>
          </cell>
          <cell r="J35">
            <v>239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2020.3.25</v>
          </cell>
          <cell r="I36" t="str">
            <v>2元</v>
          </cell>
          <cell r="J36">
            <v>520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2020.3.25</v>
          </cell>
          <cell r="I37" t="str">
            <v>2元</v>
          </cell>
          <cell r="J37">
            <v>510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2020.3.25</v>
          </cell>
          <cell r="I38" t="str">
            <v>1元</v>
          </cell>
          <cell r="J38">
            <v>480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2020.3.25</v>
          </cell>
          <cell r="I39" t="str">
            <v>1元</v>
          </cell>
          <cell r="J39">
            <v>230.7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2020.3.25</v>
          </cell>
          <cell r="I40" t="str">
            <v>2元</v>
          </cell>
          <cell r="J40">
            <v>362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2020.3.25</v>
          </cell>
          <cell r="I41" t="str">
            <v>1元</v>
          </cell>
          <cell r="J41">
            <v>338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2020.3.25</v>
          </cell>
          <cell r="I42" t="str">
            <v>1元</v>
          </cell>
          <cell r="J42">
            <v>320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2020.3.25</v>
          </cell>
          <cell r="I43" t="str">
            <v>1元</v>
          </cell>
          <cell r="J43">
            <v>265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2020.3.25</v>
          </cell>
          <cell r="I44" t="str">
            <v>2元</v>
          </cell>
          <cell r="J44">
            <v>254.5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2020.3.25</v>
          </cell>
          <cell r="I45" t="str">
            <v>1元</v>
          </cell>
          <cell r="J45">
            <v>230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2020.3.25</v>
          </cell>
          <cell r="I46" t="str">
            <v>1元</v>
          </cell>
          <cell r="J46">
            <v>209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2020.3.25</v>
          </cell>
          <cell r="I47" t="str">
            <v>1元</v>
          </cell>
          <cell r="J47">
            <v>170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2020.3.25</v>
          </cell>
          <cell r="I48" t="str">
            <v>1元</v>
          </cell>
          <cell r="J48">
            <v>198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2020.3.25</v>
          </cell>
          <cell r="I49" t="str">
            <v>1元</v>
          </cell>
          <cell r="J49">
            <v>198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2020.3.25</v>
          </cell>
          <cell r="I50" t="str">
            <v>1元</v>
          </cell>
          <cell r="J50">
            <v>168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2020.3.25</v>
          </cell>
          <cell r="I51" t="str">
            <v>1元</v>
          </cell>
          <cell r="J51">
            <v>160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2020.3.25</v>
          </cell>
          <cell r="I52" t="str">
            <v>1元</v>
          </cell>
          <cell r="J52">
            <v>159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2020.3.25</v>
          </cell>
          <cell r="I53" t="str">
            <v>1元</v>
          </cell>
          <cell r="J53">
            <v>152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2020.3.25</v>
          </cell>
          <cell r="I54" t="str">
            <v>1元</v>
          </cell>
          <cell r="J54">
            <v>149.8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2020.3.25</v>
          </cell>
          <cell r="I55" t="str">
            <v>1元</v>
          </cell>
          <cell r="J55">
            <v>128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2020.3.25</v>
          </cell>
          <cell r="I56" t="str">
            <v>1元</v>
          </cell>
          <cell r="J56">
            <v>127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2020.3.25</v>
          </cell>
          <cell r="I57" t="str">
            <v>1元</v>
          </cell>
          <cell r="J57">
            <v>125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2020.3.25</v>
          </cell>
          <cell r="I58" t="str">
            <v>1元</v>
          </cell>
          <cell r="J58">
            <v>115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2020.3.25</v>
          </cell>
          <cell r="I59" t="str">
            <v>8元</v>
          </cell>
          <cell r="J59">
            <v>980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2020.3.25</v>
          </cell>
          <cell r="I60" t="str">
            <v>2元</v>
          </cell>
          <cell r="J60">
            <v>380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2020.3.25</v>
          </cell>
          <cell r="I61" t="str">
            <v>10元</v>
          </cell>
          <cell r="J61">
            <v>840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2020.3.25</v>
          </cell>
          <cell r="I62" t="str">
            <v>1元</v>
          </cell>
          <cell r="J62">
            <v>218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2020.3.25</v>
          </cell>
          <cell r="I63" t="str">
            <v>1元</v>
          </cell>
          <cell r="J63">
            <v>75.8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2020.3.25</v>
          </cell>
          <cell r="I64" t="str">
            <v>1元</v>
          </cell>
          <cell r="J64">
            <v>405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2020.3.25</v>
          </cell>
          <cell r="I65" t="str">
            <v>1元</v>
          </cell>
          <cell r="J65">
            <v>399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2020.3.25</v>
          </cell>
          <cell r="I66" t="str">
            <v>2元</v>
          </cell>
          <cell r="J66">
            <v>900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2020.3.25</v>
          </cell>
          <cell r="I67" t="str">
            <v>2元</v>
          </cell>
          <cell r="J67">
            <v>395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2020.3.25</v>
          </cell>
          <cell r="I68" t="str">
            <v>5元</v>
          </cell>
          <cell r="J68">
            <v>1145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2020.3.25</v>
          </cell>
          <cell r="I69" t="str">
            <v>5元</v>
          </cell>
          <cell r="J69">
            <v>1093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2020.3.25</v>
          </cell>
          <cell r="I70" t="str">
            <v>2元</v>
          </cell>
          <cell r="J70">
            <v>585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2020.3.25</v>
          </cell>
          <cell r="I71" t="str">
            <v>8元</v>
          </cell>
          <cell r="J71">
            <v>1880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2020.3.25</v>
          </cell>
          <cell r="I72" t="str">
            <v>20元</v>
          </cell>
          <cell r="J72">
            <v>7600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2020.3.25</v>
          </cell>
          <cell r="I73" t="str">
            <v>8元</v>
          </cell>
          <cell r="J73">
            <v>2184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2020.3.25</v>
          </cell>
          <cell r="I74" t="str">
            <v>10元</v>
          </cell>
          <cell r="J74">
            <v>6100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2020.3.25</v>
          </cell>
          <cell r="I75" t="str">
            <v>10元</v>
          </cell>
          <cell r="J75">
            <v>5800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2020.3.25</v>
          </cell>
          <cell r="I76" t="str">
            <v>3元</v>
          </cell>
          <cell r="J76">
            <v>1200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2020.3.25</v>
          </cell>
          <cell r="I77" t="str">
            <v>2元</v>
          </cell>
          <cell r="J77">
            <v>955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2020.3.25</v>
          </cell>
          <cell r="I78" t="str">
            <v>2元</v>
          </cell>
          <cell r="J78">
            <v>763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2020.3.25</v>
          </cell>
          <cell r="I79" t="str">
            <v>2元</v>
          </cell>
          <cell r="J79">
            <v>685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2020.3.25</v>
          </cell>
          <cell r="I80" t="str">
            <v>2元</v>
          </cell>
          <cell r="J80">
            <v>538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2020.3.25</v>
          </cell>
          <cell r="I81" t="str">
            <v>2元</v>
          </cell>
          <cell r="J81">
            <v>439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2020.3.25</v>
          </cell>
          <cell r="I82" t="str">
            <v>1元</v>
          </cell>
          <cell r="J82">
            <v>450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2020.3.25</v>
          </cell>
          <cell r="I83" t="str">
            <v>1元</v>
          </cell>
          <cell r="J83">
            <v>339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2020.3.25</v>
          </cell>
          <cell r="I84" t="str">
            <v>1元</v>
          </cell>
          <cell r="J84">
            <v>398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2020.3.25</v>
          </cell>
          <cell r="I85" t="str">
            <v>1元</v>
          </cell>
          <cell r="J85">
            <v>328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2020.3.25</v>
          </cell>
          <cell r="I86" t="str">
            <v>50元</v>
          </cell>
          <cell r="J86">
            <v>965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2020.3.25</v>
          </cell>
          <cell r="I87" t="str">
            <v>15元</v>
          </cell>
          <cell r="J87">
            <v>495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2020.3.25</v>
          </cell>
          <cell r="I88" t="str">
            <v>3元</v>
          </cell>
          <cell r="J88">
            <v>128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2020.3.25</v>
          </cell>
          <cell r="I89" t="str">
            <v>25元</v>
          </cell>
          <cell r="J89">
            <v>636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2020.3.25</v>
          </cell>
          <cell r="I90" t="str">
            <v>5元</v>
          </cell>
          <cell r="J90">
            <v>159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2020.3.25</v>
          </cell>
          <cell r="I91" t="str">
            <v>3元</v>
          </cell>
          <cell r="J91">
            <v>29.8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2020.3.25</v>
          </cell>
          <cell r="I92" t="str">
            <v>3元</v>
          </cell>
          <cell r="J92">
            <v>56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2020.3.25</v>
          </cell>
          <cell r="I93" t="str">
            <v>1.5元</v>
          </cell>
          <cell r="J93">
            <v>18.5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2020.3.25</v>
          </cell>
          <cell r="I94" t="str">
            <v>1.5元</v>
          </cell>
          <cell r="J94">
            <v>26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2020.3.25</v>
          </cell>
          <cell r="I95" t="str">
            <v>2元</v>
          </cell>
          <cell r="J95">
            <v>28.6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2020.3.25</v>
          </cell>
          <cell r="I96" t="str">
            <v>2元</v>
          </cell>
          <cell r="J96">
            <v>29.8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2020.3.25</v>
          </cell>
          <cell r="I97" t="str">
            <v>2元</v>
          </cell>
          <cell r="J97">
            <v>28</v>
          </cell>
        </row>
        <row r="98">
          <cell r="C98">
            <v>119652</v>
          </cell>
          <cell r="D98" t="str">
            <v>多烯磷脂酰胆碱胶囊(易善复)</v>
          </cell>
          <cell r="E98" t="str">
            <v>228mgx36粒</v>
          </cell>
          <cell r="F98" t="str">
            <v>赛诺菲(北京)制药</v>
          </cell>
          <cell r="G98" t="str">
            <v>2020.3.1</v>
          </cell>
          <cell r="H98" t="str">
            <v>2019.3.31</v>
          </cell>
          <cell r="I98" t="str">
            <v>0元，及时晒单</v>
          </cell>
          <cell r="J98">
            <v>72.5</v>
          </cell>
          <cell r="K98" t="str">
            <v>单盒奖励3元；疗程（5盒）奖励30元/疗程；不再享受毛利段奖励。</v>
          </cell>
        </row>
        <row r="99">
          <cell r="C99">
            <v>165176</v>
          </cell>
          <cell r="D99" t="str">
            <v>奥利司他胶囊</v>
          </cell>
          <cell r="E99" t="str">
            <v>60mgx24粒</v>
          </cell>
          <cell r="F99" t="str">
            <v>山东新时代</v>
          </cell>
          <cell r="G99" t="str">
            <v>2020.3.1</v>
          </cell>
          <cell r="H99" t="str">
            <v>2019.3.31</v>
          </cell>
          <cell r="I99" t="str">
            <v>0元，及时晒单</v>
          </cell>
          <cell r="J99">
            <v>288</v>
          </cell>
          <cell r="K99" t="str">
            <v>销售奖励：①销售1盒晒单奖励15元；②买二得三【赠品为卖品】，奖励40元/组（奖励不含赠品）。不再享受毛利段奖励。</v>
          </cell>
        </row>
        <row r="100">
          <cell r="C100">
            <v>190363</v>
          </cell>
          <cell r="D100" t="str">
            <v>人参固本口服液OTC</v>
          </cell>
          <cell r="E100" t="str">
            <v>10ml*14支</v>
          </cell>
          <cell r="F100" t="str">
            <v>鲁南贝特制药</v>
          </cell>
          <cell r="G100" t="str">
            <v>2020.3.1</v>
          </cell>
          <cell r="H100" t="str">
            <v>2019.3.31</v>
          </cell>
          <cell r="I100" t="str">
            <v>0元，及时晒单</v>
          </cell>
          <cell r="J100">
            <v>298</v>
          </cell>
          <cell r="K100" t="str">
            <v>晒单奖励20元/盒（不含赠品），不再享受其余奖励</v>
          </cell>
        </row>
        <row r="101">
          <cell r="C101">
            <v>168283</v>
          </cell>
          <cell r="D101" t="str">
            <v>安神补脑液</v>
          </cell>
          <cell r="E101" t="str">
            <v>10mlx20支</v>
          </cell>
          <cell r="F101" t="str">
            <v>鲁南厚普制药有限公司</v>
          </cell>
          <cell r="G101" t="str">
            <v>2020.3.1</v>
          </cell>
          <cell r="H101" t="str">
            <v>2019.3.31</v>
          </cell>
          <cell r="I101" t="str">
            <v>0元，及时晒单</v>
          </cell>
          <cell r="J101">
            <v>42</v>
          </cell>
          <cell r="K101" t="str">
            <v>晒单奖励3元/盒（不含赠品），不再享受毛利段奖励。</v>
          </cell>
        </row>
        <row r="102">
          <cell r="C102">
            <v>173316</v>
          </cell>
          <cell r="D102" t="str">
            <v>孟鲁司特钠片</v>
          </cell>
          <cell r="E102" t="str">
            <v>10mgx12片</v>
          </cell>
          <cell r="F102" t="str">
            <v>鲁南贝特制药有限公司(原山东鲁南贝特制药有限公司)</v>
          </cell>
          <cell r="G102" t="str">
            <v>2020.3.1</v>
          </cell>
          <cell r="H102" t="str">
            <v>2019.3.31</v>
          </cell>
          <cell r="I102" t="str">
            <v>0元，及时晒单</v>
          </cell>
          <cell r="J102">
            <v>78</v>
          </cell>
          <cell r="K102" t="str">
            <v>销售奖励：①销售1盒晒单奖励4元；②买二得三【赠品为卖品】，奖励10元/组（奖励不含赠品）。不再享受毛利段奖励。</v>
          </cell>
        </row>
        <row r="103">
          <cell r="C103">
            <v>173315</v>
          </cell>
          <cell r="D103" t="str">
            <v>孟鲁司特钠咀嚼片</v>
          </cell>
          <cell r="E103" t="str">
            <v>5mgx12片</v>
          </cell>
          <cell r="F103" t="str">
            <v>鲁南贝特制药有限公司(原山东鲁南贝特制药有限公司)</v>
          </cell>
          <cell r="G103" t="str">
            <v>2020.3.1</v>
          </cell>
          <cell r="H103" t="str">
            <v>2019.3.31</v>
          </cell>
          <cell r="I103" t="str">
            <v>0元，及时晒单</v>
          </cell>
          <cell r="J103">
            <v>72</v>
          </cell>
          <cell r="K103" t="str">
            <v>销售奖励：①销售1盒晒单奖励4元；②买二得三【赠品为卖品】，奖励10元/组（奖励不含赠品）。不再享受毛利段奖励。</v>
          </cell>
        </row>
        <row r="104">
          <cell r="C104">
            <v>173317</v>
          </cell>
          <cell r="D104" t="str">
            <v>瑞舒伐他汀钙片</v>
          </cell>
          <cell r="E104" t="str">
            <v>5mgx28片</v>
          </cell>
          <cell r="F104" t="str">
            <v>鲁南贝特制药有限公司(原山东鲁南贝特制药有限公司)</v>
          </cell>
          <cell r="G104" t="str">
            <v>2020.3.1</v>
          </cell>
          <cell r="H104" t="str">
            <v>2019.3.31</v>
          </cell>
          <cell r="I104" t="str">
            <v>0元，及时晒单</v>
          </cell>
          <cell r="J104">
            <v>97</v>
          </cell>
          <cell r="K104" t="str">
            <v>销售奖励：①销售1盒晒单奖励4元；②买二得三【赠品为卖品】，奖励10元/组（奖励不含赠品）。不再享受毛利段奖励。</v>
          </cell>
        </row>
        <row r="105">
          <cell r="C105">
            <v>101716</v>
          </cell>
          <cell r="D105" t="str">
            <v>他达拉非片(希爱力)</v>
          </cell>
          <cell r="E105" t="str">
            <v>20mgx1片</v>
          </cell>
          <cell r="F105" t="str">
            <v>(波多黎各)礼来</v>
          </cell>
          <cell r="G105" t="str">
            <v>2019.12.26</v>
          </cell>
          <cell r="H105" t="str">
            <v>2019.3.25</v>
          </cell>
          <cell r="I105" t="str">
            <v>3元</v>
          </cell>
          <cell r="J105">
            <v>138</v>
          </cell>
        </row>
        <row r="106">
          <cell r="C106">
            <v>101715</v>
          </cell>
          <cell r="D106" t="str">
            <v>他达拉非片(希爱力)</v>
          </cell>
          <cell r="E106" t="str">
            <v>20mgx4片</v>
          </cell>
          <cell r="F106" t="str">
            <v>Lilly del Caribe Inc(美国礼来)</v>
          </cell>
          <cell r="G106" t="str">
            <v>2019.12.26</v>
          </cell>
          <cell r="H106" t="str">
            <v>2019.3.25</v>
          </cell>
          <cell r="I106" t="str">
            <v>15元</v>
          </cell>
          <cell r="J106">
            <v>495</v>
          </cell>
        </row>
        <row r="107">
          <cell r="C107">
            <v>117756</v>
          </cell>
          <cell r="D107" t="str">
            <v>他达拉非片(希爱力)</v>
          </cell>
          <cell r="E107" t="str">
            <v>20mgx8片</v>
          </cell>
          <cell r="F107" t="str">
            <v>Lilly del Caribe inc(波多黎各)</v>
          </cell>
          <cell r="G107" t="str">
            <v>2019.12.26</v>
          </cell>
          <cell r="H107" t="str">
            <v>2019.3.25</v>
          </cell>
          <cell r="I107" t="str">
            <v>40元</v>
          </cell>
          <cell r="J107">
            <v>900</v>
          </cell>
        </row>
        <row r="108">
          <cell r="C108">
            <v>141310</v>
          </cell>
          <cell r="D108" t="str">
            <v>他达拉非片(希爱力)</v>
          </cell>
          <cell r="E108" t="str">
            <v>5mg*28s</v>
          </cell>
          <cell r="F108" t="str">
            <v>Eli Lilly Nederland B.V.</v>
          </cell>
          <cell r="G108" t="str">
            <v>2019.12.26</v>
          </cell>
          <cell r="H108" t="str">
            <v>2019.3.25</v>
          </cell>
          <cell r="I108" t="str">
            <v>40元</v>
          </cell>
          <cell r="J108">
            <v>950</v>
          </cell>
        </row>
        <row r="109">
          <cell r="C109">
            <v>153488</v>
          </cell>
          <cell r="D109" t="str">
            <v>萘敏维滴眼液 
</v>
          </cell>
          <cell r="E109" t="str">
            <v>15ml</v>
          </cell>
          <cell r="F109" t="str">
            <v>山东博士伦福瑞达</v>
          </cell>
          <cell r="G109" t="str">
            <v>2019.12.26</v>
          </cell>
          <cell r="H109" t="str">
            <v>2019.3.25</v>
          </cell>
          <cell r="I109" t="str">
            <v>2元</v>
          </cell>
          <cell r="J109">
            <v>26.8</v>
          </cell>
        </row>
        <row r="110">
          <cell r="C110">
            <v>153689</v>
          </cell>
          <cell r="D110" t="str">
            <v>复方硫酸软骨素滴眼液 </v>
          </cell>
          <cell r="E110" t="str">
            <v>15ml </v>
          </cell>
          <cell r="F110" t="str">
            <v>山东博士伦福瑞达</v>
          </cell>
          <cell r="G110" t="str">
            <v>2019.12.26</v>
          </cell>
          <cell r="H110" t="str">
            <v>2019.3.25</v>
          </cell>
          <cell r="I110" t="str">
            <v>2元</v>
          </cell>
          <cell r="J110">
            <v>26.8</v>
          </cell>
        </row>
        <row r="111">
          <cell r="C111">
            <v>114683</v>
          </cell>
          <cell r="D111" t="str">
            <v>复方新斯的明牛磺酸滴眼液</v>
          </cell>
          <cell r="E111" t="str">
            <v>10ml/支</v>
          </cell>
          <cell r="F111" t="str">
            <v>山东博士伦福瑞达</v>
          </cell>
          <cell r="G111" t="str">
            <v>2019.12.26</v>
          </cell>
          <cell r="H111" t="str">
            <v>2019.3.25</v>
          </cell>
          <cell r="I111" t="str">
            <v>2元</v>
          </cell>
          <cell r="J111">
            <v>27.8</v>
          </cell>
        </row>
        <row r="112">
          <cell r="C112">
            <v>109591</v>
          </cell>
          <cell r="D112" t="str">
            <v>氧氟沙星滴眼液(润舒)</v>
          </cell>
          <cell r="E112" t="str">
            <v>8ml:24mg(含玻璃酸钠)</v>
          </cell>
          <cell r="F112" t="str">
            <v>山东博士伦福瑞达</v>
          </cell>
          <cell r="G112" t="str">
            <v>2019.12.26</v>
          </cell>
          <cell r="H112" t="str">
            <v>2019.3.25</v>
          </cell>
          <cell r="I112" t="str">
            <v>2元</v>
          </cell>
          <cell r="J112">
            <v>22.5</v>
          </cell>
        </row>
        <row r="113">
          <cell r="C113">
            <v>62646</v>
          </cell>
          <cell r="D113" t="str">
            <v>萘非滴眼液(黄润洁)</v>
          </cell>
          <cell r="E113" t="str">
            <v>10ml(含玻璃酸钠)</v>
          </cell>
          <cell r="F113" t="str">
            <v>山东博士伦福瑞达</v>
          </cell>
          <cell r="G113" t="str">
            <v>2019.12.26</v>
          </cell>
          <cell r="H113" t="str">
            <v>2019.3.25</v>
          </cell>
          <cell r="I113" t="str">
            <v>2元</v>
          </cell>
          <cell r="J113">
            <v>24.8</v>
          </cell>
        </row>
        <row r="114">
          <cell r="C114">
            <v>115039</v>
          </cell>
          <cell r="D114" t="str">
            <v>氯化钠滴眼液(白润洁)</v>
          </cell>
          <cell r="E114" t="str">
            <v>0.4ml:2.2mgx10支</v>
          </cell>
          <cell r="F114" t="str">
            <v>山东博士伦福瑞达</v>
          </cell>
          <cell r="G114" t="str">
            <v>2019.12.26</v>
          </cell>
          <cell r="H114" t="str">
            <v>2019.3.25</v>
          </cell>
          <cell r="I114" t="str">
            <v>2元</v>
          </cell>
          <cell r="J114">
            <v>27.8</v>
          </cell>
        </row>
        <row r="115">
          <cell r="C115">
            <v>118013</v>
          </cell>
          <cell r="D115" t="str">
            <v>复方嗜酸乳杆菌片</v>
          </cell>
          <cell r="E115" t="str">
            <v>0.5gx12片</v>
          </cell>
          <cell r="F115" t="str">
            <v>通化金马药业</v>
          </cell>
          <cell r="G115" t="str">
            <v>2019.12.26</v>
          </cell>
          <cell r="H115" t="str">
            <v>2019.3.25</v>
          </cell>
          <cell r="I115" t="str">
            <v>0元，手工核算</v>
          </cell>
          <cell r="J115">
            <v>32</v>
          </cell>
          <cell r="K115" t="str">
            <v>晒单奖励2元/盒（赠品不享受奖励），买6盒立省32元。不再享受毛利段奖励。</v>
          </cell>
        </row>
        <row r="116">
          <cell r="C116">
            <v>133728</v>
          </cell>
          <cell r="D116" t="str">
            <v>磷酸西格列汀片</v>
          </cell>
          <cell r="E116" t="str">
            <v>100mgx7片x1板</v>
          </cell>
          <cell r="F116" t="str">
            <v>杭州默沙东制药有限公司</v>
          </cell>
          <cell r="G116" t="str">
            <v>2019.12.26</v>
          </cell>
          <cell r="H116" t="str">
            <v>2020.3.25</v>
          </cell>
          <cell r="I116" t="str">
            <v>3元</v>
          </cell>
          <cell r="J116">
            <v>62</v>
          </cell>
        </row>
        <row r="117">
          <cell r="C117">
            <v>186551</v>
          </cell>
          <cell r="D117" t="str">
            <v>孟鲁司特钠咀嚼片</v>
          </cell>
          <cell r="E117" t="str">
            <v>10mg*30片</v>
          </cell>
          <cell r="F117" t="str">
            <v>杭州默沙东制药有限公司</v>
          </cell>
          <cell r="G117" t="str">
            <v>2019.12.26</v>
          </cell>
          <cell r="H117" t="str">
            <v>2020.3.25</v>
          </cell>
          <cell r="I117" t="str">
            <v>4元</v>
          </cell>
          <cell r="J117">
            <v>200</v>
          </cell>
        </row>
        <row r="118">
          <cell r="C118">
            <v>186561</v>
          </cell>
          <cell r="D118" t="str">
            <v>孟鲁司特钠咀嚼片</v>
          </cell>
          <cell r="E118" t="str">
            <v>4mg*30片</v>
          </cell>
          <cell r="F118" t="str">
            <v>杭州默沙东制药有限公司</v>
          </cell>
          <cell r="G118" t="str">
            <v>2019.12.26</v>
          </cell>
          <cell r="H118" t="str">
            <v>2020.3.25</v>
          </cell>
          <cell r="I118" t="str">
            <v>5元</v>
          </cell>
          <cell r="J118">
            <v>180</v>
          </cell>
        </row>
        <row r="119">
          <cell r="C119">
            <v>184369</v>
          </cell>
          <cell r="D119" t="str">
            <v>类人胶原蛋白敷料</v>
          </cell>
          <cell r="E119" t="str">
            <v>5片</v>
          </cell>
          <cell r="F119" t="str">
            <v>陕西巨子生物技术有限公司</v>
          </cell>
          <cell r="G119" t="str">
            <v>2019.12.26</v>
          </cell>
          <cell r="H119" t="str">
            <v>2020.3.25</v>
          </cell>
          <cell r="I119" t="str">
            <v>5元</v>
          </cell>
          <cell r="J119">
            <v>198</v>
          </cell>
        </row>
        <row r="120">
          <cell r="C120">
            <v>165950</v>
          </cell>
          <cell r="D120" t="str">
            <v>非布司他片</v>
          </cell>
          <cell r="E120" t="str">
            <v>40mgx8片</v>
          </cell>
          <cell r="F120" t="str">
            <v>江苏万邦生化</v>
          </cell>
          <cell r="G120" t="str">
            <v>2020.2.26</v>
          </cell>
          <cell r="H120" t="str">
            <v>2020.6.25</v>
          </cell>
          <cell r="I120" t="str">
            <v>0元，及时晒单</v>
          </cell>
          <cell r="J120">
            <v>120</v>
          </cell>
          <cell r="K120" t="str">
            <v>奖励一：晒单奖励5元/盒（含赠品）；                                           不在享受毛利段奖励。</v>
          </cell>
        </row>
        <row r="121">
          <cell r="C121">
            <v>143148</v>
          </cell>
          <cell r="D121" t="str">
            <v>新复方芦荟胶囊</v>
          </cell>
          <cell r="E121" t="str">
            <v>0.43gx30粒</v>
          </cell>
          <cell r="F121" t="str">
            <v>河北万邦复临</v>
          </cell>
          <cell r="G121" t="str">
            <v>2019.12.26</v>
          </cell>
          <cell r="H121" t="str">
            <v>2020.6.25</v>
          </cell>
          <cell r="I121" t="str">
            <v>0元，及时晒单</v>
          </cell>
          <cell r="J121">
            <v>38</v>
          </cell>
          <cell r="K121" t="str">
            <v>1.单盒晒单奖励2元，不再享受原毛利段奖励；                     2.一次性销售五盒晒单奖励12.5元/组，不再享受原毛利段奖励；                     </v>
          </cell>
        </row>
        <row r="122">
          <cell r="C122">
            <v>67579</v>
          </cell>
          <cell r="D122" t="str">
            <v>蓝芩口服液</v>
          </cell>
          <cell r="E122" t="str">
            <v>10mlx12支</v>
          </cell>
          <cell r="F122" t="str">
            <v>扬子江北京海燕</v>
          </cell>
          <cell r="G122" t="str">
            <v>2019.12.26</v>
          </cell>
          <cell r="H122" t="str">
            <v>2020.3.25</v>
          </cell>
          <cell r="I122" t="str">
            <v>3元</v>
          </cell>
          <cell r="J122">
            <v>49.8</v>
          </cell>
          <cell r="K122" t="str">
            <v>晒单奖励3元/盒，不再享受其余奖励</v>
          </cell>
        </row>
        <row r="123">
          <cell r="C123">
            <v>148955</v>
          </cell>
          <cell r="D123" t="str">
            <v>定坤丹</v>
          </cell>
          <cell r="E123" t="str">
            <v>7gx4瓶（水蜜丸）</v>
          </cell>
          <cell r="F123" t="str">
            <v>山西广誉远国药</v>
          </cell>
          <cell r="G123" t="str">
            <v>2020.1.1</v>
          </cell>
          <cell r="H123" t="str">
            <v>2020.3.31</v>
          </cell>
          <cell r="I123" t="str">
            <v>0元，及时晒单</v>
          </cell>
          <cell r="J123">
            <v>198</v>
          </cell>
          <cell r="K123" t="str">
            <v>1.单盒晒单奖励16元/盒2.疗程4盒以上（含4盒）销售奖励20元/盒3.同时不再享受其余奖励</v>
          </cell>
        </row>
        <row r="124">
          <cell r="C124">
            <v>1454</v>
          </cell>
          <cell r="D124" t="str">
            <v>龟龄集</v>
          </cell>
          <cell r="E124" t="str">
            <v>0.3g*30粒*1瓶</v>
          </cell>
          <cell r="F124" t="str">
            <v>山西广誉远</v>
          </cell>
          <cell r="G124" t="str">
            <v>2020.1.1</v>
          </cell>
          <cell r="H124" t="str">
            <v>2020.3.31</v>
          </cell>
          <cell r="I124" t="str">
            <v>0元，及时晒单</v>
          </cell>
          <cell r="J124">
            <v>520</v>
          </cell>
          <cell r="K124" t="str">
            <v>每盒晒单50元/瓶，疗程销售4盒以上（含4盒）销售奖励60元/瓶，不再享受其余奖励</v>
          </cell>
        </row>
        <row r="125">
          <cell r="C125">
            <v>149350</v>
          </cell>
          <cell r="D125" t="str">
            <v>牛黄清心丸</v>
          </cell>
          <cell r="E125" t="str">
            <v>3gx4丸（大蜜丸）</v>
          </cell>
          <cell r="F125" t="str">
            <v>山西广誉远</v>
          </cell>
          <cell r="G125" t="str">
            <v>2020.1.1</v>
          </cell>
          <cell r="H125" t="str">
            <v>2020.3.31</v>
          </cell>
          <cell r="I125" t="str">
            <v>0元，及时晒单</v>
          </cell>
          <cell r="J125">
            <v>198</v>
          </cell>
          <cell r="K125" t="str">
            <v>晒单奖励20元/盒，不再享受其余奖励</v>
          </cell>
        </row>
        <row r="126">
          <cell r="C126">
            <v>140507</v>
          </cell>
          <cell r="D126" t="str">
            <v>蛋白粉(汤臣倍健)</v>
          </cell>
          <cell r="E126" t="str">
            <v>450g</v>
          </cell>
          <cell r="F126" t="str">
            <v>汤臣倍健股份有限公司</v>
          </cell>
          <cell r="G126" t="str">
            <v>2020.3.1</v>
          </cell>
          <cell r="H126" t="str">
            <v>2020.3.31</v>
          </cell>
          <cell r="I126" t="str">
            <v>手工核算</v>
          </cell>
          <cell r="J126">
            <v>398</v>
          </cell>
          <cell r="K126" t="str">
            <v>单盒晒单奖励8元</v>
          </cell>
        </row>
        <row r="127">
          <cell r="C127">
            <v>182964</v>
          </cell>
          <cell r="D127" t="str">
            <v>蛋白粉</v>
          </cell>
          <cell r="E127" t="str">
            <v>600g(450g/罐+150g/罐)</v>
          </cell>
          <cell r="F127" t="str">
            <v>汤臣倍健</v>
          </cell>
          <cell r="G127" t="str">
            <v>2020.3.1</v>
          </cell>
          <cell r="H127" t="str">
            <v>2020.3.31</v>
          </cell>
          <cell r="I127" t="str">
            <v>手工核算</v>
          </cell>
          <cell r="J127">
            <v>418</v>
          </cell>
          <cell r="K127" t="str">
            <v>单盒晒单奖励10元</v>
          </cell>
        </row>
        <row r="128">
          <cell r="C128">
            <v>162305</v>
          </cell>
          <cell r="D128" t="str">
            <v>氨糖软骨素钙片</v>
          </cell>
          <cell r="E128" t="str">
            <v>180片</v>
          </cell>
          <cell r="F128" t="str">
            <v>汤臣倍健</v>
          </cell>
          <cell r="G128" t="str">
            <v>2020.3.1</v>
          </cell>
          <cell r="H128" t="str">
            <v>2020.3.31</v>
          </cell>
          <cell r="I128" t="str">
            <v>手工核算</v>
          </cell>
          <cell r="J128">
            <v>388</v>
          </cell>
          <cell r="K128" t="str">
            <v>单盒晒单奖励8元</v>
          </cell>
        </row>
        <row r="129">
          <cell r="C129">
            <v>171306</v>
          </cell>
          <cell r="D129" t="str">
            <v>氨糖软骨素钙片</v>
          </cell>
          <cell r="E129" t="str">
            <v>285.6g(1.02gx80片x1瓶+1.02gx100片x2瓶)</v>
          </cell>
          <cell r="F129" t="str">
            <v>汤臣倍健</v>
          </cell>
          <cell r="G129" t="str">
            <v>2020.3.1</v>
          </cell>
          <cell r="H129" t="str">
            <v>2020.3.31</v>
          </cell>
          <cell r="I129" t="str">
            <v>手工核算</v>
          </cell>
          <cell r="J129">
            <v>520</v>
          </cell>
          <cell r="K129" t="str">
            <v>单盒晒单奖励15元</v>
          </cell>
        </row>
        <row r="130">
          <cell r="C130">
            <v>168730</v>
          </cell>
          <cell r="D130" t="str">
            <v>越橘叶黄素酯β-胡萝卜素软胶囊</v>
          </cell>
          <cell r="E130" t="str">
            <v>22.5g（0.5gx45粒）</v>
          </cell>
          <cell r="F130" t="str">
            <v>汤臣倍健股份</v>
          </cell>
          <cell r="G130" t="str">
            <v>2020.3.1</v>
          </cell>
          <cell r="H130" t="str">
            <v>2020.3.31</v>
          </cell>
          <cell r="I130" t="str">
            <v>手工核算</v>
          </cell>
          <cell r="J130">
            <v>248</v>
          </cell>
          <cell r="K130" t="str">
            <v>单盒晒单奖励4元</v>
          </cell>
        </row>
        <row r="131">
          <cell r="C131">
            <v>182962</v>
          </cell>
          <cell r="D131" t="str">
            <v>钙维生素D维生素K软胶囊</v>
          </cell>
          <cell r="E131" t="str">
            <v>400g(1000mg×200粒×2瓶)</v>
          </cell>
          <cell r="F131" t="str">
            <v>汤臣倍健股份有限公司</v>
          </cell>
          <cell r="G131" t="str">
            <v>2020.3.1</v>
          </cell>
          <cell r="H131" t="str">
            <v>2020.3.31</v>
          </cell>
          <cell r="I131" t="str">
            <v>手工核算</v>
          </cell>
          <cell r="J131">
            <v>278</v>
          </cell>
          <cell r="K131" t="str">
            <v>单盒晒单奖励4元</v>
          </cell>
        </row>
        <row r="132">
          <cell r="C132">
            <v>182869</v>
          </cell>
          <cell r="D132" t="str">
            <v>补肾益脑胶囊</v>
          </cell>
          <cell r="E132" t="str">
            <v>0.27g×12粒×2板×10袋</v>
          </cell>
          <cell r="F132" t="str">
            <v>浙江东方</v>
          </cell>
          <cell r="G132" t="str">
            <v>2019.12.26</v>
          </cell>
          <cell r="H132" t="str">
            <v>2020.3.31</v>
          </cell>
          <cell r="I132" t="str">
            <v>15元</v>
          </cell>
          <cell r="J132">
            <v>288</v>
          </cell>
          <cell r="K132" t="str">
            <v>晒单奖励15元/盒。不再享受原毛利段奖励；</v>
          </cell>
        </row>
        <row r="133">
          <cell r="C133">
            <v>178864</v>
          </cell>
          <cell r="D133" t="str">
            <v>参麦地黄丸</v>
          </cell>
          <cell r="E133" t="str">
            <v>9gx14袋</v>
          </cell>
          <cell r="F133" t="str">
            <v>浙江东方</v>
          </cell>
          <cell r="G133" t="str">
            <v>2019.12.26</v>
          </cell>
          <cell r="H133" t="str">
            <v>2020.3.31</v>
          </cell>
          <cell r="I133" t="str">
            <v>10元</v>
          </cell>
          <cell r="J133">
            <v>138</v>
          </cell>
          <cell r="K133" t="str">
            <v>晒单奖励10元/盒。不再享受原毛利段奖励；</v>
          </cell>
        </row>
        <row r="134">
          <cell r="C134">
            <v>184572</v>
          </cell>
          <cell r="D134" t="str">
            <v>蚕蛾公补合剂</v>
          </cell>
          <cell r="E134" t="str">
            <v>10mlx10瓶</v>
          </cell>
          <cell r="F134" t="str">
            <v>四川南充制药</v>
          </cell>
          <cell r="G134" t="str">
            <v>2019.12.26</v>
          </cell>
          <cell r="H134" t="str">
            <v>2020.3.31</v>
          </cell>
          <cell r="I134" t="str">
            <v>10元</v>
          </cell>
          <cell r="J134">
            <v>128</v>
          </cell>
          <cell r="K134" t="str">
            <v>晒单奖励10元/盒。不再享受原毛利段奖励；</v>
          </cell>
        </row>
        <row r="135">
          <cell r="C135">
            <v>193717</v>
          </cell>
          <cell r="D135" t="str">
            <v>清呤卫士钾泡腾片（柠檬味）</v>
          </cell>
          <cell r="E135" t="str">
            <v>80克（4g/片*20片）</v>
          </cell>
          <cell r="F135" t="str">
            <v>江苏汉典生物科技股份有限公司</v>
          </cell>
          <cell r="G135" t="str">
            <v>2020.1.1</v>
          </cell>
          <cell r="H135" t="str">
            <v>2020.3.31</v>
          </cell>
          <cell r="I135" t="str">
            <v>0元，及时晒单</v>
          </cell>
          <cell r="J135">
            <v>108</v>
          </cell>
          <cell r="K135" t="str">
            <v>晒单奖励6元/盒。</v>
          </cell>
        </row>
        <row r="136">
          <cell r="C136">
            <v>169816</v>
          </cell>
          <cell r="D136" t="str">
            <v>腰椎固定带</v>
          </cell>
          <cell r="E136" t="str">
            <v>YY-M</v>
          </cell>
          <cell r="F136" t="str">
            <v>上海康伴保健器械有限公司</v>
          </cell>
          <cell r="G136" t="str">
            <v>2019.12.26</v>
          </cell>
          <cell r="H136" t="str">
            <v>2020.3.25</v>
          </cell>
          <cell r="I136" t="str">
            <v>及时晒单</v>
          </cell>
          <cell r="J136">
            <v>118</v>
          </cell>
          <cell r="K136" t="str">
            <v>晒单奖励5元/盒</v>
          </cell>
        </row>
        <row r="137">
          <cell r="C137">
            <v>169817</v>
          </cell>
          <cell r="D137" t="str">
            <v>腰椎固定带</v>
          </cell>
          <cell r="E137" t="str">
            <v>YY-L</v>
          </cell>
          <cell r="F137" t="str">
            <v>上海康伴保健器械有限公司</v>
          </cell>
          <cell r="G137" t="str">
            <v>2019.12.26</v>
          </cell>
          <cell r="H137" t="str">
            <v>2020.3.25</v>
          </cell>
          <cell r="I137" t="str">
            <v>及时晒单</v>
          </cell>
          <cell r="J137">
            <v>118</v>
          </cell>
          <cell r="K137" t="str">
            <v>晒单奖励5元/盒</v>
          </cell>
        </row>
        <row r="138">
          <cell r="C138">
            <v>170109</v>
          </cell>
          <cell r="D138" t="str">
            <v>腰椎固定带</v>
          </cell>
          <cell r="E138" t="str">
            <v>YY-XL</v>
          </cell>
          <cell r="F138" t="str">
            <v>上海康伴保健器械有限公司</v>
          </cell>
          <cell r="G138" t="str">
            <v>2019.12.26</v>
          </cell>
          <cell r="H138" t="str">
            <v>2020.3.25</v>
          </cell>
          <cell r="I138" t="str">
            <v>及时晒单</v>
          </cell>
          <cell r="J138">
            <v>118</v>
          </cell>
          <cell r="K138" t="str">
            <v>晒单奖励5元/盒</v>
          </cell>
        </row>
        <row r="139">
          <cell r="C139">
            <v>191595</v>
          </cell>
          <cell r="D139" t="str">
            <v>治疗型静脉曲张袜</v>
          </cell>
          <cell r="E139" t="str">
            <v>MDAF01长筒袜（厚款）轻型</v>
          </cell>
          <cell r="F139" t="str">
            <v>浙江华尔纺织科技有限公司</v>
          </cell>
          <cell r="G139" t="str">
            <v>2019.12.26</v>
          </cell>
          <cell r="H139" t="str">
            <v>2020.3.25</v>
          </cell>
          <cell r="I139" t="str">
            <v>及时晒单</v>
          </cell>
          <cell r="J139">
            <v>208</v>
          </cell>
          <cell r="K139" t="str">
            <v>晒单奖励10元/盒</v>
          </cell>
        </row>
        <row r="140">
          <cell r="C140">
            <v>191596</v>
          </cell>
          <cell r="D140" t="str">
            <v>治疗型静脉曲张袜</v>
          </cell>
          <cell r="E140" t="str">
            <v>MDAF11长筒袜（厚款）轻型</v>
          </cell>
          <cell r="F140" t="str">
            <v>浙江华尔纺织科技有限公司</v>
          </cell>
          <cell r="G140" t="str">
            <v>2019.12.26</v>
          </cell>
          <cell r="H140" t="str">
            <v>2020.3.25</v>
          </cell>
          <cell r="I140" t="str">
            <v>及时晒单</v>
          </cell>
          <cell r="J140">
            <v>208</v>
          </cell>
          <cell r="K140" t="str">
            <v>晒单奖励10元/盒</v>
          </cell>
        </row>
        <row r="141">
          <cell r="C141">
            <v>191597</v>
          </cell>
          <cell r="D141" t="str">
            <v>治疗型静脉曲张袜</v>
          </cell>
          <cell r="E141" t="str">
            <v>MDAF21长筒袜（厚款）轻型</v>
          </cell>
          <cell r="F141" t="str">
            <v>浙江华尔纺织科技有限公司</v>
          </cell>
          <cell r="G141" t="str">
            <v>2019.12.26</v>
          </cell>
          <cell r="H141" t="str">
            <v>2020.3.25</v>
          </cell>
          <cell r="I141" t="str">
            <v>及时晒单</v>
          </cell>
          <cell r="J141">
            <v>208</v>
          </cell>
          <cell r="K141" t="str">
            <v>晒单奖励10元/盒</v>
          </cell>
        </row>
        <row r="142">
          <cell r="C142">
            <v>191592</v>
          </cell>
          <cell r="D142" t="str">
            <v>治疗型静脉曲张袜</v>
          </cell>
          <cell r="E142" t="str">
            <v>MDAD11中筒袜（厚款）轻型</v>
          </cell>
          <cell r="F142" t="str">
            <v>浙江华尔纺织科技有限公司</v>
          </cell>
          <cell r="G142" t="str">
            <v>2019.12.26</v>
          </cell>
          <cell r="H142" t="str">
            <v>2020.3.25</v>
          </cell>
          <cell r="I142" t="str">
            <v>及时晒单</v>
          </cell>
          <cell r="J142">
            <v>168</v>
          </cell>
          <cell r="K142" t="str">
            <v>晒单奖励5元/盒</v>
          </cell>
        </row>
        <row r="143">
          <cell r="C143">
            <v>191593</v>
          </cell>
          <cell r="D143" t="str">
            <v>治疗型静脉曲张袜</v>
          </cell>
          <cell r="E143" t="str">
            <v>MDAD01中筒袜（厚款）轻型</v>
          </cell>
          <cell r="F143" t="str">
            <v>浙江华尔纺织科技有限公司</v>
          </cell>
          <cell r="G143" t="str">
            <v>2019.12.26</v>
          </cell>
          <cell r="H143" t="str">
            <v>2020.3.25</v>
          </cell>
          <cell r="I143" t="str">
            <v>及时晒单</v>
          </cell>
          <cell r="J143">
            <v>168</v>
          </cell>
          <cell r="K143" t="str">
            <v>晒单奖励5元/盒</v>
          </cell>
        </row>
        <row r="144">
          <cell r="C144">
            <v>191594</v>
          </cell>
          <cell r="D144" t="str">
            <v>治疗型静脉曲张袜</v>
          </cell>
          <cell r="E144" t="str">
            <v>MDAD21中筒袜（厚款）轻型</v>
          </cell>
          <cell r="F144" t="str">
            <v>浙江华尔纺织科技有限公司</v>
          </cell>
          <cell r="G144" t="str">
            <v>2019.12.26</v>
          </cell>
          <cell r="H144" t="str">
            <v>2020.3.25</v>
          </cell>
          <cell r="I144" t="str">
            <v>及时晒单</v>
          </cell>
          <cell r="J144">
            <v>168</v>
          </cell>
          <cell r="K144" t="str">
            <v>晒单奖励5元/盒</v>
          </cell>
        </row>
        <row r="145">
          <cell r="C145">
            <v>191535</v>
          </cell>
          <cell r="D145" t="str">
            <v>腰椎固定器</v>
          </cell>
          <cell r="E145" t="str">
            <v>YD-W-106（M）</v>
          </cell>
          <cell r="F145" t="str">
            <v>浙江帝诺医疗科技有限公司</v>
          </cell>
          <cell r="G145" t="str">
            <v>2019.12.26</v>
          </cell>
          <cell r="H145" t="str">
            <v>2020.3.25</v>
          </cell>
          <cell r="I145" t="str">
            <v>及时晒单</v>
          </cell>
          <cell r="J145">
            <v>1180</v>
          </cell>
          <cell r="K145" t="str">
            <v>晒单奖励80元/盒</v>
          </cell>
        </row>
        <row r="146">
          <cell r="C146">
            <v>191537</v>
          </cell>
          <cell r="D146" t="str">
            <v>腰椎固定器</v>
          </cell>
          <cell r="E146" t="str">
            <v>YD-W-106（L）</v>
          </cell>
          <cell r="F146" t="str">
            <v>浙江帝诺医疗科技有限公司</v>
          </cell>
          <cell r="G146" t="str">
            <v>2019.12.26</v>
          </cell>
          <cell r="H146" t="str">
            <v>2020.3.25</v>
          </cell>
          <cell r="I146" t="str">
            <v>及时晒单</v>
          </cell>
          <cell r="J146">
            <v>1180</v>
          </cell>
          <cell r="K146" t="str">
            <v>晒单奖励80元/盒</v>
          </cell>
        </row>
        <row r="147">
          <cell r="C147">
            <v>181738</v>
          </cell>
          <cell r="D147" t="str">
            <v>压缩式雾化器</v>
          </cell>
          <cell r="E147" t="str">
            <v>WH·B</v>
          </cell>
          <cell r="F147" t="str">
            <v>苏州柯尔医疗器械有限公司</v>
          </cell>
          <cell r="G147" t="str">
            <v>2019.12.26</v>
          </cell>
          <cell r="H147" t="str">
            <v>2020.3.25</v>
          </cell>
          <cell r="I147" t="str">
            <v>及时晒单</v>
          </cell>
          <cell r="J147">
            <v>398</v>
          </cell>
          <cell r="K147" t="str">
            <v>晒单奖励15元/盒</v>
          </cell>
        </row>
        <row r="148">
          <cell r="C148">
            <v>191601</v>
          </cell>
          <cell r="D148" t="str">
            <v>医用分子筛制氧/雾化机</v>
          </cell>
          <cell r="E148" t="str">
            <v>LP-3L-Y</v>
          </cell>
          <cell r="F148" t="str">
            <v>仁新节能环保设备(上海)有限公司</v>
          </cell>
          <cell r="G148" t="str">
            <v>2019.12.26</v>
          </cell>
          <cell r="H148" t="str">
            <v>2020.3.25</v>
          </cell>
          <cell r="I148" t="str">
            <v>及时晒单</v>
          </cell>
          <cell r="J148">
            <v>2980</v>
          </cell>
          <cell r="K148" t="str">
            <v>晒单奖励120元/盒</v>
          </cell>
        </row>
        <row r="149">
          <cell r="C149">
            <v>180987</v>
          </cell>
          <cell r="D149" t="str">
            <v>可调式鼻腔清洗器</v>
          </cell>
          <cell r="E149" t="str">
            <v>75ml双喷雾化</v>
          </cell>
          <cell r="F149" t="str">
            <v>浙江朗柯生物工程有限公司</v>
          </cell>
          <cell r="G149" t="str">
            <v>2019.12.26</v>
          </cell>
          <cell r="H149" t="str">
            <v>2020.3.25</v>
          </cell>
          <cell r="I149" t="str">
            <v>0元，及时晒单</v>
          </cell>
          <cell r="J149">
            <v>99</v>
          </cell>
          <cell r="K149" t="str">
            <v>晒单奖励7元/盒，不再享受毛利段奖励。</v>
          </cell>
        </row>
        <row r="150">
          <cell r="C150">
            <v>161888</v>
          </cell>
          <cell r="D150" t="str">
            <v>生理性海水鼻腔喷雾器</v>
          </cell>
          <cell r="E150" t="str">
            <v>50ml（宝贝分享）</v>
          </cell>
          <cell r="F150" t="str">
            <v>浙江朗柯生物工程有限公司</v>
          </cell>
          <cell r="G150" t="str">
            <v>2019.12.26</v>
          </cell>
          <cell r="H150" t="str">
            <v>2020.3.25</v>
          </cell>
          <cell r="I150" t="str">
            <v>0元，及时晒单</v>
          </cell>
          <cell r="J150">
            <v>68</v>
          </cell>
          <cell r="K150" t="str">
            <v>晒单奖励4元/盒，不再享受毛利段奖励。</v>
          </cell>
        </row>
        <row r="151">
          <cell r="C151">
            <v>140679</v>
          </cell>
          <cell r="D151" t="str">
            <v>生理性海水鼻腔喷雾器</v>
          </cell>
          <cell r="E151" t="str">
            <v>50ml</v>
          </cell>
          <cell r="F151" t="str">
            <v>浙江朗柯生物工程有限公司</v>
          </cell>
          <cell r="G151" t="str">
            <v>2019.12.26</v>
          </cell>
          <cell r="H151" t="str">
            <v>2020.3.25</v>
          </cell>
          <cell r="I151" t="str">
            <v>0元，及时晒单</v>
          </cell>
          <cell r="J151">
            <v>68</v>
          </cell>
          <cell r="K151" t="str">
            <v>晒单奖励4元/盒，不再享受毛利段奖励。</v>
          </cell>
        </row>
        <row r="152">
          <cell r="C152">
            <v>178401</v>
          </cell>
          <cell r="D152" t="str">
            <v>生理性海水鼻腔喷雾器（雷特伯恩）</v>
          </cell>
          <cell r="E152" t="str">
            <v>30mL</v>
          </cell>
          <cell r="F152" t="str">
            <v>浙江朗柯生物工程有限公司</v>
          </cell>
          <cell r="G152" t="str">
            <v>2019.12.26</v>
          </cell>
          <cell r="H152" t="str">
            <v>2020.3.25</v>
          </cell>
          <cell r="I152" t="str">
            <v>0元，及时晒单</v>
          </cell>
          <cell r="J152">
            <v>58</v>
          </cell>
          <cell r="K152" t="str">
            <v>晒单奖励4元/盒，不再享受毛利段奖励。</v>
          </cell>
        </row>
        <row r="153">
          <cell r="C153">
            <v>178420</v>
          </cell>
          <cell r="D153" t="str">
            <v>血脂康胶囊</v>
          </cell>
          <cell r="E153" t="str">
            <v>0.3x36粒</v>
          </cell>
          <cell r="F153" t="str">
            <v>北京北大维信生物科技有限公司</v>
          </cell>
          <cell r="G153" t="str">
            <v>2019.12.26</v>
          </cell>
          <cell r="H153" t="str">
            <v>2020.3.25</v>
          </cell>
          <cell r="I153" t="str">
            <v>15元</v>
          </cell>
          <cell r="J153">
            <v>50</v>
          </cell>
        </row>
        <row r="154">
          <cell r="C154">
            <v>87398</v>
          </cell>
          <cell r="D154" t="str">
            <v>依帕司他片(唐林)</v>
          </cell>
          <cell r="E154" t="str">
            <v>50mgx10片</v>
          </cell>
          <cell r="F154" t="str">
            <v>扬子江药业集团南京海陵药业有限公司</v>
          </cell>
          <cell r="G154" t="str">
            <v>2020.2.26</v>
          </cell>
          <cell r="H154" t="str">
            <v>2020.3.25</v>
          </cell>
          <cell r="I154" t="str">
            <v>3元</v>
          </cell>
          <cell r="J154">
            <v>44.5</v>
          </cell>
        </row>
        <row r="155">
          <cell r="C155">
            <v>195323</v>
          </cell>
          <cell r="D155" t="str">
            <v>枸橼酸铋钾片/替硝唑片/克拉霉素片组合包装</v>
          </cell>
          <cell r="E155" t="str">
            <v>0.3gx0.5gx0.25gx7板x8片</v>
          </cell>
          <cell r="F155" t="str">
            <v>丽珠集团丽珠制药厂</v>
          </cell>
          <cell r="G155" t="str">
            <v>2019.12.26</v>
          </cell>
          <cell r="H155" t="str">
            <v>2020.3.25</v>
          </cell>
          <cell r="I155" t="str">
            <v>12元</v>
          </cell>
          <cell r="J155">
            <v>168</v>
          </cell>
        </row>
        <row r="156">
          <cell r="C156">
            <v>194347</v>
          </cell>
          <cell r="D156" t="str">
            <v>艾普拉唑肠溶片</v>
          </cell>
          <cell r="E156" t="str">
            <v>5mgx14片</v>
          </cell>
          <cell r="F156" t="str">
            <v>丽珠集团丽珠制药厂</v>
          </cell>
          <cell r="G156" t="str">
            <v>2019.12.26</v>
          </cell>
          <cell r="H156" t="str">
            <v>2020.3.25</v>
          </cell>
          <cell r="I156" t="str">
            <v>12元</v>
          </cell>
          <cell r="J156">
            <v>198</v>
          </cell>
        </row>
        <row r="157">
          <cell r="C157">
            <v>30878</v>
          </cell>
          <cell r="D157" t="str">
            <v>四季抗病毒合剂</v>
          </cell>
          <cell r="E157" t="str">
            <v>120ml</v>
          </cell>
          <cell r="F157" t="str">
            <v>陕西海天制药</v>
          </cell>
          <cell r="G157" t="str">
            <v>2020.2.26</v>
          </cell>
          <cell r="H157" t="str">
            <v>2020.4.25</v>
          </cell>
          <cell r="I157" t="str">
            <v>3元</v>
          </cell>
          <cell r="J157">
            <v>38</v>
          </cell>
          <cell r="K157" t="str">
            <v>晒单奖励3元/盒。不再享受原毛利段奖励；</v>
          </cell>
        </row>
        <row r="158">
          <cell r="C158">
            <v>124620</v>
          </cell>
          <cell r="D158" t="str">
            <v>黄芪破壁饮片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2020.3.25</v>
          </cell>
          <cell r="I158" t="str">
            <v>3元</v>
          </cell>
          <cell r="J158">
            <v>68</v>
          </cell>
        </row>
        <row r="159">
          <cell r="C159">
            <v>124626</v>
          </cell>
          <cell r="D159" t="str">
            <v>丹参破壁饮片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2020.3.25</v>
          </cell>
          <cell r="I159">
            <v>0.06</v>
          </cell>
          <cell r="J159">
            <v>60</v>
          </cell>
        </row>
        <row r="160">
          <cell r="C160">
            <v>124631</v>
          </cell>
          <cell r="D160" t="str">
            <v>西洋参破壁饮片</v>
          </cell>
          <cell r="E160" t="str">
            <v>1g*20袋</v>
          </cell>
          <cell r="F160" t="str">
            <v>中山市中智</v>
          </cell>
          <cell r="G160" t="str">
            <v>2019.12.26</v>
          </cell>
          <cell r="H160" t="str">
            <v>2020.3.25</v>
          </cell>
          <cell r="I160">
            <v>0.06</v>
          </cell>
          <cell r="J160">
            <v>188</v>
          </cell>
        </row>
        <row r="161">
          <cell r="C161">
            <v>124623</v>
          </cell>
          <cell r="D161" t="str">
            <v>当归破壁饮片</v>
          </cell>
          <cell r="E161" t="str">
            <v>2g*20袋</v>
          </cell>
          <cell r="F161" t="str">
            <v>中山市中智</v>
          </cell>
          <cell r="G161" t="str">
            <v>2019.12.26</v>
          </cell>
          <cell r="H161" t="str">
            <v>2020.3.25</v>
          </cell>
          <cell r="I161">
            <v>0.06</v>
          </cell>
          <cell r="J161">
            <v>70</v>
          </cell>
        </row>
        <row r="162">
          <cell r="C162">
            <v>124613</v>
          </cell>
          <cell r="D162" t="str">
            <v>淫羊藿破壁饮片</v>
          </cell>
          <cell r="E162" t="str">
            <v>1g*20袋</v>
          </cell>
          <cell r="F162" t="str">
            <v>中山市中智</v>
          </cell>
          <cell r="G162" t="str">
            <v>2019.12.26</v>
          </cell>
          <cell r="H162" t="str">
            <v>2020.3.25</v>
          </cell>
          <cell r="I162">
            <v>0.06</v>
          </cell>
          <cell r="J162">
            <v>118</v>
          </cell>
        </row>
        <row r="163">
          <cell r="C163">
            <v>131813</v>
          </cell>
          <cell r="D163" t="str">
            <v>茯苓破壁饮片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2020.3.25</v>
          </cell>
          <cell r="I163">
            <v>0.06</v>
          </cell>
          <cell r="J163">
            <v>98</v>
          </cell>
        </row>
        <row r="164">
          <cell r="C164">
            <v>124625</v>
          </cell>
          <cell r="D164" t="str">
            <v>玫瑰花破壁饮片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2020.3.25</v>
          </cell>
          <cell r="I164">
            <v>0.06</v>
          </cell>
          <cell r="J164">
            <v>90</v>
          </cell>
        </row>
        <row r="165">
          <cell r="C165">
            <v>131807</v>
          </cell>
          <cell r="D165" t="str">
            <v>鱼腥草破壁饮片</v>
          </cell>
          <cell r="E165" t="str">
            <v>2g*20袋</v>
          </cell>
          <cell r="F165" t="str">
            <v>中山市中智</v>
          </cell>
          <cell r="G165" t="str">
            <v>2019.12.26</v>
          </cell>
          <cell r="H165" t="str">
            <v>2020.3.25</v>
          </cell>
          <cell r="I165" t="str">
            <v>6元</v>
          </cell>
          <cell r="J165">
            <v>128</v>
          </cell>
        </row>
        <row r="166">
          <cell r="C166">
            <v>131811</v>
          </cell>
          <cell r="D166" t="str">
            <v>罗汉果破壁饮片</v>
          </cell>
          <cell r="E166" t="str">
            <v>2g*20袋</v>
          </cell>
          <cell r="F166" t="str">
            <v>中山市中智</v>
          </cell>
          <cell r="G166" t="str">
            <v>2019.12.26</v>
          </cell>
          <cell r="H166" t="str">
            <v>2020.3.25</v>
          </cell>
          <cell r="I166">
            <v>0.06</v>
          </cell>
          <cell r="J166">
            <v>120</v>
          </cell>
        </row>
        <row r="167">
          <cell r="C167">
            <v>124627</v>
          </cell>
          <cell r="D167" t="str">
            <v>石斛破壁饮片</v>
          </cell>
          <cell r="E167" t="str">
            <v>1g*20袋</v>
          </cell>
          <cell r="F167" t="str">
            <v>中山市中智</v>
          </cell>
          <cell r="G167" t="str">
            <v>2019.12.26</v>
          </cell>
          <cell r="H167" t="str">
            <v>2020.3.25</v>
          </cell>
          <cell r="I167">
            <v>0.06</v>
          </cell>
          <cell r="J167">
            <v>240</v>
          </cell>
        </row>
        <row r="168">
          <cell r="C168">
            <v>131806</v>
          </cell>
          <cell r="D168" t="str">
            <v>红景天破壁饮片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2020.3.25</v>
          </cell>
          <cell r="I168">
            <v>0.06</v>
          </cell>
          <cell r="J168">
            <v>120</v>
          </cell>
        </row>
        <row r="169">
          <cell r="C169">
            <v>124630</v>
          </cell>
          <cell r="D169" t="str">
            <v>菊花破壁饮片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2020.3.25</v>
          </cell>
          <cell r="I169" t="str">
            <v>3元</v>
          </cell>
          <cell r="J169">
            <v>85</v>
          </cell>
        </row>
        <row r="170">
          <cell r="C170">
            <v>134529</v>
          </cell>
          <cell r="D170" t="str">
            <v>山楂破壁饮片</v>
          </cell>
          <cell r="E170" t="str">
            <v>2gx20袋</v>
          </cell>
          <cell r="F170" t="str">
            <v>中山市中智</v>
          </cell>
          <cell r="G170" t="str">
            <v>2019.12.26</v>
          </cell>
          <cell r="H170" t="str">
            <v>2020.3.25</v>
          </cell>
          <cell r="I170">
            <v>0.06</v>
          </cell>
          <cell r="J170">
            <v>80</v>
          </cell>
        </row>
        <row r="171">
          <cell r="C171">
            <v>124622</v>
          </cell>
          <cell r="D171" t="str">
            <v>山药破壁饮片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2020.3.25</v>
          </cell>
          <cell r="I171">
            <v>0.06</v>
          </cell>
          <cell r="J171">
            <v>80</v>
          </cell>
        </row>
        <row r="172">
          <cell r="C172">
            <v>131809</v>
          </cell>
          <cell r="D172" t="str">
            <v>决明子破壁饮片</v>
          </cell>
          <cell r="E172" t="str">
            <v>1g*20袋</v>
          </cell>
          <cell r="F172" t="str">
            <v>中山市中智</v>
          </cell>
          <cell r="G172" t="str">
            <v>2019.12.26</v>
          </cell>
          <cell r="H172" t="str">
            <v>2020.3.25</v>
          </cell>
          <cell r="I172">
            <v>0.06</v>
          </cell>
          <cell r="J172">
            <v>118</v>
          </cell>
        </row>
        <row r="173">
          <cell r="C173">
            <v>131812</v>
          </cell>
          <cell r="D173" t="str">
            <v>陈皮破壁饮片</v>
          </cell>
          <cell r="E173" t="str">
            <v>1g*20袋</v>
          </cell>
          <cell r="F173" t="str">
            <v>中山市中智</v>
          </cell>
          <cell r="G173" t="str">
            <v>2019.12.26</v>
          </cell>
          <cell r="H173" t="str">
            <v>2020.3.25</v>
          </cell>
          <cell r="I173">
            <v>0.06</v>
          </cell>
          <cell r="J173">
            <v>88</v>
          </cell>
        </row>
        <row r="174">
          <cell r="C174">
            <v>131810</v>
          </cell>
          <cell r="D174" t="str">
            <v>天麻破壁饮片</v>
          </cell>
          <cell r="E174" t="str">
            <v>1g*20袋</v>
          </cell>
          <cell r="F174" t="str">
            <v>中山市中智</v>
          </cell>
          <cell r="G174" t="str">
            <v>2019.12.26</v>
          </cell>
          <cell r="H174" t="str">
            <v>2020.3.25</v>
          </cell>
          <cell r="I174">
            <v>0.06</v>
          </cell>
          <cell r="J174">
            <v>160</v>
          </cell>
        </row>
        <row r="175">
          <cell r="C175">
            <v>124621</v>
          </cell>
          <cell r="D175" t="str">
            <v>党参破壁饮片</v>
          </cell>
          <cell r="E175" t="str">
            <v>2g*20袋</v>
          </cell>
          <cell r="F175" t="str">
            <v>中山市中智</v>
          </cell>
          <cell r="G175" t="str">
            <v>2019.12.26</v>
          </cell>
          <cell r="H175" t="str">
            <v>2020.3.25</v>
          </cell>
          <cell r="I175">
            <v>0.06</v>
          </cell>
          <cell r="J175">
            <v>90</v>
          </cell>
        </row>
        <row r="176">
          <cell r="C176">
            <v>169236</v>
          </cell>
          <cell r="D176" t="str">
            <v>肉苁蓉破壁饮片</v>
          </cell>
          <cell r="E176" t="str">
            <v>1gx20袋</v>
          </cell>
          <cell r="F176" t="str">
            <v>中山市中智</v>
          </cell>
          <cell r="G176" t="str">
            <v>2019.12.26</v>
          </cell>
          <cell r="H176" t="str">
            <v>2020.3.25</v>
          </cell>
          <cell r="I176">
            <v>0.06</v>
          </cell>
          <cell r="J176">
            <v>98</v>
          </cell>
        </row>
        <row r="177">
          <cell r="C177">
            <v>169237</v>
          </cell>
          <cell r="D177" t="str">
            <v>山药破壁饮片</v>
          </cell>
          <cell r="E177" t="str">
            <v>2gx20袋</v>
          </cell>
          <cell r="F177" t="str">
            <v>中山市中智</v>
          </cell>
          <cell r="G177" t="str">
            <v>2019.12.26</v>
          </cell>
          <cell r="H177" t="str">
            <v>2020.3.25</v>
          </cell>
          <cell r="I177">
            <v>0.06</v>
          </cell>
          <cell r="J177">
            <v>98</v>
          </cell>
        </row>
        <row r="178">
          <cell r="C178">
            <v>184105</v>
          </cell>
          <cell r="D178" t="str">
            <v>肉苁蓉破壁饮片</v>
          </cell>
          <cell r="E178" t="str">
            <v>1gx20袋</v>
          </cell>
          <cell r="F178" t="str">
            <v>中山市中智</v>
          </cell>
          <cell r="G178" t="str">
            <v>2019.12.26</v>
          </cell>
          <cell r="H178" t="str">
            <v>2020.3.25</v>
          </cell>
          <cell r="I178">
            <v>0.06</v>
          </cell>
          <cell r="J178">
            <v>98</v>
          </cell>
        </row>
        <row r="179">
          <cell r="C179">
            <v>177609</v>
          </cell>
          <cell r="D179" t="str">
            <v>茯苓</v>
          </cell>
          <cell r="E179" t="str">
            <v>180g</v>
          </cell>
          <cell r="F179" t="str">
            <v>广东乐陶陶药业股份有限公司</v>
          </cell>
          <cell r="G179" t="str">
            <v>2019.12.26</v>
          </cell>
          <cell r="H179" t="str">
            <v>2020.3.25</v>
          </cell>
          <cell r="I179">
            <v>0.07</v>
          </cell>
          <cell r="J179">
            <v>39.5</v>
          </cell>
        </row>
        <row r="180">
          <cell r="C180">
            <v>177608</v>
          </cell>
          <cell r="D180" t="str">
            <v>莲子</v>
          </cell>
          <cell r="E180" t="str">
            <v>190g</v>
          </cell>
          <cell r="F180" t="str">
            <v>广东乐陶陶药业股份有限公司</v>
          </cell>
          <cell r="G180" t="str">
            <v>2019.12.26</v>
          </cell>
          <cell r="H180" t="str">
            <v>2020.3.25</v>
          </cell>
          <cell r="I180">
            <v>0.07</v>
          </cell>
          <cell r="J180">
            <v>52.5</v>
          </cell>
        </row>
        <row r="181">
          <cell r="C181">
            <v>177607</v>
          </cell>
          <cell r="D181" t="str">
            <v>大枣</v>
          </cell>
          <cell r="E181" t="str">
            <v>片、120g</v>
          </cell>
          <cell r="F181" t="str">
            <v>广东乐陶陶药业股份有限公司</v>
          </cell>
          <cell r="G181" t="str">
            <v>2019.12.26</v>
          </cell>
          <cell r="H181" t="str">
            <v>2020.3.25</v>
          </cell>
          <cell r="I181">
            <v>0.07</v>
          </cell>
          <cell r="J181">
            <v>20.6</v>
          </cell>
        </row>
        <row r="182">
          <cell r="C182">
            <v>177606</v>
          </cell>
          <cell r="D182" t="str">
            <v>当归</v>
          </cell>
          <cell r="E182" t="str">
            <v>90g</v>
          </cell>
          <cell r="F182" t="str">
            <v>广东乐陶陶药业股份有限公司</v>
          </cell>
          <cell r="G182" t="str">
            <v>2019.12.26</v>
          </cell>
          <cell r="H182" t="str">
            <v>2020.3.25</v>
          </cell>
          <cell r="I182">
            <v>0.07</v>
          </cell>
          <cell r="J182">
            <v>58</v>
          </cell>
        </row>
        <row r="183">
          <cell r="C183">
            <v>177605</v>
          </cell>
          <cell r="D183" t="str">
            <v>薏苡仁</v>
          </cell>
          <cell r="E183" t="str">
            <v>300g</v>
          </cell>
          <cell r="F183" t="str">
            <v>广东乐陶陶药业股份有限公司</v>
          </cell>
          <cell r="G183" t="str">
            <v>2019.12.26</v>
          </cell>
          <cell r="H183" t="str">
            <v>2020.3.25</v>
          </cell>
          <cell r="I183">
            <v>0.07</v>
          </cell>
          <cell r="J183">
            <v>23.8</v>
          </cell>
        </row>
        <row r="184">
          <cell r="C184">
            <v>173920</v>
          </cell>
          <cell r="D184" t="str">
            <v>西洋参</v>
          </cell>
          <cell r="E184" t="str">
            <v>3gx20袋</v>
          </cell>
          <cell r="F184" t="str">
            <v>云南绿生中药科技股份有限公司</v>
          </cell>
          <cell r="G184" t="str">
            <v>2019.12.26</v>
          </cell>
          <cell r="H184" t="str">
            <v>2020.3.25</v>
          </cell>
          <cell r="I184">
            <v>0.07</v>
          </cell>
          <cell r="J184">
            <v>198</v>
          </cell>
        </row>
        <row r="185">
          <cell r="C185">
            <v>173918</v>
          </cell>
          <cell r="D185" t="str">
            <v>三七粉</v>
          </cell>
          <cell r="E185" t="str">
            <v>3gx20袋</v>
          </cell>
          <cell r="F185" t="str">
            <v>云南绿生中药科技股份有限公司</v>
          </cell>
          <cell r="G185" t="str">
            <v>2019.12.26</v>
          </cell>
          <cell r="H185" t="str">
            <v>2020.3.25</v>
          </cell>
          <cell r="I185">
            <v>0.07</v>
          </cell>
          <cell r="J185">
            <v>168</v>
          </cell>
        </row>
        <row r="186">
          <cell r="C186">
            <v>173916</v>
          </cell>
          <cell r="D186" t="str">
            <v>丹参粉</v>
          </cell>
          <cell r="E186" t="str">
            <v>3gx20袋</v>
          </cell>
          <cell r="F186" t="str">
            <v>云南绿生中药科技股份有限公司</v>
          </cell>
          <cell r="G186" t="str">
            <v>2019.12.26</v>
          </cell>
          <cell r="H186" t="str">
            <v>2020.3.25</v>
          </cell>
          <cell r="I186">
            <v>0.07</v>
          </cell>
          <cell r="J186">
            <v>48</v>
          </cell>
        </row>
        <row r="187">
          <cell r="C187">
            <v>165283</v>
          </cell>
          <cell r="D187" t="str">
            <v>西洋参</v>
          </cell>
          <cell r="E187" t="str">
            <v>60g</v>
          </cell>
          <cell r="F187" t="str">
            <v>广东乐陶陶药业股份有限公司</v>
          </cell>
          <cell r="G187" t="str">
            <v>2019.12.26</v>
          </cell>
          <cell r="H187" t="str">
            <v>2020.3.25</v>
          </cell>
          <cell r="I187">
            <v>0.07</v>
          </cell>
          <cell r="J187">
            <v>198</v>
          </cell>
        </row>
        <row r="188">
          <cell r="C188">
            <v>162625</v>
          </cell>
          <cell r="D188" t="str">
            <v>西洋参</v>
          </cell>
          <cell r="E188" t="str">
            <v>30g</v>
          </cell>
          <cell r="F188" t="str">
            <v>广东乐陶陶药业股份有限公司</v>
          </cell>
          <cell r="G188" t="str">
            <v>2019.12.26</v>
          </cell>
          <cell r="H188" t="str">
            <v>2020.3.25</v>
          </cell>
          <cell r="I188">
            <v>0.07</v>
          </cell>
          <cell r="J188">
            <v>88</v>
          </cell>
        </row>
        <row r="189">
          <cell r="C189">
            <v>162619</v>
          </cell>
          <cell r="D189" t="str">
            <v>西洋参</v>
          </cell>
          <cell r="E189" t="str">
            <v>75g（2.5gx30袋）</v>
          </cell>
          <cell r="F189" t="str">
            <v>广东乐陶陶药业股份有限公司</v>
          </cell>
          <cell r="G189" t="str">
            <v>2019.12.26</v>
          </cell>
          <cell r="H189" t="str">
            <v>2020.3.25</v>
          </cell>
          <cell r="I189">
            <v>0.07</v>
          </cell>
          <cell r="J189">
            <v>268</v>
          </cell>
        </row>
        <row r="190">
          <cell r="C190">
            <v>162618</v>
          </cell>
          <cell r="D190" t="str">
            <v>西洋参</v>
          </cell>
          <cell r="E190" t="str">
            <v>20g</v>
          </cell>
          <cell r="F190" t="str">
            <v>广东乐陶陶药业股份有限公司</v>
          </cell>
          <cell r="G190" t="str">
            <v>2019.12.26</v>
          </cell>
          <cell r="H190" t="str">
            <v>2020.3.25</v>
          </cell>
          <cell r="I190">
            <v>0.07</v>
          </cell>
          <cell r="J190">
            <v>79</v>
          </cell>
        </row>
        <row r="191">
          <cell r="C191">
            <v>162617</v>
          </cell>
          <cell r="D191" t="str">
            <v>西洋参</v>
          </cell>
          <cell r="E191" t="str">
            <v>37.5g（2.5gx15袋）</v>
          </cell>
          <cell r="F191" t="str">
            <v>广东乐陶陶药业股份有限公司</v>
          </cell>
          <cell r="G191" t="str">
            <v>2019.12.26</v>
          </cell>
          <cell r="H191" t="str">
            <v>2020.3.25</v>
          </cell>
          <cell r="I191">
            <v>0.07</v>
          </cell>
          <cell r="J191">
            <v>138</v>
          </cell>
        </row>
        <row r="192">
          <cell r="C192">
            <v>155327</v>
          </cell>
          <cell r="D192" t="str">
            <v>西洋参</v>
          </cell>
          <cell r="E192" t="str">
            <v>18g(1.5gx12袋)</v>
          </cell>
          <cell r="F192" t="str">
            <v>广东乐陶陶药业股份有限公司</v>
          </cell>
          <cell r="G192" t="str">
            <v>2019.12.26</v>
          </cell>
          <cell r="H192" t="str">
            <v>2020.3.25</v>
          </cell>
          <cell r="I192">
            <v>0.07</v>
          </cell>
          <cell r="J192">
            <v>58</v>
          </cell>
        </row>
        <row r="193">
          <cell r="C193">
            <v>158618</v>
          </cell>
          <cell r="D193" t="str">
            <v>冬虫夏草</v>
          </cell>
          <cell r="E193" t="str">
            <v>3条/盒（0.7g）</v>
          </cell>
          <cell r="F193" t="str">
            <v>西藏</v>
          </cell>
          <cell r="G193" t="str">
            <v>2019.12.26</v>
          </cell>
          <cell r="H193" t="str">
            <v>2020.3.25</v>
          </cell>
          <cell r="I193">
            <v>0.05</v>
          </cell>
          <cell r="J193">
            <v>298</v>
          </cell>
        </row>
        <row r="194">
          <cell r="C194">
            <v>163519</v>
          </cell>
          <cell r="D194" t="str">
            <v>灵芝孢子（破壁）</v>
          </cell>
          <cell r="E194" t="str">
            <v>3gx6袋</v>
          </cell>
          <cell r="F194" t="str">
            <v>浙江</v>
          </cell>
          <cell r="G194" t="str">
            <v>2019.12.26</v>
          </cell>
          <cell r="H194" t="str">
            <v>2020.3.25</v>
          </cell>
          <cell r="I194">
            <v>0.07</v>
          </cell>
          <cell r="J194">
            <v>72</v>
          </cell>
        </row>
        <row r="195">
          <cell r="C195">
            <v>143262</v>
          </cell>
          <cell r="D195" t="str">
            <v>冻干三七</v>
          </cell>
          <cell r="E195" t="str">
            <v>一级</v>
          </cell>
          <cell r="F195" t="str">
            <v>云南</v>
          </cell>
          <cell r="G195" t="str">
            <v>2019.12.26</v>
          </cell>
          <cell r="H195" t="str">
            <v>2020.3.25</v>
          </cell>
          <cell r="I195">
            <v>0.06</v>
          </cell>
          <cell r="J195">
            <v>24.5</v>
          </cell>
        </row>
        <row r="196">
          <cell r="C196">
            <v>152164</v>
          </cell>
          <cell r="D196" t="str">
            <v>冻干三七</v>
          </cell>
          <cell r="E196" t="str">
            <v>特级</v>
          </cell>
          <cell r="F196" t="str">
            <v>云南</v>
          </cell>
          <cell r="G196" t="str">
            <v>2019.12.26</v>
          </cell>
          <cell r="H196" t="str">
            <v>2020.3.25</v>
          </cell>
          <cell r="I196">
            <v>0.06</v>
          </cell>
          <cell r="J196">
            <v>36</v>
          </cell>
        </row>
        <row r="197">
          <cell r="C197">
            <v>154196</v>
          </cell>
          <cell r="D197" t="str">
            <v>冻干三七</v>
          </cell>
          <cell r="E197" t="str">
            <v>二级</v>
          </cell>
          <cell r="F197" t="str">
            <v>云南</v>
          </cell>
          <cell r="G197" t="str">
            <v>2019.12.26</v>
          </cell>
          <cell r="H197" t="str">
            <v>2020.3.25</v>
          </cell>
          <cell r="I197">
            <v>0.06</v>
          </cell>
          <cell r="J197">
            <v>17</v>
          </cell>
        </row>
        <row r="198">
          <cell r="C198">
            <v>144036</v>
          </cell>
          <cell r="D198" t="str">
            <v>新鲜人参</v>
          </cell>
          <cell r="E198" t="str">
            <v>精选级</v>
          </cell>
          <cell r="F198" t="str">
            <v>吉林</v>
          </cell>
          <cell r="G198" t="str">
            <v>2019.12.26</v>
          </cell>
          <cell r="H198" t="str">
            <v>2020.3.25</v>
          </cell>
          <cell r="I198">
            <v>0.07</v>
          </cell>
          <cell r="J198">
            <v>98</v>
          </cell>
        </row>
        <row r="199">
          <cell r="C199">
            <v>144038</v>
          </cell>
          <cell r="D199" t="str">
            <v>新鲜人参</v>
          </cell>
          <cell r="E199" t="str">
            <v>优选级</v>
          </cell>
          <cell r="F199" t="str">
            <v>吉林</v>
          </cell>
          <cell r="G199" t="str">
            <v>2019.12.26</v>
          </cell>
          <cell r="H199" t="str">
            <v>2020.3.25</v>
          </cell>
          <cell r="I199">
            <v>0.07</v>
          </cell>
          <cell r="J199">
            <v>68</v>
          </cell>
        </row>
        <row r="200">
          <cell r="C200">
            <v>179498</v>
          </cell>
          <cell r="D200" t="str">
            <v>新鲜人参</v>
          </cell>
          <cell r="E200" t="str">
            <v>180g（家庭欢享装）</v>
          </cell>
          <cell r="F200" t="str">
            <v>康美新开河</v>
          </cell>
          <cell r="G200" t="str">
            <v>2019.12.26</v>
          </cell>
          <cell r="H200" t="str">
            <v>2020.3.25</v>
          </cell>
          <cell r="I200">
            <v>0.07</v>
          </cell>
          <cell r="J200">
            <v>198</v>
          </cell>
        </row>
        <row r="201">
          <cell r="C201">
            <v>179499</v>
          </cell>
          <cell r="D201" t="str">
            <v>新鲜人参</v>
          </cell>
          <cell r="E201" t="str">
            <v>330g（参情礼盒）</v>
          </cell>
          <cell r="F201" t="str">
            <v>康美新开河</v>
          </cell>
          <cell r="G201" t="str">
            <v>2019.12.26</v>
          </cell>
          <cell r="H201" t="str">
            <v>2020.3.25</v>
          </cell>
          <cell r="I201">
            <v>0.07</v>
          </cell>
          <cell r="J201">
            <v>398</v>
          </cell>
        </row>
        <row r="202">
          <cell r="C202">
            <v>177716</v>
          </cell>
          <cell r="D202" t="str">
            <v>制川贝母粉</v>
          </cell>
          <cell r="E202" t="str">
            <v>1gx6袋</v>
          </cell>
          <cell r="F202" t="str">
            <v>绵阳好医生中药饮片有限公司</v>
          </cell>
          <cell r="G202" t="str">
            <v>2019.12.26</v>
          </cell>
          <cell r="H202" t="str">
            <v>2020.3.25</v>
          </cell>
          <cell r="I202" t="str">
            <v>9元</v>
          </cell>
          <cell r="J202">
            <v>174</v>
          </cell>
          <cell r="K202" t="str">
            <v>每盒晒单奖励9元，不再享受毛利段奖励。</v>
          </cell>
        </row>
        <row r="203">
          <cell r="C203">
            <v>124619</v>
          </cell>
          <cell r="D203" t="str">
            <v>三七破壁饮片</v>
          </cell>
          <cell r="E203" t="str">
            <v>1g*20袋</v>
          </cell>
          <cell r="F203" t="str">
            <v>中山市中智</v>
          </cell>
          <cell r="G203" t="str">
            <v>2019.12.26</v>
          </cell>
          <cell r="H203" t="str">
            <v>2020.3.25</v>
          </cell>
          <cell r="I203">
            <v>0.06</v>
          </cell>
          <cell r="J203">
            <v>240</v>
          </cell>
        </row>
        <row r="204">
          <cell r="C204">
            <v>191948</v>
          </cell>
          <cell r="D204" t="str">
            <v>三七粉</v>
          </cell>
          <cell r="E204" t="str">
            <v>75g（3gx25袋）</v>
          </cell>
          <cell r="F204" t="str">
            <v>东方红西洋参药业（通化）股份有限公司</v>
          </cell>
          <cell r="G204" t="str">
            <v>2019.12.26</v>
          </cell>
          <cell r="H204" t="str">
            <v>2020.3.25</v>
          </cell>
          <cell r="I204" t="str">
            <v>0元，认购品种</v>
          </cell>
          <cell r="J204">
            <v>238</v>
          </cell>
        </row>
        <row r="205">
          <cell r="C205">
            <v>191949</v>
          </cell>
          <cell r="D205" t="str">
            <v>丹参粉</v>
          </cell>
          <cell r="E205" t="str">
            <v>75g（3gx25袋）</v>
          </cell>
          <cell r="F205" t="str">
            <v>东方红西洋参药业（通化）股份有限公司</v>
          </cell>
          <cell r="G205" t="str">
            <v>2019.12.26</v>
          </cell>
          <cell r="H205" t="str">
            <v>2020.3.25</v>
          </cell>
          <cell r="I205" t="str">
            <v>0元，认购品种</v>
          </cell>
          <cell r="J205">
            <v>78</v>
          </cell>
        </row>
        <row r="206">
          <cell r="C206">
            <v>191950</v>
          </cell>
          <cell r="D206" t="str">
            <v>西洋参粉</v>
          </cell>
          <cell r="E206" t="str">
            <v>75g（3gx25袋）</v>
          </cell>
          <cell r="F206" t="str">
            <v>东方红西洋参药业（通化）股份有限公司</v>
          </cell>
          <cell r="G206" t="str">
            <v>2019.12.26</v>
          </cell>
          <cell r="H206" t="str">
            <v>2020.3.25</v>
          </cell>
          <cell r="I206" t="str">
            <v>0元，认购品种</v>
          </cell>
          <cell r="J206">
            <v>398</v>
          </cell>
        </row>
        <row r="207">
          <cell r="C207">
            <v>190258</v>
          </cell>
          <cell r="D207" t="str">
            <v>川贝母粉</v>
          </cell>
          <cell r="E207" t="str">
            <v>2gx6袋</v>
          </cell>
          <cell r="F207" t="str">
            <v>四川</v>
          </cell>
          <cell r="G207" t="str">
            <v>2019.12.26</v>
          </cell>
          <cell r="H207" t="str">
            <v>2020.3.25</v>
          </cell>
          <cell r="I207">
            <v>0.05</v>
          </cell>
          <cell r="J207">
            <v>128</v>
          </cell>
        </row>
        <row r="208">
          <cell r="C208">
            <v>187104</v>
          </cell>
          <cell r="D208" t="str">
            <v>西洋参</v>
          </cell>
          <cell r="E208" t="str">
            <v>30g刨片（桐君阁）</v>
          </cell>
          <cell r="F208" t="str">
            <v>吉林</v>
          </cell>
          <cell r="G208" t="str">
            <v>2019.12.26</v>
          </cell>
          <cell r="H208" t="str">
            <v>2020.3.25</v>
          </cell>
          <cell r="I208" t="str">
            <v>0元，及时晒单</v>
          </cell>
          <cell r="J208">
            <v>78</v>
          </cell>
          <cell r="K208" t="str">
            <v>每盒晒单奖励7元，不再享受毛利段奖励。</v>
          </cell>
        </row>
        <row r="209">
          <cell r="C209">
            <v>49139</v>
          </cell>
          <cell r="D209" t="str">
            <v>开城牌高丽参</v>
          </cell>
          <cell r="E209" t="str">
            <v>铁罐装30支天级75g</v>
          </cell>
          <cell r="F209" t="str">
            <v>白山市万达医药</v>
          </cell>
          <cell r="G209" t="str">
            <v>2019.12.26</v>
          </cell>
          <cell r="H209" t="str">
            <v>2020.3.25</v>
          </cell>
          <cell r="I209">
            <v>0.05</v>
          </cell>
          <cell r="J209">
            <v>1690</v>
          </cell>
        </row>
        <row r="210">
          <cell r="C210">
            <v>49141</v>
          </cell>
          <cell r="D210" t="str">
            <v>开城牌高丽参</v>
          </cell>
          <cell r="E210" t="str">
            <v>铁罐装40支天级75g</v>
          </cell>
          <cell r="F210" t="str">
            <v>白山市万达医药</v>
          </cell>
          <cell r="G210" t="str">
            <v>2019.12.26</v>
          </cell>
          <cell r="H210" t="str">
            <v>2020.3.25</v>
          </cell>
          <cell r="I210">
            <v>0.05</v>
          </cell>
          <cell r="J210">
            <v>1320</v>
          </cell>
        </row>
        <row r="211">
          <cell r="C211">
            <v>49142</v>
          </cell>
          <cell r="D211" t="str">
            <v>开城牌高丽参</v>
          </cell>
          <cell r="E211" t="str">
            <v>铁罐装40支人级75g</v>
          </cell>
          <cell r="F211" t="str">
            <v>白山市万达医药</v>
          </cell>
          <cell r="G211" t="str">
            <v>2019.12.26</v>
          </cell>
          <cell r="H211" t="str">
            <v>2020.3.25</v>
          </cell>
          <cell r="I211">
            <v>0.05</v>
          </cell>
          <cell r="J211">
            <v>600</v>
          </cell>
        </row>
        <row r="212">
          <cell r="C212">
            <v>49143</v>
          </cell>
          <cell r="D212" t="str">
            <v>开城牌高丽参</v>
          </cell>
          <cell r="E212" t="str">
            <v>铁罐装40支天级37.5g</v>
          </cell>
          <cell r="F212" t="str">
            <v>白山市万达医药</v>
          </cell>
          <cell r="G212" t="str">
            <v>2019.12.26</v>
          </cell>
          <cell r="H212" t="str">
            <v>2020.3.25</v>
          </cell>
          <cell r="I212">
            <v>0.05</v>
          </cell>
          <cell r="J212">
            <v>780</v>
          </cell>
        </row>
        <row r="213">
          <cell r="C213">
            <v>94435</v>
          </cell>
          <cell r="D213" t="str">
            <v>高丽人参(开城)</v>
          </cell>
          <cell r="E213" t="str">
            <v>人20支300g</v>
          </cell>
          <cell r="F213" t="str">
            <v>大圣开城</v>
          </cell>
          <cell r="G213" t="str">
            <v>2019.12.26</v>
          </cell>
          <cell r="H213" t="str">
            <v>2020.3.25</v>
          </cell>
          <cell r="I213">
            <v>0.05</v>
          </cell>
          <cell r="J213">
            <v>3000</v>
          </cell>
        </row>
        <row r="214">
          <cell r="C214">
            <v>94436</v>
          </cell>
          <cell r="D214" t="str">
            <v>高丽人参(开城)</v>
          </cell>
          <cell r="E214" t="str">
            <v>天30支150g</v>
          </cell>
          <cell r="F214" t="str">
            <v>大圣开城</v>
          </cell>
          <cell r="G214" t="str">
            <v>2019.12.26</v>
          </cell>
          <cell r="H214" t="str">
            <v>2020.3.25</v>
          </cell>
          <cell r="I214">
            <v>0.05</v>
          </cell>
          <cell r="J214">
            <v>2915</v>
          </cell>
        </row>
        <row r="215">
          <cell r="C215">
            <v>126319</v>
          </cell>
          <cell r="D215" t="str">
            <v>高丽人参（开城）</v>
          </cell>
          <cell r="E215" t="str">
            <v>人30支150g</v>
          </cell>
          <cell r="F215" t="str">
            <v>朝鲜</v>
          </cell>
          <cell r="G215" t="str">
            <v>2019.12.26</v>
          </cell>
          <cell r="H215" t="str">
            <v>2020.3.25</v>
          </cell>
          <cell r="I215">
            <v>0.05</v>
          </cell>
          <cell r="J215">
            <v>1450</v>
          </cell>
        </row>
        <row r="216">
          <cell r="C216">
            <v>130191</v>
          </cell>
          <cell r="D216" t="str">
            <v>朝鲜红参</v>
          </cell>
          <cell r="E216" t="str">
            <v>人40支单支普盒12g(开城)</v>
          </cell>
          <cell r="F216" t="str">
            <v>朝鲜</v>
          </cell>
          <cell r="G216" t="str">
            <v>2019.12.26</v>
          </cell>
          <cell r="H216" t="str">
            <v>2020.3.25</v>
          </cell>
          <cell r="I216">
            <v>0.05</v>
          </cell>
          <cell r="J216">
            <v>130</v>
          </cell>
        </row>
        <row r="217">
          <cell r="C217">
            <v>130192</v>
          </cell>
          <cell r="D217" t="str">
            <v>朝鲜红参</v>
          </cell>
          <cell r="E217" t="str">
            <v>天40支单支普盒12g(开城)</v>
          </cell>
          <cell r="F217" t="str">
            <v>朝鲜</v>
          </cell>
          <cell r="G217" t="str">
            <v>2019.12.26</v>
          </cell>
          <cell r="H217" t="str">
            <v>2020.3.25</v>
          </cell>
          <cell r="I217">
            <v>0.05</v>
          </cell>
          <cell r="J217">
            <v>238</v>
          </cell>
        </row>
        <row r="218">
          <cell r="C218">
            <v>188362</v>
          </cell>
          <cell r="D218" t="str">
            <v>灵芝孢子(破壁)</v>
          </cell>
          <cell r="E218" t="str">
            <v>2gx30袋 </v>
          </cell>
          <cell r="F218" t="str">
            <v>四川峨嵋山</v>
          </cell>
          <cell r="G218" t="str">
            <v>2019.12.26</v>
          </cell>
          <cell r="H218" t="str">
            <v>2020.3.25</v>
          </cell>
          <cell r="I218" t="str">
            <v>10元</v>
          </cell>
          <cell r="J218">
            <v>298</v>
          </cell>
          <cell r="K218" t="str">
            <v>每盒晒单奖励10元/盒，疗程45元/3盒，不再享受毛利段奖励。</v>
          </cell>
        </row>
        <row r="219">
          <cell r="C219">
            <v>192579</v>
          </cell>
          <cell r="D219" t="str">
            <v>灵芝孢子（破壁）</v>
          </cell>
          <cell r="E219" t="str">
            <v>3gx24袋</v>
          </cell>
          <cell r="F219" t="str">
            <v>四川</v>
          </cell>
          <cell r="G219" t="str">
            <v>2019.12.26</v>
          </cell>
          <cell r="H219" t="str">
            <v>2020.3.25</v>
          </cell>
          <cell r="I219" t="str">
            <v>10元</v>
          </cell>
          <cell r="J219">
            <v>298</v>
          </cell>
          <cell r="K219" t="str">
            <v>每盒晒单奖励10元/盒，疗程45元/3盒，不再享受毛利段奖励。</v>
          </cell>
        </row>
        <row r="220">
          <cell r="C220">
            <v>196069</v>
          </cell>
          <cell r="D220" t="str">
            <v>白芍破壁饮片</v>
          </cell>
          <cell r="E220" t="str">
            <v>2gx20袋</v>
          </cell>
          <cell r="F220" t="str">
            <v>安徽</v>
          </cell>
          <cell r="G220" t="str">
            <v>2019.12.26</v>
          </cell>
          <cell r="H220" t="str">
            <v>2020.3.25</v>
          </cell>
          <cell r="I220">
            <v>0.06</v>
          </cell>
          <cell r="J220">
            <v>158</v>
          </cell>
        </row>
        <row r="221">
          <cell r="C221">
            <v>158376</v>
          </cell>
          <cell r="D221" t="str">
            <v>恩替卡韦分散片</v>
          </cell>
          <cell r="E221" t="str">
            <v>0.5mgx14片x2板</v>
          </cell>
          <cell r="F221" t="str">
            <v>正大天晴药业</v>
          </cell>
          <cell r="G221" t="str">
            <v>2020.3.1</v>
          </cell>
          <cell r="H221" t="str">
            <v>2020.3.31</v>
          </cell>
          <cell r="I221" t="str">
            <v>0元，及时晒单</v>
          </cell>
          <cell r="J221">
            <v>352</v>
          </cell>
          <cell r="K221" t="str">
            <v>买2盒28片+7片立省88元，店员奖励12元/组，不再享受毛利段奖励。</v>
          </cell>
        </row>
        <row r="222">
          <cell r="C222">
            <v>124097</v>
          </cell>
          <cell r="D222" t="str">
            <v>阿德福韦酯胶囊</v>
          </cell>
          <cell r="E222" t="str">
            <v>10mgx30粒</v>
          </cell>
          <cell r="F222" t="str">
            <v>正大天晴</v>
          </cell>
          <cell r="G222" t="str">
            <v>2020.3.1</v>
          </cell>
          <cell r="H222" t="str">
            <v>2020.3.31</v>
          </cell>
          <cell r="I222" t="str">
            <v>0元，及时晒单</v>
          </cell>
          <cell r="J222">
            <v>195.3</v>
          </cell>
          <cell r="K222" t="str">
            <v>买3盒30粒+14粒    立省91元，店员奖励15元/组，不再享受毛利段奖励。</v>
          </cell>
        </row>
        <row r="223">
          <cell r="C223">
            <v>145563</v>
          </cell>
          <cell r="D223" t="str">
            <v>噻托溴铵粉雾剂(带吸入器)</v>
          </cell>
          <cell r="E223" t="str">
            <v>18μgx10粒x3板</v>
          </cell>
          <cell r="F223" t="str">
            <v>正大天晴</v>
          </cell>
          <cell r="G223" t="str">
            <v>2020.3.1</v>
          </cell>
          <cell r="H223" t="str">
            <v>2020.3.31</v>
          </cell>
          <cell r="I223" t="str">
            <v>0元，及时晒单</v>
          </cell>
          <cell r="J223">
            <v>219</v>
          </cell>
          <cell r="K223" t="str">
            <v>买3盒30粒+10粒    立省70元，店员奖励15元/组，不再享受毛利段奖励。</v>
          </cell>
        </row>
        <row r="224">
          <cell r="C224">
            <v>159753</v>
          </cell>
          <cell r="D224" t="str">
            <v>噻托溴铵粉雾剂（不带吸入器）</v>
          </cell>
          <cell r="E224" t="str">
            <v>18μg(以噻托铵计)x30粒</v>
          </cell>
          <cell r="F224" t="str">
            <v>正大天晴药业</v>
          </cell>
          <cell r="G224" t="str">
            <v>2020.3.1</v>
          </cell>
          <cell r="H224" t="str">
            <v>2020.3.31</v>
          </cell>
          <cell r="I224" t="str">
            <v>0元，及时晒单</v>
          </cell>
          <cell r="J224">
            <v>209</v>
          </cell>
          <cell r="K224" t="str">
            <v>买3盒30粒+10粒    立省70元，店员奖励15元/组，不再享受毛利段奖励。</v>
          </cell>
        </row>
        <row r="225">
          <cell r="C225">
            <v>159751</v>
          </cell>
          <cell r="D225" t="str">
            <v>甘草酸二铵肠溶胶囊</v>
          </cell>
          <cell r="E225" t="str">
            <v>50mgx63粒</v>
          </cell>
          <cell r="F225" t="str">
            <v>正大天晴药业</v>
          </cell>
          <cell r="G225" t="str">
            <v>2020.3.1</v>
          </cell>
          <cell r="H225" t="str">
            <v>2020.3.31</v>
          </cell>
          <cell r="I225" t="str">
            <v>0元，及时晒单</v>
          </cell>
          <cell r="J225">
            <v>60.8</v>
          </cell>
          <cell r="K225" t="str">
            <v>买3盒63粒+24片    立省24.9元，店员奖励12元/组，不再享受毛利段奖励。</v>
          </cell>
        </row>
        <row r="226">
          <cell r="C226">
            <v>162622</v>
          </cell>
          <cell r="D226" t="str">
            <v>蛋白粉</v>
          </cell>
          <cell r="E226" t="str">
            <v>400g（10gx40袋）</v>
          </cell>
          <cell r="F226" t="str">
            <v>威海百合生物技术</v>
          </cell>
          <cell r="G226" t="str">
            <v>2020.2.26</v>
          </cell>
          <cell r="H226" t="str">
            <v>2020.3.25</v>
          </cell>
          <cell r="I226" t="str">
            <v>10元</v>
          </cell>
          <cell r="J226">
            <v>348</v>
          </cell>
          <cell r="K226" t="str">
            <v>晒单奖励10元/罐，换购价：99元，不再享受毛利段奖励。</v>
          </cell>
        </row>
        <row r="227">
          <cell r="C227">
            <v>159519</v>
          </cell>
          <cell r="D227" t="str">
            <v>氨基葡萄糖硫酸软骨素钙软胶囊 </v>
          </cell>
          <cell r="E227" t="str">
            <v>0.5gx60粒 </v>
          </cell>
          <cell r="F227" t="str">
            <v>威海百合生物技术</v>
          </cell>
          <cell r="G227" t="str">
            <v>2020.2.26</v>
          </cell>
          <cell r="H227" t="str">
            <v>2020.3.25</v>
          </cell>
          <cell r="I227" t="str">
            <v>手工核算</v>
          </cell>
          <cell r="J227">
            <v>168</v>
          </cell>
          <cell r="K227" t="str">
            <v>晒单奖励8元/盒</v>
          </cell>
        </row>
        <row r="228">
          <cell r="C228">
            <v>159509</v>
          </cell>
          <cell r="D228" t="str">
            <v>百合康牌B族维生素片</v>
          </cell>
          <cell r="E228" t="str">
            <v>700mgx60片</v>
          </cell>
          <cell r="F228" t="str">
            <v>威海百合生物技术股份有限公司(原荣成百合</v>
          </cell>
          <cell r="G228" t="str">
            <v>2020.2.26</v>
          </cell>
          <cell r="H228" t="str">
            <v>2020.3.25</v>
          </cell>
          <cell r="I228" t="str">
            <v>手工核算</v>
          </cell>
          <cell r="J228">
            <v>118</v>
          </cell>
          <cell r="K228" t="str">
            <v>晒单奖励5元/盒</v>
          </cell>
        </row>
        <row r="229">
          <cell r="C229">
            <v>159520</v>
          </cell>
          <cell r="D229" t="str">
            <v>百合康牌维生素C含片</v>
          </cell>
          <cell r="E229" t="str">
            <v>1.2gx60片</v>
          </cell>
          <cell r="F229" t="str">
            <v>威海百合生物技术股份有限公司(原荣成百合</v>
          </cell>
          <cell r="G229" t="str">
            <v>2020.2.26</v>
          </cell>
          <cell r="H229" t="str">
            <v>2020.3.25</v>
          </cell>
          <cell r="I229" t="str">
            <v>手工核算</v>
          </cell>
          <cell r="J229">
            <v>118</v>
          </cell>
          <cell r="K229" t="str">
            <v>晒单奖励5元/盒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查询时间段分门店销售明细"/>
    </sheetNames>
    <sheetDataSet>
      <sheetData sheetId="0">
        <row r="3">
          <cell r="A3" t="str">
            <v>求和项:数量</v>
          </cell>
        </row>
        <row r="4">
          <cell r="A4" t="str">
            <v>门店ID</v>
          </cell>
          <cell r="B4" t="str">
            <v>货品名</v>
          </cell>
          <cell r="C4" t="str">
            <v>汇总</v>
          </cell>
        </row>
        <row r="5">
          <cell r="A5">
            <v>52</v>
          </cell>
          <cell r="B5" t="str">
            <v>阿苯达唑片(史克肠虫清)</v>
          </cell>
          <cell r="C5">
            <v>5</v>
          </cell>
        </row>
        <row r="6">
          <cell r="A6">
            <v>54</v>
          </cell>
          <cell r="B6" t="str">
            <v>阿苯达唑片(史克肠虫清)</v>
          </cell>
          <cell r="C6">
            <v>1</v>
          </cell>
        </row>
        <row r="7">
          <cell r="A7">
            <v>56</v>
          </cell>
          <cell r="B7" t="str">
            <v>阿苯达唑片(史克肠虫清)</v>
          </cell>
          <cell r="C7">
            <v>2.8</v>
          </cell>
        </row>
        <row r="8">
          <cell r="A8">
            <v>307</v>
          </cell>
          <cell r="B8" t="str">
            <v>阿苯达唑片(史克肠虫清)</v>
          </cell>
          <cell r="C8">
            <v>11</v>
          </cell>
        </row>
        <row r="9">
          <cell r="A9">
            <v>308</v>
          </cell>
          <cell r="B9" t="str">
            <v>阿苯达唑片(史克肠虫清)</v>
          </cell>
          <cell r="C9">
            <v>2</v>
          </cell>
        </row>
        <row r="10">
          <cell r="A10">
            <v>311</v>
          </cell>
          <cell r="B10" t="str">
            <v>阿苯达唑片(史克肠虫清)</v>
          </cell>
          <cell r="C10">
            <v>2</v>
          </cell>
        </row>
        <row r="11">
          <cell r="A11">
            <v>329</v>
          </cell>
          <cell r="B11" t="str">
            <v>阿苯达唑片(史克肠虫清)</v>
          </cell>
          <cell r="C11">
            <v>6</v>
          </cell>
        </row>
        <row r="12">
          <cell r="A12">
            <v>337</v>
          </cell>
          <cell r="B12" t="str">
            <v>阿苯达唑片(史克肠虫清)</v>
          </cell>
          <cell r="C12">
            <v>8</v>
          </cell>
        </row>
        <row r="13">
          <cell r="A13">
            <v>339</v>
          </cell>
          <cell r="B13" t="str">
            <v>阿苯达唑片(史克肠虫清)</v>
          </cell>
          <cell r="C13">
            <v>7</v>
          </cell>
        </row>
        <row r="14">
          <cell r="A14">
            <v>341</v>
          </cell>
          <cell r="B14" t="str">
            <v>阿苯达唑片(史克肠虫清)</v>
          </cell>
          <cell r="C14">
            <v>12.1</v>
          </cell>
        </row>
        <row r="15">
          <cell r="A15">
            <v>343</v>
          </cell>
          <cell r="B15" t="str">
            <v>阿苯达唑片(史克肠虫清)</v>
          </cell>
          <cell r="C15">
            <v>10.8</v>
          </cell>
        </row>
        <row r="16">
          <cell r="A16">
            <v>347</v>
          </cell>
          <cell r="B16" t="str">
            <v>阿苯达唑片(史克肠虫清)</v>
          </cell>
          <cell r="C16">
            <v>4</v>
          </cell>
        </row>
        <row r="17">
          <cell r="A17">
            <v>349</v>
          </cell>
          <cell r="B17" t="str">
            <v>阿苯达唑片(史克肠虫清)</v>
          </cell>
          <cell r="C17">
            <v>1</v>
          </cell>
        </row>
        <row r="18">
          <cell r="A18">
            <v>351</v>
          </cell>
          <cell r="B18" t="str">
            <v>阿苯达唑片(史克肠虫清)</v>
          </cell>
          <cell r="C18">
            <v>3.2</v>
          </cell>
        </row>
        <row r="19">
          <cell r="A19">
            <v>355</v>
          </cell>
          <cell r="B19" t="str">
            <v>阿苯达唑片(史克肠虫清)</v>
          </cell>
          <cell r="C19">
            <v>6.6</v>
          </cell>
        </row>
        <row r="20">
          <cell r="A20">
            <v>357</v>
          </cell>
          <cell r="B20" t="str">
            <v>阿苯达唑片(史克肠虫清)</v>
          </cell>
          <cell r="C20">
            <v>5</v>
          </cell>
        </row>
        <row r="21">
          <cell r="A21">
            <v>365</v>
          </cell>
          <cell r="B21" t="str">
            <v>阿苯达唑片(史克肠虫清)</v>
          </cell>
          <cell r="C21">
            <v>1</v>
          </cell>
        </row>
        <row r="22">
          <cell r="A22">
            <v>367</v>
          </cell>
          <cell r="B22" t="str">
            <v>阿苯达唑片(史克肠虫清)</v>
          </cell>
          <cell r="C22">
            <v>11</v>
          </cell>
        </row>
        <row r="23">
          <cell r="A23">
            <v>371</v>
          </cell>
          <cell r="B23" t="str">
            <v>阿苯达唑片(史克肠虫清)</v>
          </cell>
          <cell r="C23">
            <v>11</v>
          </cell>
        </row>
        <row r="24">
          <cell r="A24">
            <v>373</v>
          </cell>
          <cell r="B24" t="str">
            <v>阿苯达唑片(史克肠虫清)</v>
          </cell>
          <cell r="C24">
            <v>8</v>
          </cell>
        </row>
        <row r="25">
          <cell r="A25">
            <v>377</v>
          </cell>
          <cell r="B25" t="str">
            <v>阿苯达唑片(史克肠虫清)</v>
          </cell>
          <cell r="C25">
            <v>5</v>
          </cell>
        </row>
        <row r="26">
          <cell r="A26">
            <v>379</v>
          </cell>
          <cell r="B26" t="str">
            <v>阿苯达唑片(史克肠虫清)</v>
          </cell>
          <cell r="C26">
            <v>8</v>
          </cell>
        </row>
        <row r="27">
          <cell r="A27">
            <v>385</v>
          </cell>
          <cell r="B27" t="str">
            <v>阿苯达唑片(史克肠虫清)</v>
          </cell>
          <cell r="C27">
            <v>2.6</v>
          </cell>
        </row>
        <row r="28">
          <cell r="A28">
            <v>387</v>
          </cell>
          <cell r="B28" t="str">
            <v>阿苯达唑片(史克肠虫清)</v>
          </cell>
          <cell r="C28">
            <v>6</v>
          </cell>
        </row>
        <row r="29">
          <cell r="A29">
            <v>391</v>
          </cell>
          <cell r="B29" t="str">
            <v>阿苯达唑片(史克肠虫清)</v>
          </cell>
          <cell r="C29">
            <v>5</v>
          </cell>
        </row>
        <row r="30">
          <cell r="A30">
            <v>399</v>
          </cell>
          <cell r="B30" t="str">
            <v>阿苯达唑片(史克肠虫清)</v>
          </cell>
          <cell r="C30">
            <v>3</v>
          </cell>
        </row>
        <row r="31">
          <cell r="A31">
            <v>511</v>
          </cell>
          <cell r="B31" t="str">
            <v>阿苯达唑片(史克肠虫清)</v>
          </cell>
          <cell r="C31">
            <v>6</v>
          </cell>
        </row>
        <row r="32">
          <cell r="A32">
            <v>513</v>
          </cell>
          <cell r="B32" t="str">
            <v>阿苯达唑片(史克肠虫清)</v>
          </cell>
          <cell r="C32">
            <v>9</v>
          </cell>
        </row>
        <row r="33">
          <cell r="A33">
            <v>514</v>
          </cell>
          <cell r="B33" t="str">
            <v>阿苯达唑片(史克肠虫清)</v>
          </cell>
          <cell r="C33">
            <v>30</v>
          </cell>
        </row>
        <row r="34">
          <cell r="A34">
            <v>515</v>
          </cell>
          <cell r="B34" t="str">
            <v>阿苯达唑片(史克肠虫清)</v>
          </cell>
          <cell r="C34">
            <v>8.6</v>
          </cell>
        </row>
        <row r="35">
          <cell r="A35">
            <v>517</v>
          </cell>
          <cell r="B35" t="str">
            <v>阿苯达唑片(史克肠虫清)</v>
          </cell>
          <cell r="C35">
            <v>11</v>
          </cell>
        </row>
        <row r="36">
          <cell r="A36">
            <v>539</v>
          </cell>
          <cell r="B36" t="str">
            <v>阿苯达唑片(史克肠虫清)</v>
          </cell>
          <cell r="C36">
            <v>3</v>
          </cell>
        </row>
        <row r="37">
          <cell r="A37">
            <v>545</v>
          </cell>
          <cell r="B37" t="str">
            <v>阿苯达唑片(史克肠虫清)</v>
          </cell>
          <cell r="C37">
            <v>3.8</v>
          </cell>
        </row>
        <row r="38">
          <cell r="A38">
            <v>546</v>
          </cell>
          <cell r="B38" t="str">
            <v>阿苯达唑片(史克肠虫清)</v>
          </cell>
          <cell r="C38">
            <v>6</v>
          </cell>
        </row>
        <row r="39">
          <cell r="A39">
            <v>549</v>
          </cell>
          <cell r="B39" t="str">
            <v>阿苯达唑片(史克肠虫清)</v>
          </cell>
          <cell r="C39">
            <v>9</v>
          </cell>
        </row>
        <row r="40">
          <cell r="A40">
            <v>570</v>
          </cell>
          <cell r="B40" t="str">
            <v>阿苯达唑片(史克肠虫清)</v>
          </cell>
          <cell r="C40">
            <v>7</v>
          </cell>
        </row>
        <row r="41">
          <cell r="A41">
            <v>571</v>
          </cell>
          <cell r="B41" t="str">
            <v>阿苯达唑片(史克肠虫清)</v>
          </cell>
          <cell r="C41">
            <v>12</v>
          </cell>
        </row>
        <row r="42">
          <cell r="A42">
            <v>572</v>
          </cell>
          <cell r="B42" t="str">
            <v>阿苯达唑片(史克肠虫清)</v>
          </cell>
          <cell r="C42">
            <v>3</v>
          </cell>
        </row>
        <row r="43">
          <cell r="A43">
            <v>573</v>
          </cell>
          <cell r="B43" t="str">
            <v>阿苯达唑片(史克肠虫清)</v>
          </cell>
          <cell r="C43">
            <v>7.6</v>
          </cell>
        </row>
        <row r="44">
          <cell r="A44">
            <v>578</v>
          </cell>
          <cell r="B44" t="str">
            <v>阿苯达唑片(史克肠虫清)</v>
          </cell>
          <cell r="C44">
            <v>3</v>
          </cell>
        </row>
        <row r="45">
          <cell r="A45">
            <v>581</v>
          </cell>
          <cell r="B45" t="str">
            <v>阿苯达唑片(史克肠虫清)</v>
          </cell>
          <cell r="C45">
            <v>13</v>
          </cell>
        </row>
        <row r="46">
          <cell r="A46">
            <v>582</v>
          </cell>
          <cell r="B46" t="str">
            <v>阿苯达唑片(史克肠虫清)</v>
          </cell>
          <cell r="C46">
            <v>3</v>
          </cell>
        </row>
        <row r="47">
          <cell r="A47">
            <v>585</v>
          </cell>
          <cell r="B47" t="str">
            <v>阿苯达唑片(史克肠虫清)</v>
          </cell>
          <cell r="C47">
            <v>10</v>
          </cell>
        </row>
        <row r="48">
          <cell r="A48">
            <v>587</v>
          </cell>
          <cell r="B48" t="str">
            <v>阿苯达唑片(史克肠虫清)</v>
          </cell>
          <cell r="C48">
            <v>3</v>
          </cell>
        </row>
        <row r="49">
          <cell r="A49">
            <v>591</v>
          </cell>
          <cell r="B49" t="str">
            <v>阿苯达唑片(史克肠虫清)</v>
          </cell>
          <cell r="C49">
            <v>3</v>
          </cell>
        </row>
        <row r="50">
          <cell r="A50">
            <v>594</v>
          </cell>
          <cell r="B50" t="str">
            <v>阿苯达唑片(史克肠虫清)</v>
          </cell>
          <cell r="C50">
            <v>15</v>
          </cell>
        </row>
        <row r="51">
          <cell r="A51">
            <v>598</v>
          </cell>
          <cell r="B51" t="str">
            <v>阿苯达唑片(史克肠虫清)</v>
          </cell>
          <cell r="C51">
            <v>9</v>
          </cell>
        </row>
        <row r="52">
          <cell r="A52">
            <v>704</v>
          </cell>
          <cell r="B52" t="str">
            <v>阿苯达唑片(史克肠虫清)</v>
          </cell>
          <cell r="C52">
            <v>2.8</v>
          </cell>
        </row>
        <row r="53">
          <cell r="A53">
            <v>706</v>
          </cell>
          <cell r="B53" t="str">
            <v>阿苯达唑片(史克肠虫清)</v>
          </cell>
          <cell r="C53">
            <v>7</v>
          </cell>
        </row>
        <row r="54">
          <cell r="A54">
            <v>707</v>
          </cell>
          <cell r="B54" t="str">
            <v>阿苯达唑片(史克肠虫清)</v>
          </cell>
          <cell r="C54">
            <v>6.06666</v>
          </cell>
        </row>
        <row r="55">
          <cell r="A55">
            <v>709</v>
          </cell>
          <cell r="B55" t="str">
            <v>阿苯达唑片(史克肠虫清)</v>
          </cell>
          <cell r="C55">
            <v>11</v>
          </cell>
        </row>
        <row r="56">
          <cell r="A56">
            <v>710</v>
          </cell>
          <cell r="B56" t="str">
            <v>阿苯达唑片(史克肠虫清)</v>
          </cell>
          <cell r="C56">
            <v>10</v>
          </cell>
        </row>
        <row r="57">
          <cell r="A57">
            <v>712</v>
          </cell>
          <cell r="B57" t="str">
            <v>阿苯达唑片(史克肠虫清)</v>
          </cell>
          <cell r="C57">
            <v>11</v>
          </cell>
        </row>
        <row r="58">
          <cell r="A58">
            <v>713</v>
          </cell>
          <cell r="B58" t="str">
            <v>阿苯达唑片(史克肠虫清)</v>
          </cell>
          <cell r="C58">
            <v>3.6</v>
          </cell>
        </row>
        <row r="59">
          <cell r="A59">
            <v>716</v>
          </cell>
          <cell r="B59" t="str">
            <v>阿苯达唑片(史克肠虫清)</v>
          </cell>
          <cell r="C59">
            <v>7</v>
          </cell>
        </row>
        <row r="60">
          <cell r="A60">
            <v>717</v>
          </cell>
          <cell r="B60" t="str">
            <v>阿苯达唑片(史克肠虫清)</v>
          </cell>
          <cell r="C60">
            <v>4</v>
          </cell>
        </row>
        <row r="61">
          <cell r="A61">
            <v>720</v>
          </cell>
          <cell r="B61" t="str">
            <v>阿苯达唑片(史克肠虫清)</v>
          </cell>
          <cell r="C61">
            <v>2</v>
          </cell>
        </row>
        <row r="62">
          <cell r="A62">
            <v>721</v>
          </cell>
          <cell r="B62" t="str">
            <v>阿苯达唑片(史克肠虫清)</v>
          </cell>
          <cell r="C62">
            <v>10</v>
          </cell>
        </row>
        <row r="63">
          <cell r="A63">
            <v>723</v>
          </cell>
          <cell r="B63" t="str">
            <v>阿苯达唑片(史克肠虫清)</v>
          </cell>
          <cell r="C63">
            <v>3</v>
          </cell>
        </row>
        <row r="64">
          <cell r="A64">
            <v>724</v>
          </cell>
          <cell r="B64" t="str">
            <v>阿苯达唑片(史克肠虫清)</v>
          </cell>
          <cell r="C64">
            <v>7</v>
          </cell>
        </row>
        <row r="65">
          <cell r="A65">
            <v>726</v>
          </cell>
          <cell r="B65" t="str">
            <v>阿苯达唑片(史克肠虫清)</v>
          </cell>
          <cell r="C65">
            <v>4</v>
          </cell>
        </row>
        <row r="66">
          <cell r="A66">
            <v>727</v>
          </cell>
          <cell r="B66" t="str">
            <v>阿苯达唑片(史克肠虫清)</v>
          </cell>
          <cell r="C66">
            <v>3</v>
          </cell>
        </row>
        <row r="67">
          <cell r="A67">
            <v>730</v>
          </cell>
          <cell r="B67" t="str">
            <v>阿苯达唑片(史克肠虫清)</v>
          </cell>
          <cell r="C67">
            <v>17</v>
          </cell>
        </row>
        <row r="68">
          <cell r="A68">
            <v>732</v>
          </cell>
          <cell r="B68" t="str">
            <v>阿苯达唑片(史克肠虫清)</v>
          </cell>
          <cell r="C68">
            <v>1.4</v>
          </cell>
        </row>
        <row r="69">
          <cell r="A69">
            <v>733</v>
          </cell>
          <cell r="B69" t="str">
            <v>阿苯达唑片(史克肠虫清)</v>
          </cell>
          <cell r="C69">
            <v>3</v>
          </cell>
        </row>
        <row r="70">
          <cell r="A70">
            <v>737</v>
          </cell>
          <cell r="B70" t="str">
            <v>阿苯达唑片(史克肠虫清)</v>
          </cell>
          <cell r="C70">
            <v>5</v>
          </cell>
        </row>
        <row r="71">
          <cell r="A71">
            <v>738</v>
          </cell>
          <cell r="B71" t="str">
            <v>阿苯达唑片(史克肠虫清)</v>
          </cell>
          <cell r="C71">
            <v>3</v>
          </cell>
        </row>
        <row r="72">
          <cell r="A72">
            <v>740</v>
          </cell>
          <cell r="B72" t="str">
            <v>阿苯达唑片(史克肠虫清)</v>
          </cell>
          <cell r="C72">
            <v>2.2</v>
          </cell>
        </row>
        <row r="73">
          <cell r="A73">
            <v>741</v>
          </cell>
          <cell r="B73" t="str">
            <v>阿苯达唑片(史克肠虫清)</v>
          </cell>
          <cell r="C73">
            <v>1</v>
          </cell>
        </row>
        <row r="74">
          <cell r="A74">
            <v>742</v>
          </cell>
          <cell r="B74" t="str">
            <v>阿苯达唑片(史克肠虫清)</v>
          </cell>
          <cell r="C74">
            <v>2</v>
          </cell>
        </row>
        <row r="75">
          <cell r="A75">
            <v>743</v>
          </cell>
          <cell r="B75" t="str">
            <v>阿苯达唑片(史克肠虫清)</v>
          </cell>
          <cell r="C75">
            <v>8</v>
          </cell>
        </row>
        <row r="76">
          <cell r="A76">
            <v>744</v>
          </cell>
          <cell r="B76" t="str">
            <v>阿苯达唑片(史克肠虫清)</v>
          </cell>
          <cell r="C76">
            <v>4</v>
          </cell>
        </row>
        <row r="77">
          <cell r="A77">
            <v>745</v>
          </cell>
          <cell r="B77" t="str">
            <v>阿苯达唑片(史克肠虫清)</v>
          </cell>
          <cell r="C77">
            <v>4</v>
          </cell>
        </row>
        <row r="78">
          <cell r="A78">
            <v>746</v>
          </cell>
          <cell r="B78" t="str">
            <v>阿苯达唑片(史克肠虫清)</v>
          </cell>
          <cell r="C78">
            <v>8</v>
          </cell>
        </row>
        <row r="79">
          <cell r="A79">
            <v>747</v>
          </cell>
          <cell r="B79" t="str">
            <v>阿苯达唑片(史克肠虫清)</v>
          </cell>
          <cell r="C79">
            <v>2</v>
          </cell>
        </row>
        <row r="80">
          <cell r="A80">
            <v>748</v>
          </cell>
          <cell r="B80" t="str">
            <v>阿苯达唑片(史克肠虫清)</v>
          </cell>
          <cell r="C80">
            <v>2.6</v>
          </cell>
        </row>
        <row r="81">
          <cell r="A81">
            <v>750</v>
          </cell>
          <cell r="B81" t="str">
            <v>阿苯达唑片(史克肠虫清)</v>
          </cell>
          <cell r="C81">
            <v>14</v>
          </cell>
        </row>
        <row r="82">
          <cell r="A82">
            <v>752</v>
          </cell>
          <cell r="B82" t="str">
            <v>阿苯达唑片(史克肠虫清)</v>
          </cell>
          <cell r="C82">
            <v>3</v>
          </cell>
        </row>
        <row r="83">
          <cell r="A83">
            <v>753</v>
          </cell>
          <cell r="B83" t="str">
            <v>阿苯达唑片(史克肠虫清)</v>
          </cell>
          <cell r="C83">
            <v>1</v>
          </cell>
        </row>
        <row r="84">
          <cell r="A84">
            <v>754</v>
          </cell>
          <cell r="B84" t="str">
            <v>阿苯达唑片(史克肠虫清)</v>
          </cell>
          <cell r="C84">
            <v>3</v>
          </cell>
        </row>
        <row r="85">
          <cell r="A85">
            <v>101453</v>
          </cell>
          <cell r="B85" t="str">
            <v>阿苯达唑片(史克肠虫清)</v>
          </cell>
          <cell r="C85">
            <v>6</v>
          </cell>
        </row>
        <row r="86">
          <cell r="A86">
            <v>102478</v>
          </cell>
          <cell r="B86" t="str">
            <v>阿苯达唑片(史克肠虫清)</v>
          </cell>
          <cell r="C86">
            <v>1</v>
          </cell>
        </row>
        <row r="87">
          <cell r="A87">
            <v>102479</v>
          </cell>
          <cell r="B87" t="str">
            <v>阿苯达唑片(史克肠虫清)</v>
          </cell>
          <cell r="C87">
            <v>6.8</v>
          </cell>
        </row>
        <row r="88">
          <cell r="A88">
            <v>102564</v>
          </cell>
          <cell r="B88" t="str">
            <v>阿苯达唑片(史克肠虫清)</v>
          </cell>
          <cell r="C88">
            <v>2</v>
          </cell>
        </row>
        <row r="89">
          <cell r="A89">
            <v>102565</v>
          </cell>
          <cell r="B89" t="str">
            <v>阿苯达唑片(史克肠虫清)</v>
          </cell>
          <cell r="C89">
            <v>3</v>
          </cell>
        </row>
        <row r="90">
          <cell r="A90">
            <v>102567</v>
          </cell>
          <cell r="B90" t="str">
            <v>阿苯达唑片(史克肠虫清)</v>
          </cell>
          <cell r="C90">
            <v>3.2</v>
          </cell>
        </row>
        <row r="91">
          <cell r="A91">
            <v>102934</v>
          </cell>
          <cell r="B91" t="str">
            <v>阿苯达唑片(史克肠虫清)</v>
          </cell>
          <cell r="C91">
            <v>1</v>
          </cell>
        </row>
        <row r="92">
          <cell r="A92">
            <v>102935</v>
          </cell>
          <cell r="B92" t="str">
            <v>阿苯达唑片(史克肠虫清)</v>
          </cell>
          <cell r="C92">
            <v>3</v>
          </cell>
        </row>
        <row r="93">
          <cell r="A93">
            <v>103198</v>
          </cell>
          <cell r="B93" t="str">
            <v>阿苯达唑片(史克肠虫清)</v>
          </cell>
          <cell r="C93">
            <v>6</v>
          </cell>
        </row>
        <row r="94">
          <cell r="A94">
            <v>103199</v>
          </cell>
          <cell r="B94" t="str">
            <v>阿苯达唑片(史克肠虫清)</v>
          </cell>
          <cell r="C94">
            <v>2</v>
          </cell>
        </row>
        <row r="95">
          <cell r="A95">
            <v>103639</v>
          </cell>
          <cell r="B95" t="str">
            <v>阿苯达唑片(史克肠虫清)</v>
          </cell>
          <cell r="C95">
            <v>4.2</v>
          </cell>
        </row>
        <row r="96">
          <cell r="A96">
            <v>104428</v>
          </cell>
          <cell r="B96" t="str">
            <v>阿苯达唑片(史克肠虫清)</v>
          </cell>
          <cell r="C96">
            <v>5</v>
          </cell>
        </row>
        <row r="97">
          <cell r="A97">
            <v>104429</v>
          </cell>
          <cell r="B97" t="str">
            <v>阿苯达唑片(史克肠虫清)</v>
          </cell>
          <cell r="C97">
            <v>3</v>
          </cell>
        </row>
        <row r="98">
          <cell r="A98">
            <v>104430</v>
          </cell>
          <cell r="B98" t="str">
            <v>阿苯达唑片(史克肠虫清)</v>
          </cell>
          <cell r="C98">
            <v>3</v>
          </cell>
        </row>
        <row r="99">
          <cell r="A99">
            <v>104533</v>
          </cell>
          <cell r="B99" t="str">
            <v>阿苯达唑片(史克肠虫清)</v>
          </cell>
          <cell r="C99">
            <v>4.2</v>
          </cell>
        </row>
        <row r="100">
          <cell r="A100">
            <v>104838</v>
          </cell>
          <cell r="B100" t="str">
            <v>阿苯达唑片(史克肠虫清)</v>
          </cell>
          <cell r="C100">
            <v>3</v>
          </cell>
        </row>
        <row r="101">
          <cell r="A101">
            <v>105267</v>
          </cell>
          <cell r="B101" t="str">
            <v>阿苯达唑片(史克肠虫清)</v>
          </cell>
          <cell r="C101">
            <v>4</v>
          </cell>
        </row>
        <row r="102">
          <cell r="A102">
            <v>105751</v>
          </cell>
          <cell r="B102" t="str">
            <v>阿苯达唑片(史克肠虫清)</v>
          </cell>
          <cell r="C102">
            <v>11</v>
          </cell>
        </row>
        <row r="103">
          <cell r="A103">
            <v>105910</v>
          </cell>
          <cell r="B103" t="str">
            <v>阿苯达唑片(史克肠虫清)</v>
          </cell>
          <cell r="C103">
            <v>3</v>
          </cell>
        </row>
        <row r="104">
          <cell r="A104">
            <v>106066</v>
          </cell>
          <cell r="B104" t="str">
            <v>阿苯达唑片(史克肠虫清)</v>
          </cell>
          <cell r="C104">
            <v>3</v>
          </cell>
        </row>
        <row r="105">
          <cell r="A105">
            <v>106399</v>
          </cell>
          <cell r="B105" t="str">
            <v>阿苯达唑片(史克肠虫清)</v>
          </cell>
          <cell r="C105">
            <v>5</v>
          </cell>
        </row>
        <row r="106">
          <cell r="A106">
            <v>106485</v>
          </cell>
          <cell r="B106" t="str">
            <v>阿苯达唑片(史克肠虫清)</v>
          </cell>
          <cell r="C106">
            <v>6</v>
          </cell>
        </row>
        <row r="107">
          <cell r="A107">
            <v>106568</v>
          </cell>
          <cell r="B107" t="str">
            <v>阿苯达唑片(史克肠虫清)</v>
          </cell>
          <cell r="C107">
            <v>2</v>
          </cell>
        </row>
        <row r="108">
          <cell r="A108">
            <v>106569</v>
          </cell>
          <cell r="B108" t="str">
            <v>阿苯达唑片(史克肠虫清)</v>
          </cell>
          <cell r="C108">
            <v>9</v>
          </cell>
        </row>
        <row r="109">
          <cell r="A109">
            <v>106865</v>
          </cell>
          <cell r="B109" t="str">
            <v>阿苯达唑片(史克肠虫清)</v>
          </cell>
          <cell r="C109">
            <v>1</v>
          </cell>
        </row>
        <row r="110">
          <cell r="A110">
            <v>107658</v>
          </cell>
          <cell r="B110" t="str">
            <v>阿苯达唑片(史克肠虫清)</v>
          </cell>
          <cell r="C110">
            <v>14</v>
          </cell>
        </row>
        <row r="111">
          <cell r="A111">
            <v>107728</v>
          </cell>
          <cell r="B111" t="str">
            <v>阿苯达唑片(史克肠虫清)</v>
          </cell>
          <cell r="C111">
            <v>2</v>
          </cell>
        </row>
        <row r="112">
          <cell r="A112">
            <v>108277</v>
          </cell>
          <cell r="B112" t="str">
            <v>阿苯达唑片(史克肠虫清)</v>
          </cell>
          <cell r="C112">
            <v>2</v>
          </cell>
        </row>
        <row r="113">
          <cell r="A113">
            <v>108656</v>
          </cell>
          <cell r="B113" t="str">
            <v>阿苯达唑片(史克肠虫清)</v>
          </cell>
          <cell r="C113">
            <v>2.8</v>
          </cell>
        </row>
        <row r="114">
          <cell r="A114">
            <v>110378</v>
          </cell>
          <cell r="B114" t="str">
            <v>阿苯达唑片(史克肠虫清)</v>
          </cell>
          <cell r="C114">
            <v>1.2</v>
          </cell>
        </row>
        <row r="115">
          <cell r="A115" t="str">
            <v>总计</v>
          </cell>
        </row>
        <row r="115">
          <cell r="C115">
            <v>621.16666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4月"/>
      <sheetName val="4月删除品种明细"/>
    </sheetNames>
    <sheetDataSet>
      <sheetData sheetId="0">
        <row r="2">
          <cell r="C2" t="str">
            <v>货品ID</v>
          </cell>
          <cell r="D2" t="str">
            <v>品名</v>
          </cell>
          <cell r="E2" t="str">
            <v>规格</v>
          </cell>
          <cell r="F2" t="str">
            <v>产地</v>
          </cell>
          <cell r="G2" t="str">
            <v>开始时间</v>
          </cell>
          <cell r="H2" t="str">
            <v>结束时间</v>
          </cell>
          <cell r="I2" t="str">
            <v>单品返利单价/比例</v>
          </cell>
        </row>
        <row r="3">
          <cell r="C3">
            <v>130589</v>
          </cell>
          <cell r="D3" t="str">
            <v>舒筋健腰丸</v>
          </cell>
          <cell r="E3" t="str">
            <v>45gx10瓶</v>
          </cell>
          <cell r="F3" t="str">
            <v>陈李济药厂</v>
          </cell>
          <cell r="G3" t="str">
            <v>2019.12.26</v>
          </cell>
          <cell r="H3" t="str">
            <v>2020.4.25</v>
          </cell>
          <cell r="I3" t="str">
            <v>5元</v>
          </cell>
        </row>
        <row r="4">
          <cell r="C4">
            <v>147262</v>
          </cell>
          <cell r="D4" t="str">
            <v>益安宁丸</v>
          </cell>
          <cell r="E4" t="str">
            <v>112丸x3瓶</v>
          </cell>
          <cell r="F4" t="str">
            <v>同溢堂药业</v>
          </cell>
          <cell r="G4" t="str">
            <v>2019.12.26</v>
          </cell>
          <cell r="H4" t="str">
            <v>2020.4.25</v>
          </cell>
          <cell r="I4" t="str">
            <v>5元</v>
          </cell>
        </row>
        <row r="5">
          <cell r="C5">
            <v>50603</v>
          </cell>
          <cell r="D5" t="str">
            <v>片仔癀</v>
          </cell>
          <cell r="E5" t="str">
            <v>3g(特供装)</v>
          </cell>
          <cell r="F5" t="str">
            <v>漳州片仔癀</v>
          </cell>
          <cell r="G5" t="str">
            <v>2019.12.26</v>
          </cell>
          <cell r="H5" t="str">
            <v>2020.4.25</v>
          </cell>
          <cell r="I5" t="str">
            <v>2元</v>
          </cell>
        </row>
        <row r="6">
          <cell r="C6">
            <v>131821</v>
          </cell>
          <cell r="D6" t="str">
            <v>注射用地西他滨</v>
          </cell>
          <cell r="E6" t="str">
            <v>25mg</v>
          </cell>
          <cell r="F6" t="str">
            <v>正大天晴药业</v>
          </cell>
          <cell r="G6" t="str">
            <v>2019.12.26</v>
          </cell>
          <cell r="H6" t="str">
            <v>2020.6.25</v>
          </cell>
          <cell r="I6" t="str">
            <v>8元</v>
          </cell>
        </row>
        <row r="7">
          <cell r="C7">
            <v>139203</v>
          </cell>
          <cell r="D7" t="str">
            <v>注射用替加环素</v>
          </cell>
          <cell r="E7" t="str">
            <v>50mg</v>
          </cell>
          <cell r="F7" t="str">
            <v>正大天晴药业</v>
          </cell>
          <cell r="G7" t="str">
            <v>2019.12.26</v>
          </cell>
          <cell r="H7" t="str">
            <v>2020.6.25</v>
          </cell>
          <cell r="I7" t="str">
            <v>1元</v>
          </cell>
        </row>
        <row r="8">
          <cell r="C8">
            <v>128318</v>
          </cell>
          <cell r="D8" t="str">
            <v>甲磺酸伊马替尼胶囊</v>
          </cell>
          <cell r="E8" t="str">
            <v>100mgx12粒</v>
          </cell>
          <cell r="F8" t="str">
            <v>正大天晴药业</v>
          </cell>
          <cell r="G8" t="str">
            <v>2019.12.26</v>
          </cell>
          <cell r="H8" t="str">
            <v>2020.6.25</v>
          </cell>
          <cell r="I8" t="str">
            <v>1元</v>
          </cell>
        </row>
        <row r="9">
          <cell r="C9">
            <v>90432</v>
          </cell>
          <cell r="D9" t="str">
            <v>奥氮平片(再普乐)</v>
          </cell>
          <cell r="E9" t="str">
            <v>5mgx28片</v>
          </cell>
          <cell r="F9" t="str">
            <v>美国</v>
          </cell>
          <cell r="G9" t="str">
            <v>2019.12.26</v>
          </cell>
          <cell r="H9" t="str">
            <v>2020.6.25</v>
          </cell>
          <cell r="I9" t="str">
            <v>3元</v>
          </cell>
        </row>
        <row r="10">
          <cell r="C10">
            <v>62594</v>
          </cell>
          <cell r="D10" t="str">
            <v>阿发林润康</v>
          </cell>
          <cell r="E10" t="str">
            <v>6粒x15板</v>
          </cell>
          <cell r="F10" t="str">
            <v>北京长城</v>
          </cell>
          <cell r="G10" t="str">
            <v>2019.12.26</v>
          </cell>
          <cell r="H10" t="str">
            <v>2020.6.25</v>
          </cell>
          <cell r="I10" t="str">
            <v>3元</v>
          </cell>
        </row>
        <row r="11">
          <cell r="C11">
            <v>39234</v>
          </cell>
          <cell r="D11" t="str">
            <v>恩替卡韦片(博路定)</v>
          </cell>
          <cell r="E11" t="str">
            <v>0.5mgx7片</v>
          </cell>
          <cell r="F11" t="str">
            <v>上海施贵宝</v>
          </cell>
          <cell r="G11" t="str">
            <v>2019.12.26</v>
          </cell>
          <cell r="H11" t="str">
            <v>2020.6.25</v>
          </cell>
          <cell r="I11" t="str">
            <v>2元</v>
          </cell>
        </row>
        <row r="12">
          <cell r="C12">
            <v>158376</v>
          </cell>
          <cell r="D12" t="str">
            <v>恩替卡韦分散片</v>
          </cell>
          <cell r="E12" t="str">
            <v>0.5mgx28片</v>
          </cell>
          <cell r="F12" t="str">
            <v>江苏正大天晴制药有限公司</v>
          </cell>
          <cell r="G12" t="str">
            <v>2019.12.26</v>
          </cell>
          <cell r="H12" t="str">
            <v>2020.6.25</v>
          </cell>
          <cell r="I12" t="str">
            <v>1元</v>
          </cell>
        </row>
        <row r="13">
          <cell r="C13">
            <v>166477</v>
          </cell>
          <cell r="D13" t="str">
            <v>瑞贝生女性抗毒洁阴复合剂</v>
          </cell>
          <cell r="E13" t="str">
            <v>5套（推注器：0.5g：3.0ml）</v>
          </cell>
          <cell r="F13" t="str">
            <v>海南森瑞谱</v>
          </cell>
          <cell r="G13" t="str">
            <v>2019.12.26</v>
          </cell>
          <cell r="H13" t="str">
            <v>2020.6.25</v>
          </cell>
          <cell r="I13" t="str">
            <v>2元</v>
          </cell>
        </row>
        <row r="14">
          <cell r="C14">
            <v>141479</v>
          </cell>
          <cell r="D14" t="str">
            <v>奥利司他片</v>
          </cell>
          <cell r="E14" t="str">
            <v>0.12gx1片x24板</v>
          </cell>
          <cell r="F14" t="str">
            <v>浙江海正</v>
          </cell>
          <cell r="G14" t="str">
            <v>2019.12.26</v>
          </cell>
          <cell r="H14" t="str">
            <v>2020.6.25</v>
          </cell>
          <cell r="I14" t="str">
            <v>2元</v>
          </cell>
        </row>
        <row r="15">
          <cell r="C15">
            <v>176336</v>
          </cell>
          <cell r="D15" t="str">
            <v>盐酸安罗替尼胶囊</v>
          </cell>
          <cell r="E15" t="str">
            <v>12mgx7粒</v>
          </cell>
          <cell r="F15" t="str">
            <v>江苏正大天晴制药有限公司</v>
          </cell>
          <cell r="G15" t="str">
            <v>2019.12.26</v>
          </cell>
          <cell r="H15" t="str">
            <v>2020.6.25</v>
          </cell>
          <cell r="I15" t="str">
            <v>10元</v>
          </cell>
        </row>
        <row r="16">
          <cell r="C16">
            <v>106277</v>
          </cell>
          <cell r="D16" t="str">
            <v>艾塞那肽注射液</v>
          </cell>
          <cell r="E16" t="str">
            <v>10ug</v>
          </cell>
          <cell r="F16" t="str">
            <v>美国Baxter</v>
          </cell>
          <cell r="G16" t="str">
            <v>2019.12.26</v>
          </cell>
          <cell r="H16" t="str">
            <v>2020.6.25</v>
          </cell>
          <cell r="I16" t="str">
            <v>1元</v>
          </cell>
        </row>
        <row r="17">
          <cell r="C17">
            <v>154276</v>
          </cell>
          <cell r="D17" t="str">
            <v>甲磺酸阿帕替尼片</v>
          </cell>
          <cell r="E17" t="str">
            <v>0.25gx10片</v>
          </cell>
          <cell r="F17" t="str">
            <v>江苏恒瑞医药股份有限公司</v>
          </cell>
          <cell r="G17" t="str">
            <v>2019.12.26</v>
          </cell>
          <cell r="H17" t="str">
            <v>2020.6.25</v>
          </cell>
          <cell r="I17" t="str">
            <v>2元</v>
          </cell>
        </row>
        <row r="18">
          <cell r="C18">
            <v>148629</v>
          </cell>
          <cell r="D18" t="str">
            <v>唑来膦酸注射液</v>
          </cell>
          <cell r="E18" t="str">
            <v>100ml:5mg/支(以唑来膦酸无水物计)</v>
          </cell>
          <cell r="F18" t="str">
            <v>正大天晴药业</v>
          </cell>
          <cell r="G18" t="str">
            <v>2019.12.26</v>
          </cell>
          <cell r="H18" t="str">
            <v>2020.6.25</v>
          </cell>
          <cell r="I18" t="str">
            <v>5元</v>
          </cell>
        </row>
        <row r="19">
          <cell r="C19">
            <v>118018</v>
          </cell>
          <cell r="D19" t="str">
            <v>唑来膦酸注射液</v>
          </cell>
          <cell r="E19" t="str">
            <v>5ml:4mg</v>
          </cell>
          <cell r="F19" t="str">
            <v>正大天晴药业</v>
          </cell>
          <cell r="G19" t="str">
            <v>2019.12.26</v>
          </cell>
          <cell r="H19" t="str">
            <v>2020.6.25</v>
          </cell>
          <cell r="I19" t="str">
            <v>2元</v>
          </cell>
        </row>
        <row r="20">
          <cell r="C20">
            <v>50164</v>
          </cell>
          <cell r="D20" t="str">
            <v>盐酸普拉克索片(森福罗)</v>
          </cell>
          <cell r="E20" t="str">
            <v>1mg×30片</v>
          </cell>
          <cell r="F20" t="str">
            <v>德国Boehring</v>
          </cell>
          <cell r="G20" t="str">
            <v>2019.12.26</v>
          </cell>
          <cell r="H20" t="str">
            <v>2020.6.25</v>
          </cell>
          <cell r="I20" t="str">
            <v>3元</v>
          </cell>
        </row>
        <row r="21">
          <cell r="C21">
            <v>106273</v>
          </cell>
          <cell r="D21" t="str">
            <v>艾塞那肽注射液</v>
          </cell>
          <cell r="E21" t="str">
            <v>5ug</v>
          </cell>
          <cell r="F21" t="str">
            <v>美国Baxter</v>
          </cell>
          <cell r="G21" t="str">
            <v>2019.12.26</v>
          </cell>
          <cell r="H21" t="str">
            <v>2020.6.25</v>
          </cell>
          <cell r="I21" t="str">
            <v>2元</v>
          </cell>
        </row>
        <row r="22">
          <cell r="C22">
            <v>176391</v>
          </cell>
          <cell r="D22" t="str">
            <v>注射用艾塞那肽微球</v>
          </cell>
          <cell r="E22" t="str">
            <v>2mgx4支</v>
          </cell>
          <cell r="F22" t="str">
            <v>阿斯利康无锡贸易有限公司</v>
          </cell>
          <cell r="G22" t="str">
            <v>2019.12.26</v>
          </cell>
          <cell r="H22" t="str">
            <v>2020.6.25</v>
          </cell>
          <cell r="I22" t="str">
            <v>8元</v>
          </cell>
        </row>
        <row r="23">
          <cell r="C23">
            <v>139481</v>
          </cell>
          <cell r="D23" t="str">
            <v>盐酸氨酮戊酸外用散</v>
          </cell>
          <cell r="E23" t="str">
            <v>118mg</v>
          </cell>
          <cell r="F23" t="str">
            <v>上海复旦张江</v>
          </cell>
          <cell r="G23" t="str">
            <v>2019.12.26</v>
          </cell>
          <cell r="H23" t="str">
            <v>2020.6.25</v>
          </cell>
          <cell r="I23" t="str">
            <v>3元</v>
          </cell>
        </row>
        <row r="24">
          <cell r="C24">
            <v>158569</v>
          </cell>
          <cell r="D24" t="str">
            <v>补肺丸</v>
          </cell>
          <cell r="E24" t="str">
            <v>9gx10丸x16板（大蜜丸）</v>
          </cell>
          <cell r="F24" t="str">
            <v>甘肃西峰制药</v>
          </cell>
          <cell r="G24" t="str">
            <v>2019.12.26</v>
          </cell>
          <cell r="H24" t="str">
            <v>2020.6.25</v>
          </cell>
          <cell r="I24" t="str">
            <v>5元</v>
          </cell>
        </row>
        <row r="25">
          <cell r="C25">
            <v>157189</v>
          </cell>
          <cell r="D25" t="str">
            <v>人血白蛋白</v>
          </cell>
          <cell r="E25" t="str">
            <v>20%：50ml</v>
          </cell>
          <cell r="F25" t="str">
            <v>瑞士杰特贝林</v>
          </cell>
          <cell r="G25" t="str">
            <v>2019.12.26</v>
          </cell>
          <cell r="H25" t="str">
            <v>2020.6.25</v>
          </cell>
          <cell r="I25" t="str">
            <v>2元</v>
          </cell>
        </row>
        <row r="26">
          <cell r="C26">
            <v>113761</v>
          </cell>
          <cell r="D26" t="str">
            <v>替吉奥胶囊</v>
          </cell>
          <cell r="E26" t="str">
            <v>20mgx14粒x3板</v>
          </cell>
          <cell r="F26" t="str">
            <v>江苏恒瑞</v>
          </cell>
          <cell r="G26" t="str">
            <v>2019.12.26</v>
          </cell>
          <cell r="H26" t="str">
            <v>2020.6.25</v>
          </cell>
          <cell r="I26" t="str">
            <v>8元</v>
          </cell>
        </row>
        <row r="27">
          <cell r="C27">
            <v>118055</v>
          </cell>
          <cell r="D27" t="str">
            <v>薏辛除湿止痛胶囊</v>
          </cell>
          <cell r="E27" t="str">
            <v>0.3gx12粒x18板</v>
          </cell>
          <cell r="F27" t="str">
            <v>西安阿房宫药业</v>
          </cell>
          <cell r="G27" t="str">
            <v>2019.12.26</v>
          </cell>
          <cell r="H27" t="str">
            <v>2020.6.25</v>
          </cell>
          <cell r="I27" t="str">
            <v>2元</v>
          </cell>
        </row>
        <row r="28">
          <cell r="C28">
            <v>127343</v>
          </cell>
          <cell r="D28" t="str">
            <v>香丹清牌珂妍胶囊</v>
          </cell>
          <cell r="E28" t="str">
            <v>0.4gx10粒x2板x6小盒</v>
          </cell>
          <cell r="F28" t="str">
            <v>西安杨健药业</v>
          </cell>
          <cell r="G28" t="str">
            <v>2019.12.26</v>
          </cell>
          <cell r="H28" t="str">
            <v>2020.6.25</v>
          </cell>
          <cell r="I28" t="str">
            <v>2元</v>
          </cell>
        </row>
        <row r="29">
          <cell r="C29">
            <v>139204</v>
          </cell>
          <cell r="D29" t="str">
            <v>达沙替尼片</v>
          </cell>
          <cell r="E29" t="str">
            <v>50mgx7片</v>
          </cell>
          <cell r="F29" t="str">
            <v>正大天晴药业</v>
          </cell>
          <cell r="G29" t="str">
            <v>2019.12.26</v>
          </cell>
          <cell r="H29" t="str">
            <v>2020.6.25</v>
          </cell>
          <cell r="I29" t="str">
            <v>1元</v>
          </cell>
        </row>
        <row r="30">
          <cell r="C30">
            <v>139205</v>
          </cell>
          <cell r="D30" t="str">
            <v>达沙替尼片</v>
          </cell>
          <cell r="E30" t="str">
            <v>20mgx7片</v>
          </cell>
          <cell r="F30" t="str">
            <v>正大天晴药业</v>
          </cell>
          <cell r="G30" t="str">
            <v>2019.12.26</v>
          </cell>
          <cell r="H30" t="str">
            <v>2020.6.25</v>
          </cell>
          <cell r="I30" t="str">
            <v>1元</v>
          </cell>
        </row>
        <row r="31">
          <cell r="C31">
            <v>124097</v>
          </cell>
          <cell r="D31" t="str">
            <v>阿德福韦酯胶囊</v>
          </cell>
          <cell r="E31" t="str">
            <v>10mgx30粒</v>
          </cell>
          <cell r="F31" t="str">
            <v>正大天晴</v>
          </cell>
          <cell r="G31" t="str">
            <v>2019.12.26</v>
          </cell>
          <cell r="H31" t="str">
            <v>2020.6.25</v>
          </cell>
          <cell r="I31" t="str">
            <v>1元</v>
          </cell>
        </row>
        <row r="32">
          <cell r="C32">
            <v>152624</v>
          </cell>
          <cell r="D32" t="str">
            <v>桂龙药膏</v>
          </cell>
          <cell r="E32" t="str">
            <v>202克x6瓶</v>
          </cell>
          <cell r="F32" t="str">
            <v>广西邦琪</v>
          </cell>
          <cell r="G32" t="str">
            <v>2019.12.26</v>
          </cell>
          <cell r="H32" t="str">
            <v>2020.6.25</v>
          </cell>
          <cell r="I32" t="str">
            <v>5元</v>
          </cell>
        </row>
        <row r="33">
          <cell r="C33">
            <v>180633</v>
          </cell>
          <cell r="D33" t="str">
            <v>辅助授精系统The Stork OTC</v>
          </cell>
          <cell r="E33" t="str">
            <v>1000-022</v>
          </cell>
          <cell r="F33" t="str">
            <v>美国</v>
          </cell>
          <cell r="G33" t="str">
            <v>2019.12.26</v>
          </cell>
          <cell r="H33" t="str">
            <v>2020.6.25</v>
          </cell>
          <cell r="I33" t="str">
            <v>8元</v>
          </cell>
        </row>
        <row r="34">
          <cell r="C34">
            <v>180632</v>
          </cell>
          <cell r="D34" t="str">
            <v>勃锐精复合营养粉</v>
          </cell>
          <cell r="E34" t="str">
            <v>5g×30袋</v>
          </cell>
          <cell r="F34" t="str">
            <v>意大利</v>
          </cell>
          <cell r="G34" t="str">
            <v>2019.12.26</v>
          </cell>
          <cell r="H34" t="str">
            <v>2020.6.25</v>
          </cell>
          <cell r="I34" t="str">
            <v>8元</v>
          </cell>
        </row>
        <row r="35">
          <cell r="C35">
            <v>179144</v>
          </cell>
          <cell r="D35" t="str">
            <v>乌美溴铵维兰特罗吸入粉雾剂</v>
          </cell>
          <cell r="E35" t="str">
            <v>62.5μg：25μg x30吸</v>
          </cell>
          <cell r="F35" t="str">
            <v>英国</v>
          </cell>
          <cell r="G35" t="str">
            <v>2019.12.26</v>
          </cell>
          <cell r="H35" t="str">
            <v>2020.6.25</v>
          </cell>
          <cell r="I35" t="str">
            <v>1元</v>
          </cell>
        </row>
        <row r="36">
          <cell r="C36">
            <v>178244</v>
          </cell>
          <cell r="D36" t="str">
            <v>疤痕平</v>
          </cell>
          <cell r="E36" t="str">
            <v>15g（烧伤专用）</v>
          </cell>
          <cell r="F36" t="str">
            <v>哈尔滨乾佰纳</v>
          </cell>
          <cell r="G36" t="str">
            <v>2019.12.26</v>
          </cell>
          <cell r="H36" t="str">
            <v>2020.6.25</v>
          </cell>
          <cell r="I36" t="str">
            <v>2元</v>
          </cell>
        </row>
        <row r="37">
          <cell r="C37">
            <v>168423</v>
          </cell>
          <cell r="D37" t="str">
            <v>托伐普坦片</v>
          </cell>
          <cell r="E37" t="str">
            <v>15mgx5片</v>
          </cell>
          <cell r="F37" t="str">
            <v>浙江大冢</v>
          </cell>
          <cell r="G37" t="str">
            <v>2019.12.26</v>
          </cell>
          <cell r="H37" t="str">
            <v>2020.6.25</v>
          </cell>
          <cell r="I37" t="str">
            <v>2元</v>
          </cell>
        </row>
        <row r="38">
          <cell r="C38">
            <v>178245</v>
          </cell>
          <cell r="D38" t="str">
            <v>疤痕平</v>
          </cell>
          <cell r="E38" t="str">
            <v>20g</v>
          </cell>
          <cell r="F38" t="str">
            <v>哈尔滨乾佰纳</v>
          </cell>
          <cell r="G38" t="str">
            <v>2019.12.26</v>
          </cell>
          <cell r="H38" t="str">
            <v>2020.6.25</v>
          </cell>
          <cell r="I38" t="str">
            <v>1元</v>
          </cell>
        </row>
        <row r="39">
          <cell r="C39">
            <v>172593</v>
          </cell>
          <cell r="D39" t="str">
            <v>富马酸替诺福韦二吡呋脂片</v>
          </cell>
          <cell r="E39" t="str">
            <v>300mgx30片</v>
          </cell>
          <cell r="F39" t="str">
            <v>正大天晴药业</v>
          </cell>
          <cell r="G39" t="str">
            <v>2019.12.26</v>
          </cell>
          <cell r="H39" t="str">
            <v>2020.6.25</v>
          </cell>
          <cell r="I39" t="str">
            <v>1元</v>
          </cell>
        </row>
        <row r="40">
          <cell r="C40">
            <v>140446</v>
          </cell>
          <cell r="D40" t="str">
            <v>布地奈德福莫特罗粉吸入剂</v>
          </cell>
          <cell r="E40" t="str">
            <v>320ug/9ug：60吸</v>
          </cell>
          <cell r="F40" t="str">
            <v>阿斯利康(瑞典)</v>
          </cell>
          <cell r="G40" t="str">
            <v>2019.12.26</v>
          </cell>
          <cell r="H40" t="str">
            <v>2020.6.25</v>
          </cell>
          <cell r="I40" t="str">
            <v>2元</v>
          </cell>
        </row>
        <row r="41">
          <cell r="C41">
            <v>134361</v>
          </cell>
          <cell r="D41" t="str">
            <v>重酒石酸卡巴拉汀胶囊</v>
          </cell>
          <cell r="E41" t="str">
            <v>3mgx28粒</v>
          </cell>
          <cell r="F41" t="str">
            <v>西班牙</v>
          </cell>
          <cell r="G41" t="str">
            <v>2019.12.26</v>
          </cell>
          <cell r="H41" t="str">
            <v>2020.6.25</v>
          </cell>
          <cell r="I41" t="str">
            <v>1元</v>
          </cell>
        </row>
        <row r="42">
          <cell r="C42">
            <v>83861</v>
          </cell>
          <cell r="D42" t="str">
            <v>仙牌灵芝茶冲剂</v>
          </cell>
          <cell r="E42" t="str">
            <v>5gx60包</v>
          </cell>
          <cell r="F42" t="str">
            <v>四川仙牌灵芝</v>
          </cell>
          <cell r="G42" t="str">
            <v>2019.12.26</v>
          </cell>
          <cell r="H42" t="str">
            <v>2020.6.25</v>
          </cell>
          <cell r="I42" t="str">
            <v>1元</v>
          </cell>
        </row>
        <row r="43">
          <cell r="C43">
            <v>177262</v>
          </cell>
          <cell r="D43" t="str">
            <v>左乙拉西坦口服溶液(开浦兰)</v>
          </cell>
          <cell r="E43" t="str">
            <v>10% 150ml:15g</v>
          </cell>
          <cell r="F43" t="str">
            <v>优时比珠海制药</v>
          </cell>
          <cell r="G43" t="str">
            <v>2019.12.26</v>
          </cell>
          <cell r="H43" t="str">
            <v>2020.6.25</v>
          </cell>
          <cell r="I43" t="str">
            <v>1元</v>
          </cell>
        </row>
        <row r="44">
          <cell r="C44">
            <v>66902</v>
          </cell>
          <cell r="D44" t="str">
            <v>恩他卡朋片(珂丹)</v>
          </cell>
          <cell r="E44" t="str">
            <v>0.2gx30片</v>
          </cell>
          <cell r="F44" t="str">
            <v>诺华制药Novartis　Europharm limited</v>
          </cell>
          <cell r="G44" t="str">
            <v>2019.12.26</v>
          </cell>
          <cell r="H44" t="str">
            <v>2020.6.25</v>
          </cell>
          <cell r="I44" t="str">
            <v>2元</v>
          </cell>
        </row>
        <row r="45">
          <cell r="C45">
            <v>53786</v>
          </cell>
          <cell r="D45" t="str">
            <v>丁苯酞软胶囊(恩必普)</v>
          </cell>
          <cell r="E45" t="str">
            <v>0.1gx24粒</v>
          </cell>
          <cell r="F45" t="str">
            <v>石药恩必普</v>
          </cell>
          <cell r="G45" t="str">
            <v>2019.12.26</v>
          </cell>
          <cell r="H45" t="str">
            <v>2020.6.25</v>
          </cell>
          <cell r="I45" t="str">
            <v>1元</v>
          </cell>
        </row>
        <row r="46">
          <cell r="C46">
            <v>159753</v>
          </cell>
          <cell r="D46" t="str">
            <v>噻托溴铵粉雾剂</v>
          </cell>
          <cell r="E46" t="str">
            <v>18μg(以噻托铵计)x30粒</v>
          </cell>
          <cell r="F46" t="str">
            <v>正大天晴药业</v>
          </cell>
          <cell r="G46" t="str">
            <v>2019.12.26</v>
          </cell>
          <cell r="H46" t="str">
            <v>2020.6.25</v>
          </cell>
          <cell r="I46" t="str">
            <v>1元</v>
          </cell>
        </row>
        <row r="47">
          <cell r="C47">
            <v>169354</v>
          </cell>
          <cell r="D47" t="str">
            <v>瑞舒伐他汀钙片</v>
          </cell>
          <cell r="E47" t="str">
            <v>10mgx7片x4板</v>
          </cell>
          <cell r="F47" t="str">
            <v>阿斯利康</v>
          </cell>
          <cell r="G47" t="str">
            <v>2019.12.26</v>
          </cell>
          <cell r="H47" t="str">
            <v>2020.6.25</v>
          </cell>
          <cell r="I47" t="str">
            <v>1元</v>
          </cell>
        </row>
        <row r="48">
          <cell r="C48">
            <v>105511</v>
          </cell>
          <cell r="D48" t="str">
            <v>利伐沙班片(拜瑞妥)</v>
          </cell>
          <cell r="E48" t="str">
            <v>10mgx5片</v>
          </cell>
          <cell r="F48" t="str">
            <v>德国拜耳</v>
          </cell>
          <cell r="G48" t="str">
            <v>2019.12.26</v>
          </cell>
          <cell r="H48" t="str">
            <v>2020.6.25</v>
          </cell>
          <cell r="I48" t="str">
            <v>1元</v>
          </cell>
        </row>
        <row r="49">
          <cell r="C49">
            <v>67962</v>
          </cell>
          <cell r="D49" t="str">
            <v>曲伏前列素滴眼液</v>
          </cell>
          <cell r="E49" t="str">
            <v>2.5ml:0.1mg</v>
          </cell>
          <cell r="F49" t="str">
            <v>ALCON Cusi,S.A</v>
          </cell>
          <cell r="G49" t="str">
            <v>2019.12.26</v>
          </cell>
          <cell r="H49" t="str">
            <v>2020.6.25</v>
          </cell>
          <cell r="I49" t="str">
            <v>1元</v>
          </cell>
        </row>
        <row r="50">
          <cell r="C50">
            <v>131657</v>
          </cell>
          <cell r="D50" t="str">
            <v>蛋白琥珀酸铁口服溶液</v>
          </cell>
          <cell r="E50" t="str">
            <v>15ml:40mgx10瓶</v>
          </cell>
          <cell r="F50" t="str">
            <v>ITALFARMACO S.A.</v>
          </cell>
          <cell r="G50" t="str">
            <v>2019.12.26</v>
          </cell>
          <cell r="H50" t="str">
            <v>2020.6.25</v>
          </cell>
          <cell r="I50" t="str">
            <v>1元</v>
          </cell>
        </row>
        <row r="51">
          <cell r="C51">
            <v>153935</v>
          </cell>
          <cell r="D51" t="str">
            <v>阿那曲唑片</v>
          </cell>
          <cell r="E51" t="str">
            <v>1mgx14片/瓶</v>
          </cell>
          <cell r="F51" t="str">
            <v>扬子江药业</v>
          </cell>
          <cell r="G51" t="str">
            <v>2019.12.26</v>
          </cell>
          <cell r="H51" t="str">
            <v>2020.6.25</v>
          </cell>
          <cell r="I51" t="str">
            <v>1元</v>
          </cell>
        </row>
        <row r="52">
          <cell r="C52">
            <v>17261</v>
          </cell>
          <cell r="D52" t="str">
            <v>甲钴胺片</v>
          </cell>
          <cell r="E52" t="str">
            <v>0.5mgx10片x10板</v>
          </cell>
          <cell r="F52" t="str">
            <v>中国卫材</v>
          </cell>
          <cell r="G52" t="str">
            <v>2019.12.26</v>
          </cell>
          <cell r="H52" t="str">
            <v>2020.6.25</v>
          </cell>
          <cell r="I52" t="str">
            <v>1元</v>
          </cell>
        </row>
        <row r="53">
          <cell r="C53">
            <v>2466</v>
          </cell>
          <cell r="D53" t="str">
            <v>痔根断片</v>
          </cell>
          <cell r="E53" t="str">
            <v>265mgx20片x4板</v>
          </cell>
          <cell r="F53" t="str">
            <v>德国汉堡爱活</v>
          </cell>
          <cell r="G53" t="str">
            <v>2019.12.26</v>
          </cell>
          <cell r="H53" t="str">
            <v>2020.6.25</v>
          </cell>
          <cell r="I53" t="str">
            <v>1元</v>
          </cell>
        </row>
        <row r="54">
          <cell r="C54">
            <v>59781</v>
          </cell>
          <cell r="D54" t="str">
            <v>盐酸多奈哌齐片</v>
          </cell>
          <cell r="E54" t="str">
            <v>5mgx7片</v>
          </cell>
          <cell r="F54" t="str">
            <v>卫材(中国)药业</v>
          </cell>
          <cell r="G54" t="str">
            <v>2019.12.26</v>
          </cell>
          <cell r="H54" t="str">
            <v>2020.6.25</v>
          </cell>
          <cell r="I54" t="str">
            <v>1元</v>
          </cell>
        </row>
        <row r="55">
          <cell r="C55">
            <v>137713</v>
          </cell>
          <cell r="D55" t="str">
            <v>替格瑞洛片</v>
          </cell>
          <cell r="E55" t="str">
            <v>90mgx14片（包衣片）</v>
          </cell>
          <cell r="F55" t="str">
            <v>阿斯利康制药</v>
          </cell>
          <cell r="G55" t="str">
            <v>2019.12.26</v>
          </cell>
          <cell r="H55" t="str">
            <v>2020.6.25</v>
          </cell>
          <cell r="I55" t="str">
            <v>1元</v>
          </cell>
        </row>
        <row r="56">
          <cell r="C56">
            <v>120</v>
          </cell>
          <cell r="D56" t="str">
            <v>伊曲康唑胶囊(斯皮仁诺)</v>
          </cell>
          <cell r="E56" t="str">
            <v>100mgx14粒</v>
          </cell>
          <cell r="F56" t="str">
            <v>西安杨森</v>
          </cell>
          <cell r="G56" t="str">
            <v>2019.12.26</v>
          </cell>
          <cell r="H56" t="str">
            <v>2020.6.25</v>
          </cell>
          <cell r="I56" t="str">
            <v>1元</v>
          </cell>
        </row>
        <row r="57">
          <cell r="C57">
            <v>30333</v>
          </cell>
          <cell r="D57" t="str">
            <v>硫酸氢氯吡格雷片(波立维片)</v>
          </cell>
          <cell r="E57" t="str">
            <v>75mgx7片</v>
          </cell>
          <cell r="F57" t="str">
            <v>杭州赛诺菲</v>
          </cell>
          <cell r="G57" t="str">
            <v>2019.12.26</v>
          </cell>
          <cell r="H57" t="str">
            <v>2020.6.25</v>
          </cell>
          <cell r="I57" t="str">
            <v>1元</v>
          </cell>
        </row>
        <row r="58">
          <cell r="C58">
            <v>182086</v>
          </cell>
          <cell r="D58" t="str">
            <v>苯磺酸氨氯地平片</v>
          </cell>
          <cell r="E58" t="str">
            <v>5mgx28片</v>
          </cell>
          <cell r="F58" t="str">
            <v>辉瑞制药</v>
          </cell>
          <cell r="G58" t="str">
            <v>2019.12.26</v>
          </cell>
          <cell r="H58" t="str">
            <v>2020.6.25</v>
          </cell>
          <cell r="I58" t="str">
            <v>1元</v>
          </cell>
        </row>
        <row r="59">
          <cell r="C59">
            <v>186415</v>
          </cell>
          <cell r="D59" t="str">
            <v>枸橼酸托法替布片(尚杰)</v>
          </cell>
          <cell r="E59" t="str">
            <v>5mg*28片</v>
          </cell>
          <cell r="F59" t="str">
            <v>德国PfizerManufacturingDeutschlandGmbh</v>
          </cell>
          <cell r="G59" t="str">
            <v>2019.12.26</v>
          </cell>
          <cell r="H59" t="str">
            <v>2020.6.25</v>
          </cell>
          <cell r="I59" t="str">
            <v>2元</v>
          </cell>
        </row>
        <row r="60">
          <cell r="C60">
            <v>148351</v>
          </cell>
          <cell r="D60" t="str">
            <v>富马酸替诺福韦二吡呋酯片</v>
          </cell>
          <cell r="E60" t="str">
            <v>300mgx30片</v>
          </cell>
          <cell r="F60" t="str">
            <v>南非Aspen Port Elizabeth (Pty) Ltd</v>
          </cell>
          <cell r="G60" t="str">
            <v>2019.12.26</v>
          </cell>
          <cell r="H60" t="str">
            <v>2020.6.25</v>
          </cell>
          <cell r="I60" t="str">
            <v>2元</v>
          </cell>
        </row>
        <row r="61">
          <cell r="C61">
            <v>187310</v>
          </cell>
          <cell r="D61" t="str">
            <v>度拉糖肽注射液</v>
          </cell>
          <cell r="E61" t="str">
            <v>1.5mg：0.5ml(预填充注射笔）</v>
          </cell>
          <cell r="F61" t="str">
            <v>德国</v>
          </cell>
          <cell r="G61" t="str">
            <v>2019.12.26</v>
          </cell>
          <cell r="H61" t="str">
            <v>2020.6.25</v>
          </cell>
          <cell r="I61" t="str">
            <v>8元</v>
          </cell>
        </row>
        <row r="62">
          <cell r="C62">
            <v>187500</v>
          </cell>
          <cell r="D62" t="str">
            <v>防护用品</v>
          </cell>
          <cell r="E62" t="str">
            <v>XAG/FH-5-B-L</v>
          </cell>
          <cell r="F62" t="str">
            <v>成都新澳冠医疗器械有限公司</v>
          </cell>
          <cell r="G62" t="str">
            <v>2019.12.26</v>
          </cell>
          <cell r="H62" t="str">
            <v>2020.6.25</v>
          </cell>
          <cell r="I62" t="str">
            <v>1元</v>
          </cell>
        </row>
        <row r="63">
          <cell r="C63">
            <v>187585</v>
          </cell>
          <cell r="D63" t="str">
            <v>琥珀酸普芦卡必利片</v>
          </cell>
          <cell r="E63" t="str">
            <v>2mg</v>
          </cell>
          <cell r="F63" t="str">
            <v>江苏豪森药业集团有限公司</v>
          </cell>
          <cell r="G63" t="str">
            <v>2019.12.26</v>
          </cell>
          <cell r="H63" t="str">
            <v>2020.6.25</v>
          </cell>
          <cell r="I63" t="str">
            <v>1元</v>
          </cell>
        </row>
        <row r="64">
          <cell r="C64">
            <v>187589</v>
          </cell>
          <cell r="D64" t="str">
            <v>阿哌沙班片</v>
          </cell>
          <cell r="E64" t="str">
            <v>2.5mg</v>
          </cell>
          <cell r="F64" t="str">
            <v>江苏豪森药业集团有限公司</v>
          </cell>
          <cell r="G64" t="str">
            <v>2019.12.26</v>
          </cell>
          <cell r="H64" t="str">
            <v>2020.6.25</v>
          </cell>
          <cell r="I64" t="str">
            <v>1元</v>
          </cell>
        </row>
        <row r="65">
          <cell r="C65">
            <v>187575</v>
          </cell>
          <cell r="D65" t="str">
            <v>注射用米卡芬净钠</v>
          </cell>
          <cell r="E65" t="str">
            <v>50mg</v>
          </cell>
          <cell r="F65" t="str">
            <v>江苏豪森药业集团有限公司</v>
          </cell>
          <cell r="G65" t="str">
            <v>2019.12.26</v>
          </cell>
          <cell r="H65" t="str">
            <v>2020.6.25</v>
          </cell>
          <cell r="I65" t="str">
            <v>1元</v>
          </cell>
        </row>
        <row r="66">
          <cell r="C66">
            <v>187743</v>
          </cell>
          <cell r="D66" t="str">
            <v>注射用替加环素</v>
          </cell>
          <cell r="E66" t="str">
            <v>50mg*2支</v>
          </cell>
          <cell r="F66" t="str">
            <v>江苏豪森药业集团有限公司</v>
          </cell>
          <cell r="G66" t="str">
            <v>2019.12.26</v>
          </cell>
          <cell r="H66" t="str">
            <v>2020.6.25</v>
          </cell>
          <cell r="I66" t="str">
            <v>2元</v>
          </cell>
        </row>
        <row r="67">
          <cell r="C67">
            <v>187903</v>
          </cell>
          <cell r="D67" t="str">
            <v>聚乙二醇洛塞那肽注射液</v>
          </cell>
          <cell r="E67" t="str">
            <v>0.2mg</v>
          </cell>
          <cell r="F67" t="str">
            <v>江苏豪森药业集团有限公司</v>
          </cell>
          <cell r="G67" t="str">
            <v>2019.12.26</v>
          </cell>
          <cell r="H67" t="str">
            <v>2020.6.25</v>
          </cell>
          <cell r="I67" t="str">
            <v>2元</v>
          </cell>
        </row>
        <row r="68">
          <cell r="C68">
            <v>186611</v>
          </cell>
          <cell r="D68" t="str">
            <v>肛美乐修护膏升级版</v>
          </cell>
          <cell r="E68" t="str">
            <v>3gx7袋+10gx1支</v>
          </cell>
          <cell r="F68" t="str">
            <v>广州黄家圣幸生物科技有限公司</v>
          </cell>
          <cell r="G68" t="str">
            <v>2019.12.26</v>
          </cell>
          <cell r="H68" t="str">
            <v>2020.6.25</v>
          </cell>
          <cell r="I68" t="str">
            <v>3元</v>
          </cell>
        </row>
        <row r="69">
          <cell r="C69">
            <v>186612</v>
          </cell>
          <cell r="D69" t="str">
            <v>肛美乐修护润肤膏四</v>
          </cell>
          <cell r="E69" t="str">
            <v>10g</v>
          </cell>
          <cell r="F69" t="str">
            <v>广州黄家圣幸生物科技有限公司</v>
          </cell>
          <cell r="G69" t="str">
            <v>2019.12.26</v>
          </cell>
          <cell r="H69" t="str">
            <v>2020.6.25</v>
          </cell>
          <cell r="I69" t="str">
            <v>3元</v>
          </cell>
        </row>
        <row r="70">
          <cell r="C70">
            <v>188634</v>
          </cell>
          <cell r="D70" t="str">
            <v>噻托溴铵喷雾剂</v>
          </cell>
          <cell r="E70" t="str">
            <v>2.5μgx60揿（带吸入器)</v>
          </cell>
          <cell r="F70" t="str">
            <v>上海勃林格殷格翰药业有限公司</v>
          </cell>
          <cell r="G70" t="str">
            <v>2019.12.26</v>
          </cell>
          <cell r="H70" t="str">
            <v>2020.6.25</v>
          </cell>
          <cell r="I70" t="str">
            <v>3元</v>
          </cell>
        </row>
        <row r="71">
          <cell r="C71">
            <v>188605</v>
          </cell>
          <cell r="D71" t="str">
            <v>泡沫敷料</v>
          </cell>
          <cell r="E71" t="str">
            <v>粘性 420619(12.5cmx12.5cm)x10</v>
          </cell>
          <cell r="F71" t="str">
            <v>美国 ConvaTec Inc</v>
          </cell>
          <cell r="G71" t="str">
            <v>2019.12.26</v>
          </cell>
          <cell r="H71" t="str">
            <v>2020.6.25</v>
          </cell>
          <cell r="I71" t="str">
            <v>8元</v>
          </cell>
        </row>
        <row r="72">
          <cell r="C72">
            <v>188606</v>
          </cell>
          <cell r="D72" t="str">
            <v>羧甲基纤维素钠银敷料</v>
          </cell>
          <cell r="E72" t="str">
            <v>片状 413567(10cmx10cm)x10</v>
          </cell>
          <cell r="F72" t="str">
            <v>英国 ConvaTec Limited</v>
          </cell>
          <cell r="G72" t="str">
            <v>2019.12.26</v>
          </cell>
          <cell r="H72" t="str">
            <v>2020.6.25</v>
          </cell>
          <cell r="I72" t="str">
            <v>20元</v>
          </cell>
        </row>
        <row r="73">
          <cell r="C73">
            <v>188817</v>
          </cell>
          <cell r="D73" t="str">
            <v>安立生坦片</v>
          </cell>
          <cell r="E73" t="str">
            <v>5mgx7片x4板</v>
          </cell>
          <cell r="F73" t="str">
            <v>正大天晴药业集团股份有限公司</v>
          </cell>
          <cell r="G73" t="str">
            <v>2019.12.26</v>
          </cell>
          <cell r="H73" t="str">
            <v>2020.6.25</v>
          </cell>
          <cell r="I73" t="str">
            <v>8元</v>
          </cell>
        </row>
        <row r="74">
          <cell r="C74">
            <v>189697</v>
          </cell>
          <cell r="D74" t="str">
            <v>醋酸阿比特龙片</v>
          </cell>
          <cell r="E74" t="str">
            <v>0.25gx60片</v>
          </cell>
          <cell r="F74" t="str">
            <v>正大天晴药业集团股份有限公司</v>
          </cell>
          <cell r="G74" t="str">
            <v>2019.12.26</v>
          </cell>
          <cell r="H74" t="str">
            <v>2020.6.25</v>
          </cell>
          <cell r="I74" t="str">
            <v>10元</v>
          </cell>
        </row>
        <row r="75">
          <cell r="C75">
            <v>160170</v>
          </cell>
          <cell r="D75" t="str">
            <v>注射用比伐芦定</v>
          </cell>
          <cell r="E75" t="str">
            <v>0.25gx2瓶</v>
          </cell>
          <cell r="F75" t="str">
            <v>江苏豪森药业股份有限公司</v>
          </cell>
          <cell r="G75" t="str">
            <v>2019.12.26</v>
          </cell>
          <cell r="H75" t="str">
            <v>2020.6.25</v>
          </cell>
          <cell r="I75" t="str">
            <v>10元</v>
          </cell>
        </row>
        <row r="76">
          <cell r="C76">
            <v>190517</v>
          </cell>
          <cell r="D76" t="str">
            <v>注射用醋酸卡泊芬净</v>
          </cell>
          <cell r="E76" t="str">
            <v>50mg</v>
          </cell>
          <cell r="F76" t="str">
            <v>正大天晴药业集团股份有限公司</v>
          </cell>
          <cell r="G76" t="str">
            <v>2019.12.26</v>
          </cell>
          <cell r="H76" t="str">
            <v>2020.6.25</v>
          </cell>
          <cell r="I76" t="str">
            <v>3元</v>
          </cell>
        </row>
        <row r="77">
          <cell r="C77">
            <v>189557</v>
          </cell>
          <cell r="D77" t="str">
            <v>钆塞酸二钠注射液</v>
          </cell>
          <cell r="E77" t="str">
            <v>10ml预装玻璃注射器每1ml中含钆塞酸二钠181.43mg</v>
          </cell>
          <cell r="F77" t="str">
            <v>正大天晴药业集团股份有限公司</v>
          </cell>
          <cell r="G77" t="str">
            <v>2019.12.26</v>
          </cell>
          <cell r="H77" t="str">
            <v>2020.6.25</v>
          </cell>
          <cell r="I77" t="str">
            <v>2元</v>
          </cell>
        </row>
        <row r="78">
          <cell r="C78">
            <v>182853</v>
          </cell>
          <cell r="D78" t="str">
            <v>依降钙素注射液</v>
          </cell>
          <cell r="E78" t="str">
            <v>1ml:20Ux10支</v>
          </cell>
          <cell r="F78" t="str">
            <v>Asahi Kasei Pharma Corporation，Nagoya Pharmaceuticals Plant</v>
          </cell>
          <cell r="G78" t="str">
            <v>2019.12.26</v>
          </cell>
          <cell r="H78" t="str">
            <v>2020.6.25</v>
          </cell>
          <cell r="I78" t="str">
            <v>2元</v>
          </cell>
        </row>
        <row r="79">
          <cell r="C79">
            <v>189853</v>
          </cell>
          <cell r="D79" t="str">
            <v>冷敷凝胶</v>
          </cell>
          <cell r="E79" t="str">
            <v>10gx1支+3gx7袋</v>
          </cell>
          <cell r="F79" t="str">
            <v>东莞市仁圣堂生物科技有限公司</v>
          </cell>
          <cell r="G79" t="str">
            <v>2019.12.26</v>
          </cell>
          <cell r="H79" t="str">
            <v>2020.6.25</v>
          </cell>
          <cell r="I79" t="str">
            <v>2元</v>
          </cell>
        </row>
        <row r="80">
          <cell r="C80">
            <v>147071</v>
          </cell>
          <cell r="D80" t="str">
            <v>他克莫司胶囊</v>
          </cell>
          <cell r="E80" t="str">
            <v>0.5mgx50粒</v>
          </cell>
          <cell r="F80" t="str">
            <v>杭州中美华东制药有限公司</v>
          </cell>
          <cell r="G80" t="str">
            <v>2019.12.26</v>
          </cell>
          <cell r="H80" t="str">
            <v>2020.6.25</v>
          </cell>
          <cell r="I80" t="str">
            <v>2元</v>
          </cell>
        </row>
        <row r="81">
          <cell r="C81">
            <v>164905</v>
          </cell>
          <cell r="D81" t="str">
            <v>吉非替尼片</v>
          </cell>
          <cell r="E81" t="str">
            <v>0.25gx10片</v>
          </cell>
          <cell r="F81" t="str">
            <v>齐鲁制药(海南)有限公司</v>
          </cell>
          <cell r="G81" t="str">
            <v>2019.12.26</v>
          </cell>
          <cell r="H81" t="str">
            <v>2020.6.25</v>
          </cell>
          <cell r="I81" t="str">
            <v>1元</v>
          </cell>
        </row>
        <row r="82">
          <cell r="C82">
            <v>188869</v>
          </cell>
          <cell r="D82" t="str">
            <v>吉非替尼片</v>
          </cell>
          <cell r="E82" t="str">
            <v>0.25gx10片</v>
          </cell>
          <cell r="F82" t="str">
            <v>正大天晴药业集团股份有限公司</v>
          </cell>
          <cell r="G82" t="str">
            <v>2019.12.26</v>
          </cell>
          <cell r="H82" t="str">
            <v>2020.6.25</v>
          </cell>
          <cell r="I82" t="str">
            <v>1元</v>
          </cell>
        </row>
        <row r="83">
          <cell r="C83">
            <v>110698</v>
          </cell>
          <cell r="D83" t="str">
            <v>利拉鲁肽注射液</v>
          </cell>
          <cell r="E83" t="str">
            <v>3ml:18mg(预填充注射笔)</v>
          </cell>
          <cell r="F83" t="str">
            <v>诺和诺德(中国)制药有限公司</v>
          </cell>
          <cell r="G83" t="str">
            <v>2019.12.26</v>
          </cell>
          <cell r="H83" t="str">
            <v>2020.6.25</v>
          </cell>
          <cell r="I83" t="str">
            <v>1元</v>
          </cell>
        </row>
        <row r="84">
          <cell r="C84">
            <v>189555</v>
          </cell>
          <cell r="D84" t="str">
            <v>阿哌沙班片</v>
          </cell>
          <cell r="E84" t="str">
            <v>2.5mgx14片</v>
          </cell>
          <cell r="F84" t="str">
            <v>正大天晴药业集团股份有限公司</v>
          </cell>
          <cell r="G84" t="str">
            <v>2019.12.26</v>
          </cell>
          <cell r="H84" t="str">
            <v>2020.6.25</v>
          </cell>
          <cell r="I84" t="str">
            <v>1元</v>
          </cell>
        </row>
        <row r="85">
          <cell r="C85">
            <v>154875</v>
          </cell>
          <cell r="D85" t="str">
            <v>抗HPV生物蛋白敷料</v>
          </cell>
          <cell r="E85" t="str">
            <v>3g</v>
          </cell>
          <cell r="F85" t="str">
            <v>山西锦波生物医药股份有限公司</v>
          </cell>
          <cell r="G85" t="str">
            <v>2019.12.26</v>
          </cell>
          <cell r="H85" t="str">
            <v>2020.6.25</v>
          </cell>
          <cell r="I85" t="str">
            <v>1元</v>
          </cell>
        </row>
        <row r="86">
          <cell r="C86">
            <v>118078</v>
          </cell>
          <cell r="D86" t="str">
            <v>枸橼酸西地那非片(万艾可)</v>
          </cell>
          <cell r="E86" t="str">
            <v>100mgx10片</v>
          </cell>
          <cell r="F86" t="str">
            <v>辉瑞制药</v>
          </cell>
          <cell r="G86" t="str">
            <v>2019.12.26</v>
          </cell>
          <cell r="H86" t="str">
            <v>2020.5.25</v>
          </cell>
          <cell r="I86" t="str">
            <v>50元</v>
          </cell>
        </row>
        <row r="87">
          <cell r="C87">
            <v>23896</v>
          </cell>
          <cell r="D87" t="str">
            <v>枸橼酸西地那非片(万艾可)</v>
          </cell>
          <cell r="E87" t="str">
            <v>0.1gx5片</v>
          </cell>
          <cell r="F87" t="str">
            <v>大连辉瑞</v>
          </cell>
          <cell r="G87" t="str">
            <v>2019.12.26</v>
          </cell>
          <cell r="H87" t="str">
            <v>2020.5.25</v>
          </cell>
          <cell r="I87" t="str">
            <v>15元</v>
          </cell>
        </row>
        <row r="88">
          <cell r="C88">
            <v>23895</v>
          </cell>
          <cell r="D88" t="str">
            <v>枸橼酸西地那非片(万艾可)</v>
          </cell>
          <cell r="E88" t="str">
            <v>100mgx1片</v>
          </cell>
          <cell r="F88" t="str">
            <v>辉瑞制药</v>
          </cell>
          <cell r="G88" t="str">
            <v>2019.12.26</v>
          </cell>
          <cell r="H88" t="str">
            <v>2020.5.25</v>
          </cell>
          <cell r="I88" t="str">
            <v>3元</v>
          </cell>
        </row>
        <row r="89">
          <cell r="C89">
            <v>140823</v>
          </cell>
          <cell r="D89" t="str">
            <v>枸橼酸西地那非片（万艾可）</v>
          </cell>
          <cell r="E89" t="str">
            <v>50mg*10片</v>
          </cell>
          <cell r="F89" t="str">
            <v>辉瑞制药有限公司</v>
          </cell>
          <cell r="G89" t="str">
            <v>2019.12.26</v>
          </cell>
          <cell r="H89" t="str">
            <v>2020.5.25</v>
          </cell>
          <cell r="I89" t="str">
            <v>25元</v>
          </cell>
        </row>
        <row r="90">
          <cell r="C90">
            <v>140822</v>
          </cell>
          <cell r="D90" t="str">
            <v>枸橼酸西地那非片（万艾可）</v>
          </cell>
          <cell r="E90" t="str">
            <v>50mg*2片</v>
          </cell>
          <cell r="F90" t="str">
            <v>辉瑞制药有限公司</v>
          </cell>
          <cell r="G90" t="str">
            <v>2019.12.26</v>
          </cell>
          <cell r="H90" t="str">
            <v>2020.5.25</v>
          </cell>
          <cell r="I90" t="str">
            <v>5元</v>
          </cell>
        </row>
        <row r="91">
          <cell r="C91">
            <v>162004</v>
          </cell>
          <cell r="D91" t="str">
            <v>B族维生素含片</v>
          </cell>
          <cell r="E91" t="str">
            <v>30g</v>
          </cell>
          <cell r="F91" t="str">
            <v>江苏艾兰得</v>
          </cell>
          <cell r="G91" t="str">
            <v>2019.12.26</v>
          </cell>
          <cell r="H91" t="str">
            <v>2020.6.25</v>
          </cell>
          <cell r="I91" t="str">
            <v>3元</v>
          </cell>
        </row>
        <row r="92">
          <cell r="C92">
            <v>171183</v>
          </cell>
          <cell r="D92" t="str">
            <v>雷贝拉唑钠肠溶胶囊</v>
          </cell>
          <cell r="E92" t="str">
            <v>20mgx7粒</v>
          </cell>
          <cell r="F92" t="str">
            <v>丽珠集团丽珠</v>
          </cell>
          <cell r="G92" t="str">
            <v>2019.12.26</v>
          </cell>
          <cell r="H92" t="str">
            <v>2020.6.25</v>
          </cell>
          <cell r="I92" t="str">
            <v>3元</v>
          </cell>
        </row>
        <row r="93">
          <cell r="C93">
            <v>124091</v>
          </cell>
          <cell r="D93" t="str">
            <v>胶体果胶铋胶囊</v>
          </cell>
          <cell r="E93" t="str">
            <v>50mgx24粒</v>
          </cell>
          <cell r="F93" t="str">
            <v>广州白云山光华</v>
          </cell>
          <cell r="G93" t="str">
            <v>2019.12.26</v>
          </cell>
          <cell r="H93" t="str">
            <v>2020.6.25</v>
          </cell>
          <cell r="I93" t="str">
            <v>1.5元</v>
          </cell>
        </row>
        <row r="94">
          <cell r="C94">
            <v>111563</v>
          </cell>
          <cell r="D94" t="str">
            <v>尼莫地平缓释片</v>
          </cell>
          <cell r="E94" t="str">
            <v>60mgx24片</v>
          </cell>
          <cell r="F94" t="str">
            <v>齐鲁制药</v>
          </cell>
          <cell r="G94" t="str">
            <v>2019.12.26</v>
          </cell>
          <cell r="H94" t="str">
            <v>2020.6.25</v>
          </cell>
          <cell r="I94" t="str">
            <v>1.5元</v>
          </cell>
        </row>
        <row r="95">
          <cell r="C95">
            <v>49185</v>
          </cell>
          <cell r="D95" t="str">
            <v>马来酸依那普利片</v>
          </cell>
          <cell r="E95" t="str">
            <v>10mgx20片</v>
          </cell>
          <cell r="F95" t="str">
            <v>山东鲁抗辰欣</v>
          </cell>
          <cell r="G95" t="str">
            <v>2019.12.26</v>
          </cell>
          <cell r="H95" t="str">
            <v>2020.6.25</v>
          </cell>
          <cell r="I95" t="str">
            <v>2元</v>
          </cell>
        </row>
        <row r="96">
          <cell r="C96">
            <v>176101</v>
          </cell>
          <cell r="D96" t="str">
            <v>苯磺酸氨氯地平片</v>
          </cell>
          <cell r="E96" t="str">
            <v>5mgx28片</v>
          </cell>
          <cell r="F96" t="str">
            <v>江苏鹏鹞</v>
          </cell>
          <cell r="G96" t="str">
            <v>2019.12.26</v>
          </cell>
          <cell r="H96" t="str">
            <v>2020.6.25</v>
          </cell>
          <cell r="I96" t="str">
            <v>2元</v>
          </cell>
        </row>
        <row r="97">
          <cell r="C97">
            <v>135037</v>
          </cell>
          <cell r="D97" t="str">
            <v>硝苯地平缓释片（Ⅱ）</v>
          </cell>
          <cell r="E97" t="str">
            <v>20mg*48片</v>
          </cell>
          <cell r="F97" t="str">
            <v>上海信谊天平药业</v>
          </cell>
          <cell r="G97" t="str">
            <v>2019.12.26</v>
          </cell>
          <cell r="H97" t="str">
            <v>2020.6.25</v>
          </cell>
          <cell r="I97" t="str">
            <v>2元</v>
          </cell>
        </row>
        <row r="98">
          <cell r="C98">
            <v>101716</v>
          </cell>
          <cell r="D98" t="str">
            <v>他达拉非片(希爱力)</v>
          </cell>
          <cell r="E98" t="str">
            <v>20mgx1片</v>
          </cell>
          <cell r="F98" t="str">
            <v>(波多黎各)礼来</v>
          </cell>
          <cell r="G98" t="str">
            <v>2019.12.26</v>
          </cell>
          <cell r="H98" t="str">
            <v>2019.4.25</v>
          </cell>
          <cell r="I98" t="str">
            <v>3元</v>
          </cell>
        </row>
        <row r="99">
          <cell r="C99">
            <v>101715</v>
          </cell>
          <cell r="D99" t="str">
            <v>他达拉非片(希爱力)</v>
          </cell>
          <cell r="E99" t="str">
            <v>20mgx4片</v>
          </cell>
          <cell r="F99" t="str">
            <v>Lilly del Caribe Inc(美国礼来)</v>
          </cell>
          <cell r="G99" t="str">
            <v>2019.12.26</v>
          </cell>
          <cell r="H99" t="str">
            <v>2019.4.25</v>
          </cell>
          <cell r="I99" t="str">
            <v>15元</v>
          </cell>
        </row>
        <row r="100">
          <cell r="C100">
            <v>117756</v>
          </cell>
          <cell r="D100" t="str">
            <v>他达拉非片(希爱力)</v>
          </cell>
          <cell r="E100" t="str">
            <v>20mgx8片</v>
          </cell>
          <cell r="F100" t="str">
            <v>Lilly del Caribe inc(波多黎各)</v>
          </cell>
          <cell r="G100" t="str">
            <v>2019.12.26</v>
          </cell>
          <cell r="H100" t="str">
            <v>2019.4.25</v>
          </cell>
          <cell r="I100" t="str">
            <v>40元</v>
          </cell>
        </row>
        <row r="101">
          <cell r="C101">
            <v>141310</v>
          </cell>
          <cell r="D101" t="str">
            <v>他达拉非片(希爱力)</v>
          </cell>
          <cell r="E101" t="str">
            <v>5mg*28s</v>
          </cell>
          <cell r="F101" t="str">
            <v>Eli Lilly Nederland B.V.</v>
          </cell>
          <cell r="G101" t="str">
            <v>2019.12.26</v>
          </cell>
          <cell r="H101" t="str">
            <v>2019.4.25</v>
          </cell>
          <cell r="I101" t="str">
            <v>40元</v>
          </cell>
        </row>
        <row r="102">
          <cell r="C102">
            <v>153488</v>
          </cell>
          <cell r="D102" t="str">
            <v>萘敏维滴眼液 
</v>
          </cell>
          <cell r="E102" t="str">
            <v>15ml</v>
          </cell>
          <cell r="F102" t="str">
            <v>山东博士伦福瑞达</v>
          </cell>
          <cell r="G102" t="str">
            <v>2019.12.26</v>
          </cell>
          <cell r="H102" t="str">
            <v>2019.6.25</v>
          </cell>
          <cell r="I102" t="str">
            <v>2元</v>
          </cell>
        </row>
        <row r="103">
          <cell r="C103">
            <v>153689</v>
          </cell>
          <cell r="D103" t="str">
            <v>复方硫酸软骨素滴眼液 </v>
          </cell>
          <cell r="E103" t="str">
            <v>15ml </v>
          </cell>
          <cell r="F103" t="str">
            <v>山东博士伦福瑞达</v>
          </cell>
          <cell r="G103" t="str">
            <v>2019.12.26</v>
          </cell>
          <cell r="H103" t="str">
            <v>2019.6.25</v>
          </cell>
          <cell r="I103" t="str">
            <v>2元</v>
          </cell>
        </row>
        <row r="104">
          <cell r="C104">
            <v>114683</v>
          </cell>
          <cell r="D104" t="str">
            <v>复方新斯的明牛磺酸滴眼液</v>
          </cell>
          <cell r="E104" t="str">
            <v>10ml/支</v>
          </cell>
          <cell r="F104" t="str">
            <v>山东博士伦福瑞达</v>
          </cell>
          <cell r="G104" t="str">
            <v>2019.12.26</v>
          </cell>
          <cell r="H104" t="str">
            <v>2019.6.25</v>
          </cell>
          <cell r="I104" t="str">
            <v>2元</v>
          </cell>
        </row>
        <row r="105">
          <cell r="C105">
            <v>109591</v>
          </cell>
          <cell r="D105" t="str">
            <v>氧氟沙星滴眼液(润舒)</v>
          </cell>
          <cell r="E105" t="str">
            <v>8ml:24mg(含玻璃酸钠)</v>
          </cell>
          <cell r="F105" t="str">
            <v>山东博士伦福瑞达</v>
          </cell>
          <cell r="G105" t="str">
            <v>2019.12.26</v>
          </cell>
          <cell r="H105" t="str">
            <v>2019.6.25</v>
          </cell>
          <cell r="I105" t="str">
            <v>2元</v>
          </cell>
        </row>
        <row r="106">
          <cell r="C106">
            <v>62646</v>
          </cell>
          <cell r="D106" t="str">
            <v>萘非滴眼液(黄润洁)</v>
          </cell>
          <cell r="E106" t="str">
            <v>10ml(含玻璃酸钠)</v>
          </cell>
          <cell r="F106" t="str">
            <v>山东博士伦福瑞达</v>
          </cell>
          <cell r="G106" t="str">
            <v>2019.12.26</v>
          </cell>
          <cell r="H106" t="str">
            <v>2019.6.25</v>
          </cell>
          <cell r="I106" t="str">
            <v>2元</v>
          </cell>
        </row>
        <row r="107">
          <cell r="C107">
            <v>115039</v>
          </cell>
          <cell r="D107" t="str">
            <v>氯化钠滴眼液(白润洁)</v>
          </cell>
          <cell r="E107" t="str">
            <v>0.4ml:2.2mgx10支</v>
          </cell>
          <cell r="F107" t="str">
            <v>山东博士伦福瑞达</v>
          </cell>
          <cell r="G107" t="str">
            <v>2019.12.26</v>
          </cell>
          <cell r="H107" t="str">
            <v>2019.6.25</v>
          </cell>
          <cell r="I107" t="str">
            <v>2元</v>
          </cell>
        </row>
        <row r="108">
          <cell r="C108">
            <v>184369</v>
          </cell>
          <cell r="D108" t="str">
            <v>类人胶原蛋白敷料</v>
          </cell>
          <cell r="E108" t="str">
            <v>5片</v>
          </cell>
          <cell r="F108" t="str">
            <v>陕西巨子生物技术有限公司</v>
          </cell>
          <cell r="G108" t="str">
            <v>2019.12.26</v>
          </cell>
          <cell r="H108" t="str">
            <v>2020.6.25</v>
          </cell>
          <cell r="I108" t="str">
            <v>5元</v>
          </cell>
        </row>
        <row r="109">
          <cell r="C109">
            <v>158618</v>
          </cell>
          <cell r="D109" t="str">
            <v>冬虫夏草</v>
          </cell>
          <cell r="E109" t="str">
            <v>3条/盒（0.7g）</v>
          </cell>
          <cell r="F109" t="str">
            <v>西藏</v>
          </cell>
          <cell r="G109" t="str">
            <v>2019.12.26</v>
          </cell>
          <cell r="H109" t="str">
            <v>2020.4.25</v>
          </cell>
          <cell r="I109">
            <v>0.05</v>
          </cell>
        </row>
        <row r="110">
          <cell r="C110">
            <v>163519</v>
          </cell>
          <cell r="D110" t="str">
            <v>灵芝孢子（破壁）</v>
          </cell>
          <cell r="E110" t="str">
            <v>3gx6袋</v>
          </cell>
          <cell r="F110" t="str">
            <v>浙江</v>
          </cell>
          <cell r="G110" t="str">
            <v>2019.12.26</v>
          </cell>
          <cell r="H110" t="str">
            <v>2020.4.25</v>
          </cell>
          <cell r="I110">
            <v>0.07</v>
          </cell>
        </row>
        <row r="111">
          <cell r="C111">
            <v>144036</v>
          </cell>
          <cell r="D111" t="str">
            <v>新鲜人参</v>
          </cell>
          <cell r="E111" t="str">
            <v>精选级</v>
          </cell>
          <cell r="F111" t="str">
            <v>吉林</v>
          </cell>
          <cell r="G111" t="str">
            <v>2019.12.26</v>
          </cell>
          <cell r="H111" t="str">
            <v>2020.4.25</v>
          </cell>
          <cell r="I111">
            <v>0.07</v>
          </cell>
        </row>
        <row r="112">
          <cell r="C112">
            <v>144038</v>
          </cell>
          <cell r="D112" t="str">
            <v>新鲜人参</v>
          </cell>
          <cell r="E112" t="str">
            <v>优选级</v>
          </cell>
          <cell r="F112" t="str">
            <v>吉林</v>
          </cell>
          <cell r="G112" t="str">
            <v>2019.12.26</v>
          </cell>
          <cell r="H112" t="str">
            <v>2020.4.25</v>
          </cell>
          <cell r="I112">
            <v>0.07</v>
          </cell>
        </row>
        <row r="113">
          <cell r="C113">
            <v>179498</v>
          </cell>
          <cell r="D113" t="str">
            <v>新鲜人参</v>
          </cell>
          <cell r="E113" t="str">
            <v>180g（家庭欢享装）</v>
          </cell>
          <cell r="F113" t="str">
            <v>康美新开河</v>
          </cell>
          <cell r="G113" t="str">
            <v>2019.12.26</v>
          </cell>
          <cell r="H113" t="str">
            <v>2020.4.25</v>
          </cell>
          <cell r="I113">
            <v>0.07</v>
          </cell>
        </row>
        <row r="114">
          <cell r="C114">
            <v>179499</v>
          </cell>
          <cell r="D114" t="str">
            <v>新鲜人参</v>
          </cell>
          <cell r="E114" t="str">
            <v>330g（参情礼盒）</v>
          </cell>
          <cell r="F114" t="str">
            <v>康美新开河</v>
          </cell>
          <cell r="G114" t="str">
            <v>2019.12.26</v>
          </cell>
          <cell r="H114" t="str">
            <v>2020.4.25</v>
          </cell>
          <cell r="I114">
            <v>0.07</v>
          </cell>
        </row>
        <row r="115">
          <cell r="C115">
            <v>190258</v>
          </cell>
          <cell r="D115" t="str">
            <v>川贝母粉</v>
          </cell>
          <cell r="E115" t="str">
            <v>2gx6袋</v>
          </cell>
          <cell r="F115" t="str">
            <v>四川</v>
          </cell>
          <cell r="G115" t="str">
            <v>2019.12.26</v>
          </cell>
          <cell r="H115" t="str">
            <v>2020.4.25</v>
          </cell>
          <cell r="I115">
            <v>0.05</v>
          </cell>
        </row>
        <row r="116">
          <cell r="C116">
            <v>49139</v>
          </cell>
          <cell r="D116" t="str">
            <v>开城牌高丽参</v>
          </cell>
          <cell r="E116" t="str">
            <v>铁罐装30支天级75g</v>
          </cell>
          <cell r="F116" t="str">
            <v>白山市万达医药</v>
          </cell>
          <cell r="G116" t="str">
            <v>2019.12.26</v>
          </cell>
          <cell r="H116" t="str">
            <v>2020.4.25</v>
          </cell>
          <cell r="I116">
            <v>0.05</v>
          </cell>
        </row>
        <row r="117">
          <cell r="C117">
            <v>49141</v>
          </cell>
          <cell r="D117" t="str">
            <v>开城牌高丽参</v>
          </cell>
          <cell r="E117" t="str">
            <v>铁罐装40支天级75g</v>
          </cell>
          <cell r="F117" t="str">
            <v>白山市万达医药</v>
          </cell>
          <cell r="G117" t="str">
            <v>2019.12.26</v>
          </cell>
          <cell r="H117" t="str">
            <v>2020.4.25</v>
          </cell>
          <cell r="I117">
            <v>0.05</v>
          </cell>
        </row>
        <row r="118">
          <cell r="C118">
            <v>49142</v>
          </cell>
          <cell r="D118" t="str">
            <v>开城牌高丽参</v>
          </cell>
          <cell r="E118" t="str">
            <v>铁罐装40支人级75g</v>
          </cell>
          <cell r="F118" t="str">
            <v>白山市万达医药</v>
          </cell>
          <cell r="G118" t="str">
            <v>2019.12.26</v>
          </cell>
          <cell r="H118" t="str">
            <v>2020.4.25</v>
          </cell>
          <cell r="I118">
            <v>0.05</v>
          </cell>
        </row>
        <row r="119">
          <cell r="C119">
            <v>49143</v>
          </cell>
          <cell r="D119" t="str">
            <v>开城牌高丽参</v>
          </cell>
          <cell r="E119" t="str">
            <v>铁罐装40支天级37.5g</v>
          </cell>
          <cell r="F119" t="str">
            <v>白山市万达医药</v>
          </cell>
          <cell r="G119" t="str">
            <v>2019.12.26</v>
          </cell>
          <cell r="H119" t="str">
            <v>2020.4.25</v>
          </cell>
          <cell r="I119">
            <v>0.05</v>
          </cell>
        </row>
        <row r="120">
          <cell r="C120">
            <v>94435</v>
          </cell>
          <cell r="D120" t="str">
            <v>高丽人参(开城)</v>
          </cell>
          <cell r="E120" t="str">
            <v>人20支300g</v>
          </cell>
          <cell r="F120" t="str">
            <v>大圣开城</v>
          </cell>
          <cell r="G120" t="str">
            <v>2019.12.26</v>
          </cell>
          <cell r="H120" t="str">
            <v>2020.4.25</v>
          </cell>
          <cell r="I120">
            <v>0.05</v>
          </cell>
        </row>
        <row r="121">
          <cell r="C121">
            <v>94436</v>
          </cell>
          <cell r="D121" t="str">
            <v>高丽人参(开城)</v>
          </cell>
          <cell r="E121" t="str">
            <v>天30支150g</v>
          </cell>
          <cell r="F121" t="str">
            <v>大圣开城</v>
          </cell>
          <cell r="G121" t="str">
            <v>2019.12.26</v>
          </cell>
          <cell r="H121" t="str">
            <v>2020.4.25</v>
          </cell>
          <cell r="I121">
            <v>0.05</v>
          </cell>
        </row>
        <row r="122">
          <cell r="C122">
            <v>126319</v>
          </cell>
          <cell r="D122" t="str">
            <v>高丽人参（开城）</v>
          </cell>
          <cell r="E122" t="str">
            <v>人30支150g</v>
          </cell>
          <cell r="F122" t="str">
            <v>朝鲜</v>
          </cell>
          <cell r="G122" t="str">
            <v>2019.12.26</v>
          </cell>
          <cell r="H122" t="str">
            <v>2020.4.25</v>
          </cell>
          <cell r="I122">
            <v>0.05</v>
          </cell>
        </row>
        <row r="123">
          <cell r="C123">
            <v>130191</v>
          </cell>
          <cell r="D123" t="str">
            <v>朝鲜红参</v>
          </cell>
          <cell r="E123" t="str">
            <v>人40支单支普盒12g(开城)</v>
          </cell>
          <cell r="F123" t="str">
            <v>朝鲜</v>
          </cell>
          <cell r="G123" t="str">
            <v>2019.12.26</v>
          </cell>
          <cell r="H123" t="str">
            <v>2020.4.25</v>
          </cell>
          <cell r="I123">
            <v>0.05</v>
          </cell>
        </row>
        <row r="124">
          <cell r="C124">
            <v>130192</v>
          </cell>
          <cell r="D124" t="str">
            <v>朝鲜红参</v>
          </cell>
          <cell r="E124" t="str">
            <v>天40支单支普盒12g(开城)</v>
          </cell>
          <cell r="F124" t="str">
            <v>朝鲜</v>
          </cell>
          <cell r="G124" t="str">
            <v>2019.12.26</v>
          </cell>
          <cell r="H124" t="str">
            <v>2020.4.25</v>
          </cell>
          <cell r="I124">
            <v>0.05</v>
          </cell>
        </row>
        <row r="125">
          <cell r="C125">
            <v>183872</v>
          </cell>
          <cell r="D125" t="str">
            <v>茯苓粉</v>
          </cell>
          <cell r="E125" t="str">
            <v>2gx20袋</v>
          </cell>
          <cell r="F125" t="str">
            <v>普洱淞茂滇草六味制药股份有限公司 </v>
          </cell>
          <cell r="G125" t="str">
            <v>2020.3.26</v>
          </cell>
          <cell r="H125" t="str">
            <v>2020.4.25</v>
          </cell>
          <cell r="I125">
            <v>0.06</v>
          </cell>
        </row>
        <row r="126">
          <cell r="C126">
            <v>183873</v>
          </cell>
          <cell r="D126" t="str">
            <v>黄芪粉</v>
          </cell>
          <cell r="E126" t="str">
            <v>2gx20袋</v>
          </cell>
          <cell r="F126" t="str">
            <v>普洱淞茂滇草六味制药股份有限公司 </v>
          </cell>
          <cell r="G126" t="str">
            <v>2020.3.26</v>
          </cell>
          <cell r="H126" t="str">
            <v>2020.4.25</v>
          </cell>
          <cell r="I126">
            <v>0.06</v>
          </cell>
        </row>
        <row r="127">
          <cell r="C127">
            <v>183875</v>
          </cell>
          <cell r="D127" t="str">
            <v>山药粉</v>
          </cell>
          <cell r="E127" t="str">
            <v>2g20袋</v>
          </cell>
          <cell r="F127" t="str">
            <v>普洱淞茂滇草六味制药股份有限公司 </v>
          </cell>
          <cell r="G127" t="str">
            <v>2020.3.26</v>
          </cell>
          <cell r="H127" t="str">
            <v>2020.4.25</v>
          </cell>
          <cell r="I127">
            <v>0.06</v>
          </cell>
        </row>
        <row r="128">
          <cell r="C128">
            <v>183876</v>
          </cell>
          <cell r="D128" t="str">
            <v>白芷粉</v>
          </cell>
          <cell r="E128" t="str">
            <v>2gx20袋</v>
          </cell>
          <cell r="F128" t="str">
            <v>普洱淞茂滇草六味制药股份有限公司 </v>
          </cell>
          <cell r="G128" t="str">
            <v>2020.3.26</v>
          </cell>
          <cell r="H128" t="str">
            <v>2020.4.25</v>
          </cell>
          <cell r="I128">
            <v>0.06</v>
          </cell>
        </row>
        <row r="129">
          <cell r="C129">
            <v>183877</v>
          </cell>
          <cell r="D129" t="str">
            <v>山楂粉</v>
          </cell>
          <cell r="E129" t="str">
            <v>2gx20袋</v>
          </cell>
          <cell r="F129" t="str">
            <v>普洱淞茂滇草六味制药股份有限公司 </v>
          </cell>
          <cell r="G129" t="str">
            <v>2020.3.26</v>
          </cell>
          <cell r="H129" t="str">
            <v>2020.4.25</v>
          </cell>
          <cell r="I129">
            <v>0.06</v>
          </cell>
        </row>
        <row r="130">
          <cell r="C130">
            <v>183878</v>
          </cell>
          <cell r="D130" t="str">
            <v>川芎粉</v>
          </cell>
          <cell r="E130" t="str">
            <v>2gx20袋</v>
          </cell>
          <cell r="F130" t="str">
            <v>普洱淞茂滇草六味制药股份有限公司 </v>
          </cell>
          <cell r="G130" t="str">
            <v>2020.3.26</v>
          </cell>
          <cell r="H130" t="str">
            <v>2020.4.25</v>
          </cell>
          <cell r="I130">
            <v>0.06</v>
          </cell>
        </row>
        <row r="131">
          <cell r="C131">
            <v>183879</v>
          </cell>
          <cell r="D131" t="str">
            <v>丹参粉</v>
          </cell>
          <cell r="E131" t="str">
            <v>2gx20袋</v>
          </cell>
          <cell r="F131" t="str">
            <v>普洱淞茂滇草六味制药股份有限公司 </v>
          </cell>
          <cell r="G131" t="str">
            <v>2020.3.26</v>
          </cell>
          <cell r="H131" t="str">
            <v>2020.4.25</v>
          </cell>
          <cell r="I131">
            <v>0.06</v>
          </cell>
        </row>
        <row r="132">
          <cell r="C132">
            <v>183880</v>
          </cell>
          <cell r="D132" t="str">
            <v>西洋参粉</v>
          </cell>
          <cell r="E132" t="str">
            <v>2gx20袋</v>
          </cell>
          <cell r="F132" t="str">
            <v>普洱淞茂滇草六味制药股份有限公司 </v>
          </cell>
          <cell r="G132" t="str">
            <v>2020.3.26</v>
          </cell>
          <cell r="H132" t="str">
            <v>2020.4.25</v>
          </cell>
          <cell r="I132">
            <v>0.06</v>
          </cell>
        </row>
        <row r="133">
          <cell r="C133">
            <v>183881</v>
          </cell>
          <cell r="D133" t="str">
            <v>天麻超细粉</v>
          </cell>
          <cell r="E133" t="str">
            <v>2gx20袋</v>
          </cell>
          <cell r="F133" t="str">
            <v>普洱淞茂滇草六味制药股份有限公司 </v>
          </cell>
          <cell r="G133" t="str">
            <v>2020.3.26</v>
          </cell>
          <cell r="H133" t="str">
            <v>2020.4.25</v>
          </cell>
          <cell r="I133">
            <v>0.06</v>
          </cell>
        </row>
        <row r="134">
          <cell r="C134">
            <v>183882</v>
          </cell>
          <cell r="D134" t="str">
            <v>余甘子生粉</v>
          </cell>
          <cell r="E134" t="str">
            <v>2gx20袋</v>
          </cell>
          <cell r="F134" t="str">
            <v>普洱淞茂滇草六味制药股份有限公司 </v>
          </cell>
          <cell r="G134" t="str">
            <v>2020.3.26</v>
          </cell>
          <cell r="H134" t="str">
            <v>2020.4.25</v>
          </cell>
          <cell r="I134">
            <v>0.06</v>
          </cell>
        </row>
        <row r="135">
          <cell r="C135">
            <v>183883</v>
          </cell>
          <cell r="D135" t="str">
            <v>红景天粉</v>
          </cell>
          <cell r="E135" t="str">
            <v>2gx20袋</v>
          </cell>
          <cell r="F135" t="str">
            <v>普洱淞茂滇草六味制药股份有限公司 </v>
          </cell>
          <cell r="G135" t="str">
            <v>2020.3.26</v>
          </cell>
          <cell r="H135" t="str">
            <v>2020.4.25</v>
          </cell>
          <cell r="I135">
            <v>0.06</v>
          </cell>
        </row>
        <row r="136">
          <cell r="C136">
            <v>183885</v>
          </cell>
          <cell r="D136" t="str">
            <v>石斛（鼓槌石斛）粉</v>
          </cell>
          <cell r="E136" t="str">
            <v>2gx20袋</v>
          </cell>
          <cell r="F136" t="str">
            <v>普洱淞茂滇草六味制药股份有限公司 </v>
          </cell>
          <cell r="G136" t="str">
            <v>2020.3.26</v>
          </cell>
          <cell r="H136" t="str">
            <v>2020.4.25</v>
          </cell>
          <cell r="I136">
            <v>0.06</v>
          </cell>
        </row>
        <row r="137">
          <cell r="C137">
            <v>183886</v>
          </cell>
          <cell r="D137" t="str">
            <v>灵芝粉</v>
          </cell>
          <cell r="E137" t="str">
            <v>2gx20袋</v>
          </cell>
          <cell r="F137" t="str">
            <v>普洱淞茂滇草六味制药股份有限公司 </v>
          </cell>
          <cell r="G137" t="str">
            <v>2020.3.26</v>
          </cell>
          <cell r="H137" t="str">
            <v>2020.4.25</v>
          </cell>
          <cell r="I137">
            <v>0.06</v>
          </cell>
        </row>
        <row r="138">
          <cell r="C138">
            <v>183887</v>
          </cell>
          <cell r="D138" t="str">
            <v>滇制何首乌粉</v>
          </cell>
          <cell r="E138" t="str">
            <v>2gx20袋</v>
          </cell>
          <cell r="F138" t="str">
            <v>普洱淞茂滇草六味制药股份有限公司 </v>
          </cell>
          <cell r="G138" t="str">
            <v>2020.3.26</v>
          </cell>
          <cell r="H138" t="str">
            <v>2020.4.25</v>
          </cell>
          <cell r="I138">
            <v>0.06</v>
          </cell>
        </row>
        <row r="139">
          <cell r="C139">
            <v>183888</v>
          </cell>
          <cell r="D139" t="str">
            <v>龙血树叶粉</v>
          </cell>
          <cell r="E139" t="str">
            <v>2gx20袋</v>
          </cell>
          <cell r="F139" t="str">
            <v>普洱淞茂滇草六味制药股份有限公司 </v>
          </cell>
          <cell r="G139" t="str">
            <v>2020.3.26</v>
          </cell>
          <cell r="H139" t="str">
            <v>2020.4.25</v>
          </cell>
          <cell r="I139">
            <v>0.06</v>
          </cell>
        </row>
        <row r="140">
          <cell r="C140">
            <v>183889</v>
          </cell>
          <cell r="D140" t="str">
            <v>鹿仙草粉</v>
          </cell>
          <cell r="E140" t="str">
            <v>2gx20袋</v>
          </cell>
          <cell r="F140" t="str">
            <v>普洱淞茂滇草六味制药股份有限公司 </v>
          </cell>
          <cell r="G140" t="str">
            <v>2020.3.26</v>
          </cell>
          <cell r="H140" t="str">
            <v>2020.4.25</v>
          </cell>
          <cell r="I140">
            <v>0.06</v>
          </cell>
        </row>
        <row r="141">
          <cell r="C141">
            <v>137480</v>
          </cell>
          <cell r="D141" t="str">
            <v>燕窝</v>
          </cell>
          <cell r="E141" t="str">
            <v>特级</v>
          </cell>
          <cell r="F141" t="str">
            <v>马来西亚</v>
          </cell>
          <cell r="G141" t="str">
            <v>2020.3.26</v>
          </cell>
          <cell r="H141" t="str">
            <v>2020.4.25</v>
          </cell>
          <cell r="I141">
            <v>0.06</v>
          </cell>
        </row>
        <row r="142">
          <cell r="C142">
            <v>159293</v>
          </cell>
          <cell r="D142" t="str">
            <v>白燕窝</v>
          </cell>
          <cell r="E142" t="str">
            <v>一级</v>
          </cell>
          <cell r="F142" t="str">
            <v>马来西亚</v>
          </cell>
          <cell r="G142" t="str">
            <v>2020.3.26</v>
          </cell>
          <cell r="H142" t="str">
            <v>2020.4.25</v>
          </cell>
          <cell r="I142">
            <v>0.06</v>
          </cell>
        </row>
        <row r="143">
          <cell r="C143">
            <v>186184</v>
          </cell>
          <cell r="D143" t="str">
            <v>湿润烧伤膏</v>
          </cell>
          <cell r="E143" t="str">
            <v>10gx3支（1g:0.21g）</v>
          </cell>
          <cell r="F143" t="str">
            <v>汕头市美宝制药有限公司</v>
          </cell>
          <cell r="G143" t="str">
            <v>2020.3.26</v>
          </cell>
          <cell r="H143" t="str">
            <v>2020.6.25</v>
          </cell>
          <cell r="I143">
            <v>0.05</v>
          </cell>
        </row>
        <row r="144">
          <cell r="C144">
            <v>180053</v>
          </cell>
          <cell r="D144" t="str">
            <v>仙芝楼牌灵芝孢子油软胶囊（礼盒装）</v>
          </cell>
          <cell r="E144" t="str">
            <v>0.5g*30粒*2瓶</v>
          </cell>
          <cell r="F144" t="str">
            <v>福建仙芝楼</v>
          </cell>
          <cell r="G144" t="str">
            <v>2020.4.1</v>
          </cell>
          <cell r="H144" t="str">
            <v>2020.4.30</v>
          </cell>
          <cell r="I144" t="str">
            <v>160元</v>
          </cell>
        </row>
        <row r="145">
          <cell r="C145">
            <v>180049</v>
          </cell>
          <cell r="D145" t="str">
            <v>仙芝楼牌破壁灵芝孢子粉胶囊</v>
          </cell>
          <cell r="E145" t="str">
            <v>0.25g*80粒/盒</v>
          </cell>
          <cell r="F145" t="str">
            <v>福建仙芝楼</v>
          </cell>
          <cell r="G145" t="str">
            <v>2020.4.1</v>
          </cell>
          <cell r="H145" t="str">
            <v>2020.4.30</v>
          </cell>
          <cell r="I145" t="str">
            <v>20元</v>
          </cell>
        </row>
        <row r="146">
          <cell r="C146">
            <v>180055</v>
          </cell>
          <cell r="D146" t="str">
            <v>仙芝楼牌破壁灵芝孢子粉</v>
          </cell>
          <cell r="E146" t="str">
            <v>1g/袋*20袋/盒</v>
          </cell>
          <cell r="F146" t="str">
            <v>福建仙芝楼</v>
          </cell>
          <cell r="G146" t="str">
            <v>2020.4.1</v>
          </cell>
          <cell r="H146" t="str">
            <v>2020.4.30</v>
          </cell>
          <cell r="I146" t="str">
            <v>20元</v>
          </cell>
        </row>
        <row r="147">
          <cell r="C147">
            <v>180054</v>
          </cell>
          <cell r="D147" t="str">
            <v>仙芝楼牌破壁灵芝孢子粉</v>
          </cell>
          <cell r="E147" t="str">
            <v>1g*20包/盒*2小盒/铁盒</v>
          </cell>
          <cell r="F147" t="str">
            <v>福建仙芝楼</v>
          </cell>
          <cell r="G147" t="str">
            <v>2020.4.1</v>
          </cell>
          <cell r="H147" t="str">
            <v>2020.4.30</v>
          </cell>
          <cell r="I147" t="str">
            <v>40元</v>
          </cell>
        </row>
        <row r="148">
          <cell r="C148">
            <v>180048</v>
          </cell>
          <cell r="D148" t="str">
            <v>仙芝楼牌破壁灵芝孢子粉胶囊</v>
          </cell>
          <cell r="E148" t="str">
            <v>0.25g*80粒/盒*2小盒/铁盒</v>
          </cell>
          <cell r="F148" t="str">
            <v>福建仙芝楼</v>
          </cell>
          <cell r="G148" t="str">
            <v>2020.4.1</v>
          </cell>
          <cell r="H148" t="str">
            <v>2020.4.30</v>
          </cell>
          <cell r="I148" t="str">
            <v>40元</v>
          </cell>
        </row>
        <row r="149">
          <cell r="C149">
            <v>180052</v>
          </cell>
          <cell r="D149" t="str">
            <v>仙芝楼牌孢子灵芝提取物粉</v>
          </cell>
          <cell r="E149" t="str">
            <v>1.6g*15包/盒*2小盒/铁盒</v>
          </cell>
          <cell r="F149" t="str">
            <v>福建仙芝楼</v>
          </cell>
          <cell r="G149" t="str">
            <v>2020.4.1</v>
          </cell>
          <cell r="H149" t="str">
            <v>2020.4.30</v>
          </cell>
          <cell r="I149" t="str">
            <v>56元</v>
          </cell>
        </row>
        <row r="150">
          <cell r="C150">
            <v>180047</v>
          </cell>
          <cell r="D150" t="str">
            <v>仙芝楼牌孢子灵芝提取物胶囊</v>
          </cell>
          <cell r="E150" t="str">
            <v>0.4g*60粒/瓶*2瓶/铁盒</v>
          </cell>
          <cell r="F150" t="str">
            <v>福建仙芝楼</v>
          </cell>
          <cell r="G150" t="str">
            <v>2020.4.1</v>
          </cell>
          <cell r="H150" t="str">
            <v>2020.4.30</v>
          </cell>
          <cell r="I150" t="str">
            <v>56元</v>
          </cell>
        </row>
        <row r="151">
          <cell r="C151">
            <v>180012</v>
          </cell>
          <cell r="D151" t="str">
            <v>破壁灵芝孢子粉</v>
          </cell>
          <cell r="E151" t="str">
            <v>2g*30袋/盒</v>
          </cell>
          <cell r="F151" t="str">
            <v>仙芝科技</v>
          </cell>
          <cell r="G151" t="str">
            <v>2020.4.1</v>
          </cell>
          <cell r="H151" t="str">
            <v>2020.4.30</v>
          </cell>
          <cell r="I151" t="str">
            <v>60元</v>
          </cell>
        </row>
        <row r="152">
          <cell r="C152">
            <v>180013</v>
          </cell>
          <cell r="D152" t="str">
            <v>灵芝片（赤芝片）</v>
          </cell>
          <cell r="E152" t="str">
            <v>60g/罐</v>
          </cell>
          <cell r="F152" t="str">
            <v>仙芝科技</v>
          </cell>
          <cell r="G152" t="str">
            <v>2020.4.1</v>
          </cell>
          <cell r="H152" t="str">
            <v>2020.4.30</v>
          </cell>
          <cell r="I152" t="str">
            <v>3元</v>
          </cell>
        </row>
        <row r="153">
          <cell r="C153">
            <v>180010</v>
          </cell>
          <cell r="D153" t="str">
            <v>灵芝片(紫芝片)</v>
          </cell>
          <cell r="E153" t="str">
            <v>200g/盒</v>
          </cell>
          <cell r="F153" t="str">
            <v>仙芝科技</v>
          </cell>
          <cell r="G153" t="str">
            <v>2020.4.1</v>
          </cell>
          <cell r="H153" t="str">
            <v>2020.4.30</v>
          </cell>
          <cell r="I153" t="str">
            <v>13元</v>
          </cell>
        </row>
        <row r="154">
          <cell r="C154">
            <v>168318</v>
          </cell>
          <cell r="D154" t="str">
            <v>碳酸钙D3片(Ⅱ)</v>
          </cell>
          <cell r="E154" t="str">
            <v>0.5g:5ugx100片</v>
          </cell>
          <cell r="F154" t="str">
            <v>北京康远制药有限公司</v>
          </cell>
          <cell r="G154" t="str">
            <v>2020.3.26</v>
          </cell>
          <cell r="H154" t="str">
            <v>2020.5.25</v>
          </cell>
          <cell r="I154" t="str">
            <v>8元</v>
          </cell>
        </row>
        <row r="155">
          <cell r="C155">
            <v>124620</v>
          </cell>
          <cell r="D155" t="str">
            <v>黄芪破壁饮片</v>
          </cell>
          <cell r="E155" t="str">
            <v>2g*20袋</v>
          </cell>
          <cell r="F155" t="str">
            <v>中山市中智</v>
          </cell>
          <cell r="G155" t="str">
            <v>2019.12.26</v>
          </cell>
          <cell r="H155" t="str">
            <v>2020.4.25</v>
          </cell>
          <cell r="I155" t="str">
            <v>3元</v>
          </cell>
        </row>
        <row r="156">
          <cell r="C156">
            <v>124626</v>
          </cell>
          <cell r="D156" t="str">
            <v>丹参破壁饮片</v>
          </cell>
          <cell r="E156" t="str">
            <v>1g*20袋</v>
          </cell>
          <cell r="F156" t="str">
            <v>中山市中智</v>
          </cell>
          <cell r="G156" t="str">
            <v>2019.12.26</v>
          </cell>
          <cell r="H156" t="str">
            <v>2020.4.25</v>
          </cell>
          <cell r="I156">
            <v>0.06</v>
          </cell>
        </row>
        <row r="157">
          <cell r="C157">
            <v>124631</v>
          </cell>
          <cell r="D157" t="str">
            <v>西洋参破壁饮片</v>
          </cell>
          <cell r="E157" t="str">
            <v>1g*20袋</v>
          </cell>
          <cell r="F157" t="str">
            <v>中山市中智</v>
          </cell>
          <cell r="G157" t="str">
            <v>2019.12.26</v>
          </cell>
          <cell r="H157" t="str">
            <v>2020.4.25</v>
          </cell>
          <cell r="I157">
            <v>0.06</v>
          </cell>
        </row>
        <row r="158">
          <cell r="C158">
            <v>124623</v>
          </cell>
          <cell r="D158" t="str">
            <v>当归破壁饮片</v>
          </cell>
          <cell r="E158" t="str">
            <v>2g*20袋</v>
          </cell>
          <cell r="F158" t="str">
            <v>中山市中智</v>
          </cell>
          <cell r="G158" t="str">
            <v>2019.12.26</v>
          </cell>
          <cell r="H158" t="str">
            <v>2020.4.25</v>
          </cell>
          <cell r="I158">
            <v>0.06</v>
          </cell>
        </row>
        <row r="159">
          <cell r="C159">
            <v>124613</v>
          </cell>
          <cell r="D159" t="str">
            <v>淫羊藿破壁饮片</v>
          </cell>
          <cell r="E159" t="str">
            <v>1g*20袋</v>
          </cell>
          <cell r="F159" t="str">
            <v>中山市中智</v>
          </cell>
          <cell r="G159" t="str">
            <v>2019.12.26</v>
          </cell>
          <cell r="H159" t="str">
            <v>2020.4.25</v>
          </cell>
          <cell r="I159">
            <v>0.06</v>
          </cell>
        </row>
        <row r="160">
          <cell r="C160">
            <v>131813</v>
          </cell>
          <cell r="D160" t="str">
            <v>茯苓破壁饮片</v>
          </cell>
          <cell r="E160" t="str">
            <v>2g*20袋</v>
          </cell>
          <cell r="F160" t="str">
            <v>中山市中智</v>
          </cell>
          <cell r="G160" t="str">
            <v>2019.12.26</v>
          </cell>
          <cell r="H160" t="str">
            <v>2020.4.25</v>
          </cell>
          <cell r="I160">
            <v>0.06</v>
          </cell>
        </row>
        <row r="161">
          <cell r="C161">
            <v>124625</v>
          </cell>
          <cell r="D161" t="str">
            <v>玫瑰花破壁饮片</v>
          </cell>
          <cell r="E161" t="str">
            <v>1g*20袋</v>
          </cell>
          <cell r="F161" t="str">
            <v>中山市中智</v>
          </cell>
          <cell r="G161" t="str">
            <v>2019.12.26</v>
          </cell>
          <cell r="H161" t="str">
            <v>2020.4.25</v>
          </cell>
          <cell r="I161">
            <v>0.06</v>
          </cell>
        </row>
        <row r="162">
          <cell r="C162">
            <v>131807</v>
          </cell>
          <cell r="D162" t="str">
            <v>鱼腥草破壁饮片</v>
          </cell>
          <cell r="E162" t="str">
            <v>2g*20袋</v>
          </cell>
          <cell r="F162" t="str">
            <v>中山市中智</v>
          </cell>
          <cell r="G162" t="str">
            <v>2019.12.26</v>
          </cell>
          <cell r="H162" t="str">
            <v>2020.4.25</v>
          </cell>
          <cell r="I162" t="str">
            <v>6元</v>
          </cell>
        </row>
        <row r="163">
          <cell r="C163">
            <v>131811</v>
          </cell>
          <cell r="D163" t="str">
            <v>罗汉果破壁饮片</v>
          </cell>
          <cell r="E163" t="str">
            <v>2g*20袋</v>
          </cell>
          <cell r="F163" t="str">
            <v>中山市中智</v>
          </cell>
          <cell r="G163" t="str">
            <v>2019.12.26</v>
          </cell>
          <cell r="H163" t="str">
            <v>2020.4.25</v>
          </cell>
          <cell r="I163">
            <v>0.06</v>
          </cell>
        </row>
        <row r="164">
          <cell r="C164">
            <v>124627</v>
          </cell>
          <cell r="D164" t="str">
            <v>石斛破壁饮片</v>
          </cell>
          <cell r="E164" t="str">
            <v>1g*20袋</v>
          </cell>
          <cell r="F164" t="str">
            <v>中山市中智</v>
          </cell>
          <cell r="G164" t="str">
            <v>2019.12.26</v>
          </cell>
          <cell r="H164" t="str">
            <v>2020.4.25</v>
          </cell>
          <cell r="I164">
            <v>0.06</v>
          </cell>
        </row>
        <row r="165">
          <cell r="C165">
            <v>131806</v>
          </cell>
          <cell r="D165" t="str">
            <v>红景天破壁饮片</v>
          </cell>
          <cell r="E165" t="str">
            <v>1g*20袋</v>
          </cell>
          <cell r="F165" t="str">
            <v>中山市中智</v>
          </cell>
          <cell r="G165" t="str">
            <v>2019.12.26</v>
          </cell>
          <cell r="H165" t="str">
            <v>2020.4.25</v>
          </cell>
          <cell r="I165">
            <v>0.06</v>
          </cell>
        </row>
        <row r="166">
          <cell r="C166">
            <v>124630</v>
          </cell>
          <cell r="D166" t="str">
            <v>菊花破壁饮片</v>
          </cell>
          <cell r="E166" t="str">
            <v>1g*20袋</v>
          </cell>
          <cell r="F166" t="str">
            <v>中山市中智</v>
          </cell>
          <cell r="G166" t="str">
            <v>2019.12.26</v>
          </cell>
          <cell r="H166" t="str">
            <v>2020.4.25</v>
          </cell>
          <cell r="I166" t="str">
            <v>3元</v>
          </cell>
        </row>
        <row r="167">
          <cell r="C167">
            <v>134529</v>
          </cell>
          <cell r="D167" t="str">
            <v>山楂破壁饮片</v>
          </cell>
          <cell r="E167" t="str">
            <v>2gx20袋</v>
          </cell>
          <cell r="F167" t="str">
            <v>中山市中智</v>
          </cell>
          <cell r="G167" t="str">
            <v>2019.12.26</v>
          </cell>
          <cell r="H167" t="str">
            <v>2020.4.25</v>
          </cell>
          <cell r="I167">
            <v>0.06</v>
          </cell>
        </row>
        <row r="168">
          <cell r="C168">
            <v>124622</v>
          </cell>
          <cell r="D168" t="str">
            <v>山药破壁饮片</v>
          </cell>
          <cell r="E168" t="str">
            <v>1g*20袋</v>
          </cell>
          <cell r="F168" t="str">
            <v>中山市中智</v>
          </cell>
          <cell r="G168" t="str">
            <v>2019.12.26</v>
          </cell>
          <cell r="H168" t="str">
            <v>2020.4.25</v>
          </cell>
          <cell r="I168">
            <v>0.06</v>
          </cell>
        </row>
        <row r="169">
          <cell r="C169">
            <v>131809</v>
          </cell>
          <cell r="D169" t="str">
            <v>决明子破壁饮片</v>
          </cell>
          <cell r="E169" t="str">
            <v>1g*20袋</v>
          </cell>
          <cell r="F169" t="str">
            <v>中山市中智</v>
          </cell>
          <cell r="G169" t="str">
            <v>2019.12.26</v>
          </cell>
          <cell r="H169" t="str">
            <v>2020.4.25</v>
          </cell>
          <cell r="I169">
            <v>0.06</v>
          </cell>
        </row>
        <row r="170">
          <cell r="C170">
            <v>131812</v>
          </cell>
          <cell r="D170" t="str">
            <v>陈皮破壁饮片</v>
          </cell>
          <cell r="E170" t="str">
            <v>1g*20袋</v>
          </cell>
          <cell r="F170" t="str">
            <v>中山市中智</v>
          </cell>
          <cell r="G170" t="str">
            <v>2019.12.26</v>
          </cell>
          <cell r="H170" t="str">
            <v>2020.4.25</v>
          </cell>
          <cell r="I170">
            <v>0.06</v>
          </cell>
        </row>
        <row r="171">
          <cell r="C171">
            <v>131810</v>
          </cell>
          <cell r="D171" t="str">
            <v>天麻破壁饮片</v>
          </cell>
          <cell r="E171" t="str">
            <v>1g*20袋</v>
          </cell>
          <cell r="F171" t="str">
            <v>中山市中智</v>
          </cell>
          <cell r="G171" t="str">
            <v>2019.12.26</v>
          </cell>
          <cell r="H171" t="str">
            <v>2020.4.25</v>
          </cell>
          <cell r="I171">
            <v>0.06</v>
          </cell>
        </row>
        <row r="172">
          <cell r="C172">
            <v>124621</v>
          </cell>
          <cell r="D172" t="str">
            <v>党参破壁饮片</v>
          </cell>
          <cell r="E172" t="str">
            <v>2g*20袋</v>
          </cell>
          <cell r="F172" t="str">
            <v>中山市中智</v>
          </cell>
          <cell r="G172" t="str">
            <v>2019.12.26</v>
          </cell>
          <cell r="H172" t="str">
            <v>2020.4.25</v>
          </cell>
          <cell r="I172">
            <v>0.06</v>
          </cell>
        </row>
        <row r="173">
          <cell r="C173">
            <v>169236</v>
          </cell>
          <cell r="D173" t="str">
            <v>肉苁蓉破壁饮片</v>
          </cell>
          <cell r="E173" t="str">
            <v>1gx20袋</v>
          </cell>
          <cell r="F173" t="str">
            <v>中山市中智</v>
          </cell>
          <cell r="G173" t="str">
            <v>2019.12.26</v>
          </cell>
          <cell r="H173" t="str">
            <v>2020.4.25</v>
          </cell>
          <cell r="I173">
            <v>0.06</v>
          </cell>
        </row>
        <row r="174">
          <cell r="C174">
            <v>169237</v>
          </cell>
          <cell r="D174" t="str">
            <v>山药破壁饮片</v>
          </cell>
          <cell r="E174" t="str">
            <v>2gx20袋</v>
          </cell>
          <cell r="F174" t="str">
            <v>中山市中智</v>
          </cell>
          <cell r="G174" t="str">
            <v>2019.12.26</v>
          </cell>
          <cell r="H174" t="str">
            <v>2020.4.25</v>
          </cell>
          <cell r="I174">
            <v>0.06</v>
          </cell>
        </row>
        <row r="175">
          <cell r="C175">
            <v>184105</v>
          </cell>
          <cell r="D175" t="str">
            <v>肉苁蓉破壁饮片</v>
          </cell>
          <cell r="E175" t="str">
            <v>1gx20袋</v>
          </cell>
          <cell r="F175" t="str">
            <v>中山市中智</v>
          </cell>
          <cell r="G175" t="str">
            <v>2019.12.26</v>
          </cell>
          <cell r="H175" t="str">
            <v>2020.4.25</v>
          </cell>
          <cell r="I175">
            <v>0.06</v>
          </cell>
        </row>
        <row r="176">
          <cell r="C176">
            <v>177609</v>
          </cell>
          <cell r="D176" t="str">
            <v>茯苓</v>
          </cell>
          <cell r="E176" t="str">
            <v>180g</v>
          </cell>
          <cell r="F176" t="str">
            <v>广东乐陶陶药业股份有限公司</v>
          </cell>
          <cell r="G176" t="str">
            <v>2019.12.26</v>
          </cell>
          <cell r="H176" t="str">
            <v>2020.4.25</v>
          </cell>
          <cell r="I176">
            <v>0.07</v>
          </cell>
        </row>
        <row r="177">
          <cell r="C177">
            <v>177608</v>
          </cell>
          <cell r="D177" t="str">
            <v>莲子</v>
          </cell>
          <cell r="E177" t="str">
            <v>190g</v>
          </cell>
          <cell r="F177" t="str">
            <v>广东乐陶陶药业股份有限公司</v>
          </cell>
          <cell r="G177" t="str">
            <v>2019.12.26</v>
          </cell>
          <cell r="H177" t="str">
            <v>2020.4.25</v>
          </cell>
          <cell r="I177">
            <v>0.07</v>
          </cell>
        </row>
        <row r="178">
          <cell r="C178">
            <v>177607</v>
          </cell>
          <cell r="D178" t="str">
            <v>大枣</v>
          </cell>
          <cell r="E178" t="str">
            <v>片、120g</v>
          </cell>
          <cell r="F178" t="str">
            <v>广东乐陶陶药业股份有限公司</v>
          </cell>
          <cell r="G178" t="str">
            <v>2019.12.26</v>
          </cell>
          <cell r="H178" t="str">
            <v>2020.4.25</v>
          </cell>
          <cell r="I178">
            <v>0.07</v>
          </cell>
        </row>
        <row r="179">
          <cell r="C179">
            <v>177606</v>
          </cell>
          <cell r="D179" t="str">
            <v>当归</v>
          </cell>
          <cell r="E179" t="str">
            <v>90g</v>
          </cell>
          <cell r="F179" t="str">
            <v>广东乐陶陶药业股份有限公司</v>
          </cell>
          <cell r="G179" t="str">
            <v>2019.12.26</v>
          </cell>
          <cell r="H179" t="str">
            <v>2020.4.25</v>
          </cell>
          <cell r="I179">
            <v>0.07</v>
          </cell>
        </row>
        <row r="180">
          <cell r="C180">
            <v>177605</v>
          </cell>
          <cell r="D180" t="str">
            <v>薏苡仁</v>
          </cell>
          <cell r="E180" t="str">
            <v>300g</v>
          </cell>
          <cell r="F180" t="str">
            <v>广东乐陶陶药业股份有限公司</v>
          </cell>
          <cell r="G180" t="str">
            <v>2019.12.26</v>
          </cell>
          <cell r="H180" t="str">
            <v>2020.4.25</v>
          </cell>
          <cell r="I180">
            <v>0.07</v>
          </cell>
        </row>
        <row r="181">
          <cell r="C181">
            <v>173920</v>
          </cell>
          <cell r="D181" t="str">
            <v>西洋参</v>
          </cell>
          <cell r="E181" t="str">
            <v>3gx20袋</v>
          </cell>
          <cell r="F181" t="str">
            <v>云南绿生中药科技股份有限公司</v>
          </cell>
          <cell r="G181" t="str">
            <v>2019.12.26</v>
          </cell>
          <cell r="H181" t="str">
            <v>2020.4.25</v>
          </cell>
          <cell r="I181">
            <v>0.07</v>
          </cell>
        </row>
        <row r="182">
          <cell r="C182">
            <v>173918</v>
          </cell>
          <cell r="D182" t="str">
            <v>三七粉</v>
          </cell>
          <cell r="E182" t="str">
            <v>3gx20袋</v>
          </cell>
          <cell r="F182" t="str">
            <v>云南绿生中药科技股份有限公司</v>
          </cell>
          <cell r="G182" t="str">
            <v>2019.12.26</v>
          </cell>
          <cell r="H182" t="str">
            <v>2020.4.25</v>
          </cell>
          <cell r="I182">
            <v>0.07</v>
          </cell>
        </row>
        <row r="183">
          <cell r="C183">
            <v>173916</v>
          </cell>
          <cell r="D183" t="str">
            <v>丹参粉</v>
          </cell>
          <cell r="E183" t="str">
            <v>3gx20袋</v>
          </cell>
          <cell r="F183" t="str">
            <v>云南绿生中药科技股份有限公司</v>
          </cell>
          <cell r="G183" t="str">
            <v>2019.12.26</v>
          </cell>
          <cell r="H183" t="str">
            <v>2020.4.25</v>
          </cell>
          <cell r="I183">
            <v>0.07</v>
          </cell>
        </row>
        <row r="184">
          <cell r="C184">
            <v>165283</v>
          </cell>
          <cell r="D184" t="str">
            <v>西洋参</v>
          </cell>
          <cell r="E184" t="str">
            <v>60g</v>
          </cell>
          <cell r="F184" t="str">
            <v>广东乐陶陶药业股份有限公司</v>
          </cell>
          <cell r="G184" t="str">
            <v>2019.12.26</v>
          </cell>
          <cell r="H184" t="str">
            <v>2020.4.25</v>
          </cell>
          <cell r="I184">
            <v>0.07</v>
          </cell>
        </row>
        <row r="185">
          <cell r="C185">
            <v>162625</v>
          </cell>
          <cell r="D185" t="str">
            <v>西洋参</v>
          </cell>
          <cell r="E185" t="str">
            <v>30g</v>
          </cell>
          <cell r="F185" t="str">
            <v>广东乐陶陶药业股份有限公司</v>
          </cell>
          <cell r="G185" t="str">
            <v>2019.12.26</v>
          </cell>
          <cell r="H185" t="str">
            <v>2020.4.25</v>
          </cell>
          <cell r="I185">
            <v>0.07</v>
          </cell>
        </row>
        <row r="186">
          <cell r="C186">
            <v>162619</v>
          </cell>
          <cell r="D186" t="str">
            <v>西洋参</v>
          </cell>
          <cell r="E186" t="str">
            <v>75g（2.5gx30袋）</v>
          </cell>
          <cell r="F186" t="str">
            <v>广东乐陶陶药业股份有限公司</v>
          </cell>
          <cell r="G186" t="str">
            <v>2019.12.26</v>
          </cell>
          <cell r="H186" t="str">
            <v>2020.4.25</v>
          </cell>
          <cell r="I186">
            <v>0.07</v>
          </cell>
        </row>
        <row r="187">
          <cell r="C187">
            <v>162618</v>
          </cell>
          <cell r="D187" t="str">
            <v>西洋参</v>
          </cell>
          <cell r="E187" t="str">
            <v>20g</v>
          </cell>
          <cell r="F187" t="str">
            <v>广东乐陶陶药业股份有限公司</v>
          </cell>
          <cell r="G187" t="str">
            <v>2019.12.26</v>
          </cell>
          <cell r="H187" t="str">
            <v>2020.4.25</v>
          </cell>
          <cell r="I187">
            <v>0.07</v>
          </cell>
        </row>
        <row r="188">
          <cell r="C188">
            <v>162617</v>
          </cell>
          <cell r="D188" t="str">
            <v>西洋参</v>
          </cell>
          <cell r="E188" t="str">
            <v>37.5g（2.5gx15袋）</v>
          </cell>
          <cell r="F188" t="str">
            <v>广东乐陶陶药业股份有限公司</v>
          </cell>
          <cell r="G188" t="str">
            <v>2019.12.26</v>
          </cell>
          <cell r="H188" t="str">
            <v>2020.4.25</v>
          </cell>
          <cell r="I188">
            <v>0.07</v>
          </cell>
        </row>
        <row r="189">
          <cell r="C189">
            <v>155327</v>
          </cell>
          <cell r="D189" t="str">
            <v>西洋参</v>
          </cell>
          <cell r="E189" t="str">
            <v>18g(1.5gx12袋)</v>
          </cell>
          <cell r="F189" t="str">
            <v>广东乐陶陶药业股份有限公司</v>
          </cell>
          <cell r="G189" t="str">
            <v>2019.12.26</v>
          </cell>
          <cell r="H189" t="str">
            <v>2020.4.25</v>
          </cell>
          <cell r="I189">
            <v>0.07</v>
          </cell>
        </row>
        <row r="190">
          <cell r="C190">
            <v>124619</v>
          </cell>
          <cell r="D190" t="str">
            <v>三七破壁饮片</v>
          </cell>
          <cell r="E190" t="str">
            <v>1g*20袋</v>
          </cell>
          <cell r="F190" t="str">
            <v>中山市中智</v>
          </cell>
          <cell r="G190" t="str">
            <v>2019.12.26</v>
          </cell>
          <cell r="H190" t="str">
            <v>2020.4.25</v>
          </cell>
          <cell r="I190">
            <v>0.06</v>
          </cell>
        </row>
        <row r="191">
          <cell r="C191">
            <v>191948</v>
          </cell>
          <cell r="D191" t="str">
            <v>三七粉</v>
          </cell>
          <cell r="E191" t="str">
            <v>75g（3gx25袋）</v>
          </cell>
          <cell r="F191" t="str">
            <v>东方红西洋参药业（通化）股份有限公司</v>
          </cell>
          <cell r="G191" t="str">
            <v>2019.12.26</v>
          </cell>
          <cell r="H191" t="str">
            <v>2020.4.25</v>
          </cell>
          <cell r="I191" t="str">
            <v>0元，认购品种</v>
          </cell>
        </row>
        <row r="192">
          <cell r="C192">
            <v>191949</v>
          </cell>
          <cell r="D192" t="str">
            <v>丹参粉</v>
          </cell>
          <cell r="E192" t="str">
            <v>75g（3gx25袋）</v>
          </cell>
          <cell r="F192" t="str">
            <v>东方红西洋参药业（通化）股份有限公司</v>
          </cell>
          <cell r="G192" t="str">
            <v>2019.12.26</v>
          </cell>
          <cell r="H192" t="str">
            <v>2020.4.25</v>
          </cell>
          <cell r="I192" t="str">
            <v>0元，认购品种</v>
          </cell>
        </row>
        <row r="193">
          <cell r="C193">
            <v>191950</v>
          </cell>
          <cell r="D193" t="str">
            <v>西洋参粉</v>
          </cell>
          <cell r="E193" t="str">
            <v>75g（3gx25袋）</v>
          </cell>
          <cell r="F193" t="str">
            <v>东方红西洋参药业（通化）股份有限公司</v>
          </cell>
          <cell r="G193" t="str">
            <v>2019.12.26</v>
          </cell>
          <cell r="H193" t="str">
            <v>2020.4.25</v>
          </cell>
          <cell r="I193" t="str">
            <v>0元，认购品种</v>
          </cell>
        </row>
        <row r="194">
          <cell r="C194">
            <v>196069</v>
          </cell>
          <cell r="D194" t="str">
            <v>白芍破壁饮片</v>
          </cell>
          <cell r="E194" t="str">
            <v>2gx20袋</v>
          </cell>
          <cell r="F194" t="str">
            <v>安徽</v>
          </cell>
          <cell r="G194" t="str">
            <v>2019.12.26</v>
          </cell>
          <cell r="H194" t="str">
            <v>2020.4.25</v>
          </cell>
          <cell r="I194">
            <v>0.06</v>
          </cell>
        </row>
        <row r="195">
          <cell r="C195">
            <v>165176</v>
          </cell>
          <cell r="D195" t="str">
            <v>奥利司他胶囊</v>
          </cell>
          <cell r="E195" t="str">
            <v>60mgx24粒</v>
          </cell>
          <cell r="F195" t="str">
            <v>山东新时代</v>
          </cell>
          <cell r="G195" t="str">
            <v>2020.4.1</v>
          </cell>
          <cell r="H195" t="str">
            <v>2019.4.30</v>
          </cell>
          <cell r="I195" t="str">
            <v>0元，及时晒单</v>
          </cell>
        </row>
        <row r="196">
          <cell r="C196">
            <v>190363</v>
          </cell>
          <cell r="D196" t="str">
            <v>人参固本口服液OTC</v>
          </cell>
          <cell r="E196" t="str">
            <v>10ml*14支</v>
          </cell>
          <cell r="F196" t="str">
            <v>鲁南贝特制药</v>
          </cell>
          <cell r="G196" t="str">
            <v>2020.3.1</v>
          </cell>
          <cell r="H196" t="str">
            <v>2019.4.30</v>
          </cell>
          <cell r="I196" t="str">
            <v>0元，及时晒单</v>
          </cell>
        </row>
        <row r="197">
          <cell r="C197">
            <v>168283</v>
          </cell>
          <cell r="D197" t="str">
            <v>安神补脑液</v>
          </cell>
          <cell r="E197" t="str">
            <v>10mlx20支</v>
          </cell>
          <cell r="F197" t="str">
            <v>鲁南厚普制药有限公司</v>
          </cell>
          <cell r="G197" t="str">
            <v>2020.3.1</v>
          </cell>
          <cell r="H197" t="str">
            <v>2019.4.30</v>
          </cell>
          <cell r="I197" t="str">
            <v>0元，及时晒单</v>
          </cell>
        </row>
        <row r="198">
          <cell r="C198">
            <v>173316</v>
          </cell>
          <cell r="D198" t="str">
            <v>孟鲁司特钠片</v>
          </cell>
          <cell r="E198" t="str">
            <v>10mgx12片</v>
          </cell>
          <cell r="F198" t="str">
            <v>鲁南贝特制药有限公司(原山东鲁南贝特制药有限公司)</v>
          </cell>
          <cell r="G198" t="str">
            <v>2020.3.1</v>
          </cell>
          <cell r="H198" t="str">
            <v>2019.4.30</v>
          </cell>
          <cell r="I198" t="str">
            <v>0元，及时晒单</v>
          </cell>
        </row>
        <row r="199">
          <cell r="C199">
            <v>173315</v>
          </cell>
          <cell r="D199" t="str">
            <v>孟鲁司特钠咀嚼片</v>
          </cell>
          <cell r="E199" t="str">
            <v>5mgx12片</v>
          </cell>
          <cell r="F199" t="str">
            <v>鲁南贝特制药有限公司(原山东鲁南贝特制药有限公司)</v>
          </cell>
          <cell r="G199" t="str">
            <v>2020.3.1</v>
          </cell>
          <cell r="H199" t="str">
            <v>2019.4.30</v>
          </cell>
          <cell r="I199" t="str">
            <v>0元，及时晒单</v>
          </cell>
        </row>
        <row r="200">
          <cell r="C200">
            <v>173317</v>
          </cell>
          <cell r="D200" t="str">
            <v>瑞舒伐他汀钙片</v>
          </cell>
          <cell r="E200" t="str">
            <v>5mgx28片</v>
          </cell>
          <cell r="F200" t="str">
            <v>鲁南贝特制药有限公司(原山东鲁南贝特制药有限公司)</v>
          </cell>
          <cell r="G200" t="str">
            <v>2020.3.1</v>
          </cell>
          <cell r="H200" t="str">
            <v>2019.4.30</v>
          </cell>
          <cell r="I200" t="str">
            <v>0元，及时晒单</v>
          </cell>
        </row>
        <row r="201">
          <cell r="C201">
            <v>165950</v>
          </cell>
          <cell r="D201" t="str">
            <v>非布司他片</v>
          </cell>
          <cell r="E201" t="str">
            <v>40mgx8片</v>
          </cell>
          <cell r="F201" t="str">
            <v>江苏万邦生化</v>
          </cell>
          <cell r="G201" t="str">
            <v>2020.2.26</v>
          </cell>
          <cell r="H201" t="str">
            <v>2020.6.25</v>
          </cell>
          <cell r="I201" t="str">
            <v>0元，及时晒单</v>
          </cell>
        </row>
        <row r="202">
          <cell r="C202">
            <v>143148</v>
          </cell>
          <cell r="D202" t="str">
            <v>新复方芦荟胶囊</v>
          </cell>
          <cell r="E202" t="str">
            <v>0.43gx30粒</v>
          </cell>
          <cell r="F202" t="str">
            <v>河北万邦复临</v>
          </cell>
          <cell r="G202" t="str">
            <v>2019.12.26</v>
          </cell>
          <cell r="H202" t="str">
            <v>2020.6.25</v>
          </cell>
          <cell r="I202" t="str">
            <v>0元，及时晒单</v>
          </cell>
        </row>
        <row r="203">
          <cell r="C203">
            <v>148955</v>
          </cell>
          <cell r="D203" t="str">
            <v>定坤丹</v>
          </cell>
          <cell r="E203" t="str">
            <v>7gx4瓶（水蜜丸）</v>
          </cell>
          <cell r="F203" t="str">
            <v>山西广誉远国药</v>
          </cell>
          <cell r="G203" t="str">
            <v>2020.1.1</v>
          </cell>
          <cell r="H203" t="str">
            <v>2020.4.31</v>
          </cell>
          <cell r="I203" t="str">
            <v>0元，及时晒单</v>
          </cell>
        </row>
        <row r="204">
          <cell r="C204">
            <v>1454</v>
          </cell>
          <cell r="D204" t="str">
            <v>龟龄集</v>
          </cell>
          <cell r="E204" t="str">
            <v>0.3g*30粒*1瓶</v>
          </cell>
          <cell r="F204" t="str">
            <v>山西广誉远</v>
          </cell>
          <cell r="G204" t="str">
            <v>2020.1.1</v>
          </cell>
          <cell r="H204" t="str">
            <v>2020.4.31</v>
          </cell>
          <cell r="I204" t="str">
            <v>0元，及时晒单</v>
          </cell>
        </row>
        <row r="205">
          <cell r="C205">
            <v>149350</v>
          </cell>
          <cell r="D205" t="str">
            <v>牛黄清心丸</v>
          </cell>
          <cell r="E205" t="str">
            <v>3gx4丸（大蜜丸）</v>
          </cell>
          <cell r="F205" t="str">
            <v>山西广誉远</v>
          </cell>
          <cell r="G205" t="str">
            <v>2020.1.1</v>
          </cell>
          <cell r="H205" t="str">
            <v>2020.4.31</v>
          </cell>
          <cell r="I205" t="str">
            <v>0元，及时晒单</v>
          </cell>
        </row>
        <row r="206">
          <cell r="C206">
            <v>195323</v>
          </cell>
          <cell r="D206" t="str">
            <v>枸橼酸铋钾片/替硝唑片/克拉霉素片组合包装</v>
          </cell>
          <cell r="E206" t="str">
            <v>0.3gx0.5gx0.25gx7板x8片</v>
          </cell>
          <cell r="F206" t="str">
            <v>丽珠集团丽珠制药厂</v>
          </cell>
          <cell r="G206" t="str">
            <v>2020.4.1</v>
          </cell>
          <cell r="H206" t="str">
            <v>2020.4.31</v>
          </cell>
          <cell r="I206" t="str">
            <v>0元，及时晒单</v>
          </cell>
        </row>
        <row r="207">
          <cell r="C207">
            <v>194347</v>
          </cell>
          <cell r="D207" t="str">
            <v>艾普拉唑肠溶片</v>
          </cell>
          <cell r="E207" t="str">
            <v>5mgx14片</v>
          </cell>
          <cell r="F207" t="str">
            <v>丽珠集团丽珠制药厂</v>
          </cell>
          <cell r="G207" t="str">
            <v>2020.4.1</v>
          </cell>
          <cell r="H207" t="str">
            <v>2020.4.31</v>
          </cell>
          <cell r="I207" t="str">
            <v>0元，及时晒单</v>
          </cell>
        </row>
        <row r="208">
          <cell r="C208">
            <v>30878</v>
          </cell>
          <cell r="D208" t="str">
            <v>四季抗病毒合剂</v>
          </cell>
          <cell r="E208" t="str">
            <v>120ml</v>
          </cell>
          <cell r="F208" t="str">
            <v>陕西海天制药</v>
          </cell>
          <cell r="G208" t="str">
            <v>2020.2.26</v>
          </cell>
          <cell r="H208" t="str">
            <v>2020.4.25</v>
          </cell>
          <cell r="I208" t="str">
            <v>3元</v>
          </cell>
        </row>
        <row r="209">
          <cell r="C209">
            <v>177716</v>
          </cell>
          <cell r="D209" t="str">
            <v>制川贝母粉</v>
          </cell>
          <cell r="E209" t="str">
            <v>1gx6袋</v>
          </cell>
          <cell r="F209" t="str">
            <v>绵阳好医生中药饮片有限公司</v>
          </cell>
          <cell r="G209" t="str">
            <v>2019.12.26</v>
          </cell>
          <cell r="H209" t="str">
            <v>2020.4.25</v>
          </cell>
          <cell r="I209" t="str">
            <v>9元</v>
          </cell>
        </row>
        <row r="210">
          <cell r="C210">
            <v>158376</v>
          </cell>
          <cell r="D210" t="str">
            <v>恩替卡韦分散片</v>
          </cell>
          <cell r="E210" t="str">
            <v>0.5mgx14片x2板</v>
          </cell>
          <cell r="F210" t="str">
            <v>正大天晴药业</v>
          </cell>
          <cell r="G210" t="str">
            <v>2020.3.1</v>
          </cell>
          <cell r="H210" t="str">
            <v>2020.4.30</v>
          </cell>
          <cell r="I210" t="str">
            <v>0元，及时晒单</v>
          </cell>
        </row>
        <row r="211">
          <cell r="C211">
            <v>124097</v>
          </cell>
          <cell r="D211" t="str">
            <v>阿德福韦酯胶囊</v>
          </cell>
          <cell r="E211" t="str">
            <v>10mgx30粒</v>
          </cell>
          <cell r="F211" t="str">
            <v>正大天晴</v>
          </cell>
          <cell r="G211" t="str">
            <v>2020.3.1</v>
          </cell>
          <cell r="H211" t="str">
            <v>2020.4.30</v>
          </cell>
          <cell r="I211" t="str">
            <v>0元，及时晒单</v>
          </cell>
        </row>
        <row r="212">
          <cell r="C212">
            <v>145563</v>
          </cell>
          <cell r="D212" t="str">
            <v>噻托溴铵粉雾剂(带吸入器)</v>
          </cell>
          <cell r="E212" t="str">
            <v>18μgx10粒x3板</v>
          </cell>
          <cell r="F212" t="str">
            <v>正大天晴</v>
          </cell>
          <cell r="G212" t="str">
            <v>2020.3.1</v>
          </cell>
          <cell r="H212" t="str">
            <v>2020.4.30</v>
          </cell>
          <cell r="I212" t="str">
            <v>0元，及时晒单</v>
          </cell>
        </row>
        <row r="213">
          <cell r="C213">
            <v>159753</v>
          </cell>
          <cell r="D213" t="str">
            <v>噻托溴铵粉雾剂（不带吸入器）</v>
          </cell>
          <cell r="E213" t="str">
            <v>18μg(以噻托铵计)x30粒</v>
          </cell>
          <cell r="F213" t="str">
            <v>正大天晴药业</v>
          </cell>
          <cell r="G213" t="str">
            <v>2020.3.1</v>
          </cell>
          <cell r="H213" t="str">
            <v>2020.4.30</v>
          </cell>
          <cell r="I213" t="str">
            <v>0元，及时晒单</v>
          </cell>
        </row>
        <row r="214">
          <cell r="C214">
            <v>159751</v>
          </cell>
          <cell r="D214" t="str">
            <v>甘草酸二铵肠溶胶囊</v>
          </cell>
          <cell r="E214" t="str">
            <v>50mgx63粒</v>
          </cell>
          <cell r="F214" t="str">
            <v>正大天晴药业</v>
          </cell>
          <cell r="G214" t="str">
            <v>2020.3.1</v>
          </cell>
          <cell r="H214" t="str">
            <v>2020.4.30</v>
          </cell>
          <cell r="I214" t="str">
            <v>0元，及时晒单</v>
          </cell>
        </row>
        <row r="215">
          <cell r="C215">
            <v>162622</v>
          </cell>
          <cell r="D215" t="str">
            <v>蛋白粉</v>
          </cell>
          <cell r="E215" t="str">
            <v>400g（10gx40袋）</v>
          </cell>
          <cell r="F215" t="str">
            <v>威海百合生物技术</v>
          </cell>
          <cell r="G215" t="str">
            <v>2020.4.1</v>
          </cell>
          <cell r="H215" t="str">
            <v>2020.4.30</v>
          </cell>
          <cell r="I215" t="str">
            <v>0元，及时晒单</v>
          </cell>
        </row>
        <row r="216">
          <cell r="C216">
            <v>159519</v>
          </cell>
          <cell r="D216" t="str">
            <v>氨基葡萄糖硫酸软骨素钙软胶囊 </v>
          </cell>
          <cell r="E216" t="str">
            <v>0.5gx60粒 </v>
          </cell>
          <cell r="F216" t="str">
            <v>威海百合生物技术</v>
          </cell>
          <cell r="G216" t="str">
            <v>2020.4.1</v>
          </cell>
          <cell r="H216" t="str">
            <v>2020.4.30</v>
          </cell>
          <cell r="I216" t="str">
            <v>0元，及时晒单</v>
          </cell>
        </row>
        <row r="217">
          <cell r="C217">
            <v>159509</v>
          </cell>
          <cell r="D217" t="str">
            <v>百合康牌B族维生素片</v>
          </cell>
          <cell r="E217" t="str">
            <v>700mgx60片</v>
          </cell>
          <cell r="F217" t="str">
            <v>威海百合生物技术股份有限公司(原荣成百合</v>
          </cell>
          <cell r="G217" t="str">
            <v>2020.3.26</v>
          </cell>
          <cell r="H217" t="str">
            <v>2020.4.25</v>
          </cell>
          <cell r="I217" t="str">
            <v>手工核算</v>
          </cell>
        </row>
        <row r="218">
          <cell r="C218">
            <v>159520</v>
          </cell>
          <cell r="D218" t="str">
            <v>百合康牌维生素C含片</v>
          </cell>
          <cell r="E218" t="str">
            <v>1.2gx60片</v>
          </cell>
          <cell r="F218" t="str">
            <v>威海百合生物技术股份有限公司(原荣成百合</v>
          </cell>
          <cell r="G218" t="str">
            <v>2020.3.26</v>
          </cell>
          <cell r="H218" t="str">
            <v>2020.4.25</v>
          </cell>
          <cell r="I218" t="str">
            <v>手工核算</v>
          </cell>
        </row>
        <row r="219">
          <cell r="C219">
            <v>179327</v>
          </cell>
          <cell r="D219" t="str">
            <v>麦金利牌益生菌粉</v>
          </cell>
          <cell r="E219" t="str">
            <v>30g(1.5gx20袋)</v>
          </cell>
          <cell r="F219" t="str">
            <v>深圳市麦金利实业有限公司</v>
          </cell>
          <cell r="G219" t="str">
            <v>2020.3.26</v>
          </cell>
          <cell r="H219" t="str">
            <v>2020.4.25</v>
          </cell>
          <cell r="I219" t="str">
            <v>手工核算</v>
          </cell>
        </row>
        <row r="220">
          <cell r="C220">
            <v>187104</v>
          </cell>
          <cell r="D220" t="str">
            <v>西洋参</v>
          </cell>
          <cell r="E220" t="str">
            <v>30g刨片（桐君阁）</v>
          </cell>
          <cell r="F220" t="str">
            <v>吉林</v>
          </cell>
          <cell r="G220" t="str">
            <v>2019.12.26</v>
          </cell>
          <cell r="H220" t="str">
            <v>2020.3.25</v>
          </cell>
          <cell r="I220" t="str">
            <v>7元</v>
          </cell>
        </row>
        <row r="221">
          <cell r="C221">
            <v>38294</v>
          </cell>
          <cell r="D221" t="str">
            <v>复方聚维酮碘搽剂(伊甲)</v>
          </cell>
          <cell r="E221" t="str">
            <v>60ml</v>
          </cell>
          <cell r="F221" t="str">
            <v>贵州万顺堂药业有限公司</v>
          </cell>
          <cell r="G221" t="str">
            <v>2020.3.26</v>
          </cell>
          <cell r="H221" t="str">
            <v>2020.4.25</v>
          </cell>
          <cell r="I221" t="str">
            <v>8元</v>
          </cell>
        </row>
        <row r="222">
          <cell r="C222">
            <v>186545</v>
          </cell>
          <cell r="D222" t="str">
            <v>百乐眠胶囊</v>
          </cell>
          <cell r="E222" t="str">
            <v>0.27gx56粒</v>
          </cell>
          <cell r="F222" t="str">
            <v>扬子江药业</v>
          </cell>
          <cell r="G222" t="str">
            <v>2020.3.26</v>
          </cell>
          <cell r="H222" t="str">
            <v>2020.6.25</v>
          </cell>
          <cell r="I222" t="str">
            <v>0,及时晒单</v>
          </cell>
        </row>
        <row r="223">
          <cell r="C223">
            <v>155108</v>
          </cell>
          <cell r="D223" t="str">
            <v>复方鱼腥草合剂</v>
          </cell>
          <cell r="E223" t="str">
            <v>10mlx18瓶</v>
          </cell>
          <cell r="F223" t="str">
            <v>浙江康恩贝中药</v>
          </cell>
          <cell r="G223" t="str">
            <v>2020.3.26</v>
          </cell>
          <cell r="H223" t="str">
            <v>2020.4.25</v>
          </cell>
          <cell r="I223" t="str">
            <v>2元</v>
          </cell>
        </row>
        <row r="224">
          <cell r="C224">
            <v>75425</v>
          </cell>
          <cell r="D224" t="str">
            <v>虫草清肺胶囊</v>
          </cell>
          <cell r="E224" t="str">
            <v>0.3gx12粒x2板</v>
          </cell>
          <cell r="F224" t="str">
            <v>青海普兰特</v>
          </cell>
          <cell r="G224" t="str">
            <v>2020.3.26</v>
          </cell>
          <cell r="H224" t="str">
            <v>2020.4.25</v>
          </cell>
          <cell r="I224" t="str">
            <v>2.5元</v>
          </cell>
        </row>
        <row r="225">
          <cell r="C225">
            <v>58506</v>
          </cell>
          <cell r="D225" t="str">
            <v>薏芽健脾凝胶</v>
          </cell>
          <cell r="E225" t="str">
            <v>10.6gx18袋</v>
          </cell>
          <cell r="F225" t="str">
            <v>亚宝药业贵阳制药</v>
          </cell>
          <cell r="G225" t="str">
            <v>2020.3.26</v>
          </cell>
          <cell r="H225" t="str">
            <v>2020.4.25</v>
          </cell>
          <cell r="I225" t="str">
            <v>2.5元</v>
          </cell>
        </row>
        <row r="226">
          <cell r="C226">
            <v>110737</v>
          </cell>
          <cell r="D226" t="str">
            <v>肠炎宁片</v>
          </cell>
          <cell r="E226" t="str">
            <v>0.42gx12片x3板(薄膜衣)</v>
          </cell>
          <cell r="F226" t="str">
            <v>浙江康恩贝中药</v>
          </cell>
          <cell r="G226" t="str">
            <v>2020.3.26</v>
          </cell>
          <cell r="H226" t="str">
            <v>2020.4.25</v>
          </cell>
          <cell r="I226" t="str">
            <v>1.5元</v>
          </cell>
        </row>
        <row r="227">
          <cell r="C227">
            <v>171499</v>
          </cell>
          <cell r="D227" t="str">
            <v>肠炎宁片</v>
          </cell>
          <cell r="E227" t="str">
            <v>0.42gx60片（薄膜衣）</v>
          </cell>
          <cell r="F227" t="str">
            <v>浙江康恩贝中药</v>
          </cell>
          <cell r="G227" t="str">
            <v>2020.3.26</v>
          </cell>
          <cell r="H227" t="str">
            <v>2020.4.25</v>
          </cell>
          <cell r="I227" t="str">
            <v>2元</v>
          </cell>
        </row>
        <row r="228">
          <cell r="C228">
            <v>169668</v>
          </cell>
          <cell r="D228" t="str">
            <v>维生素AD滴剂</v>
          </cell>
          <cell r="E228" t="str">
            <v>1800单位：600单位×10粒×6板</v>
          </cell>
          <cell r="F228" t="str">
            <v>上海东海制药股份有限公司（原上海东海制药股份有限公司东海制药厂）</v>
          </cell>
          <cell r="G228" t="str">
            <v>2020.4.1</v>
          </cell>
          <cell r="H228" t="str">
            <v>2020.4.30</v>
          </cell>
          <cell r="I228" t="str">
            <v>0元，及时晒单</v>
          </cell>
        </row>
        <row r="229">
          <cell r="C229">
            <v>184102</v>
          </cell>
          <cell r="D229" t="str">
            <v>维生素C泡腾片</v>
          </cell>
          <cell r="E229" t="str">
            <v>1gx15片(黑加仑子口味)</v>
          </cell>
          <cell r="F229" t="str">
            <v>联邦制药厂有限公司</v>
          </cell>
          <cell r="G229" t="str">
            <v>2020.4.1</v>
          </cell>
          <cell r="H229" t="str">
            <v>2020.4.30</v>
          </cell>
          <cell r="I229" t="str">
            <v>0元，及时晒单</v>
          </cell>
        </row>
        <row r="230">
          <cell r="C230">
            <v>82219</v>
          </cell>
          <cell r="D230" t="str">
            <v>盐酸特比萘芬凝胶(时脱扑)</v>
          </cell>
          <cell r="E230" t="str">
            <v>20g(10g:0.1g)</v>
          </cell>
          <cell r="F230" t="str">
            <v>太极集团四川天诚制药有限公司</v>
          </cell>
          <cell r="G230" t="str">
            <v>2020.3.26</v>
          </cell>
          <cell r="H230" t="str">
            <v>2020.4.25</v>
          </cell>
          <cell r="I230" t="str">
            <v>2元</v>
          </cell>
        </row>
        <row r="231">
          <cell r="C231">
            <v>196610</v>
          </cell>
          <cell r="D231" t="str">
            <v>非布司他片</v>
          </cell>
          <cell r="E231" t="str">
            <v>40mgx7片x2板</v>
          </cell>
          <cell r="F231" t="str">
            <v>江苏恒瑞医药股份有限公司</v>
          </cell>
          <cell r="G231" t="str">
            <v>2020.4.1</v>
          </cell>
          <cell r="H231" t="str">
            <v>2020.4.30</v>
          </cell>
          <cell r="I231" t="str">
            <v>0元，及时晒单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A1" sqref="$A1:$XFD1048576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2.125" customWidth="1"/>
    <col min="7" max="7" width="28" customWidth="1"/>
    <col min="9" max="11" width="9" style="41"/>
    <col min="12" max="12" width="12.625" style="41"/>
  </cols>
  <sheetData>
    <row r="1" ht="37" customHeight="1" spans="1:13">
      <c r="A1" s="49" t="s">
        <v>0</v>
      </c>
      <c r="B1" s="49" t="s">
        <v>1</v>
      </c>
      <c r="C1" s="49"/>
      <c r="D1" s="49"/>
      <c r="E1" s="49" t="s">
        <v>2</v>
      </c>
      <c r="F1" s="49" t="s">
        <v>3</v>
      </c>
      <c r="G1" s="49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48" t="s">
        <v>10</v>
      </c>
    </row>
    <row r="2" customHeight="1" spans="1:13">
      <c r="A2" s="52">
        <v>1</v>
      </c>
      <c r="B2" s="52">
        <v>45375</v>
      </c>
      <c r="C2" s="52" t="s">
        <v>11</v>
      </c>
      <c r="D2" s="52" t="str">
        <f>B2&amp;C2</f>
        <v>45375,</v>
      </c>
      <c r="E2" s="53" t="s">
        <v>12</v>
      </c>
      <c r="F2" s="53" t="s">
        <v>13</v>
      </c>
      <c r="G2" s="52" t="s">
        <v>14</v>
      </c>
      <c r="H2" s="1">
        <v>68</v>
      </c>
      <c r="I2" s="1">
        <v>34.34</v>
      </c>
      <c r="J2" s="1">
        <v>1000</v>
      </c>
      <c r="K2" s="1">
        <f t="shared" ref="K2:K9" si="0">H2-I2</f>
        <v>33.66</v>
      </c>
      <c r="L2" s="113">
        <f t="shared" ref="L2:L9" si="1">K2/H2</f>
        <v>0.495</v>
      </c>
      <c r="M2" s="103">
        <v>0.03</v>
      </c>
    </row>
    <row r="3" customHeight="1" spans="1:13">
      <c r="A3" s="109">
        <v>2</v>
      </c>
      <c r="B3" s="52">
        <v>174232</v>
      </c>
      <c r="C3" s="52" t="s">
        <v>11</v>
      </c>
      <c r="D3" s="52" t="str">
        <f>B3&amp;C3</f>
        <v>174232,</v>
      </c>
      <c r="E3" s="110" t="s">
        <v>15</v>
      </c>
      <c r="F3" s="53" t="s">
        <v>16</v>
      </c>
      <c r="G3" s="109" t="s">
        <v>17</v>
      </c>
      <c r="H3" s="1">
        <v>138</v>
      </c>
      <c r="I3" s="1">
        <v>69</v>
      </c>
      <c r="J3" s="114">
        <v>14000</v>
      </c>
      <c r="K3" s="1">
        <f t="shared" si="0"/>
        <v>69</v>
      </c>
      <c r="L3" s="113">
        <f t="shared" si="1"/>
        <v>0.5</v>
      </c>
      <c r="M3" s="103">
        <v>0.03</v>
      </c>
    </row>
    <row r="4" customHeight="1" spans="1:13">
      <c r="A4" s="111"/>
      <c r="B4" s="52">
        <v>39103</v>
      </c>
      <c r="C4" s="52"/>
      <c r="D4" s="52"/>
      <c r="E4" s="112"/>
      <c r="F4" s="53" t="s">
        <v>18</v>
      </c>
      <c r="G4" s="111"/>
      <c r="H4" s="1">
        <v>69</v>
      </c>
      <c r="I4" s="1">
        <v>42</v>
      </c>
      <c r="J4" s="115"/>
      <c r="K4" s="1">
        <f t="shared" si="0"/>
        <v>27</v>
      </c>
      <c r="L4" s="113">
        <f t="shared" si="1"/>
        <v>0.391304347826087</v>
      </c>
      <c r="M4" s="103">
        <v>0.03</v>
      </c>
    </row>
    <row r="5" customHeight="1" spans="1:13">
      <c r="A5" s="52">
        <v>3</v>
      </c>
      <c r="B5" s="52">
        <v>183439</v>
      </c>
      <c r="C5" s="52" t="s">
        <v>11</v>
      </c>
      <c r="D5" s="52" t="str">
        <f>B5&amp;C5</f>
        <v>183439,</v>
      </c>
      <c r="E5" s="53" t="s">
        <v>19</v>
      </c>
      <c r="F5" s="53" t="s">
        <v>20</v>
      </c>
      <c r="G5" s="52" t="s">
        <v>21</v>
      </c>
      <c r="H5" s="1">
        <v>112</v>
      </c>
      <c r="I5" s="1">
        <v>56</v>
      </c>
      <c r="J5" s="1">
        <v>2000</v>
      </c>
      <c r="K5" s="1">
        <f t="shared" si="0"/>
        <v>56</v>
      </c>
      <c r="L5" s="113">
        <f t="shared" si="1"/>
        <v>0.5</v>
      </c>
      <c r="M5" s="103">
        <v>0.03</v>
      </c>
    </row>
    <row r="6" customHeight="1" spans="1:13">
      <c r="A6" s="52">
        <v>4</v>
      </c>
      <c r="B6" s="54">
        <v>22944</v>
      </c>
      <c r="C6" s="52" t="s">
        <v>11</v>
      </c>
      <c r="D6" s="52" t="str">
        <f>B6&amp;C6</f>
        <v>22944,</v>
      </c>
      <c r="E6" s="10" t="s">
        <v>22</v>
      </c>
      <c r="F6" s="10" t="s">
        <v>23</v>
      </c>
      <c r="G6" s="1" t="s">
        <v>24</v>
      </c>
      <c r="H6" s="1">
        <v>85</v>
      </c>
      <c r="I6" s="1">
        <v>71.5</v>
      </c>
      <c r="J6" s="114">
        <v>500</v>
      </c>
      <c r="K6" s="1">
        <f t="shared" si="0"/>
        <v>13.5</v>
      </c>
      <c r="L6" s="113">
        <f t="shared" si="1"/>
        <v>0.158823529411765</v>
      </c>
      <c r="M6" s="103">
        <v>0.02</v>
      </c>
    </row>
    <row r="7" customHeight="1" spans="1:13">
      <c r="A7" s="52">
        <v>5</v>
      </c>
      <c r="B7" s="55">
        <v>163862</v>
      </c>
      <c r="C7" s="52" t="s">
        <v>11</v>
      </c>
      <c r="D7" s="52" t="str">
        <f>B7&amp;C7</f>
        <v>163862,</v>
      </c>
      <c r="E7" s="53" t="s">
        <v>25</v>
      </c>
      <c r="F7" s="53" t="s">
        <v>26</v>
      </c>
      <c r="G7" s="56" t="s">
        <v>27</v>
      </c>
      <c r="H7" s="1">
        <v>75</v>
      </c>
      <c r="I7" s="1">
        <v>39</v>
      </c>
      <c r="J7" s="115"/>
      <c r="K7" s="1">
        <f t="shared" si="0"/>
        <v>36</v>
      </c>
      <c r="L7" s="113">
        <f t="shared" si="1"/>
        <v>0.48</v>
      </c>
      <c r="M7" s="103">
        <v>0.03</v>
      </c>
    </row>
    <row r="8" customHeight="1" spans="1:13">
      <c r="A8" s="52">
        <v>6</v>
      </c>
      <c r="B8" s="98">
        <v>67579</v>
      </c>
      <c r="C8" s="52" t="s">
        <v>11</v>
      </c>
      <c r="D8" s="52" t="str">
        <f>B8&amp;C8</f>
        <v>67579,</v>
      </c>
      <c r="E8" s="11" t="s">
        <v>28</v>
      </c>
      <c r="F8" s="11" t="s">
        <v>29</v>
      </c>
      <c r="G8" s="98" t="s">
        <v>30</v>
      </c>
      <c r="H8" s="1">
        <v>49.8</v>
      </c>
      <c r="I8" s="1">
        <v>34.9</v>
      </c>
      <c r="J8" s="1">
        <v>3284</v>
      </c>
      <c r="K8" s="1">
        <f t="shared" si="0"/>
        <v>14.9</v>
      </c>
      <c r="L8" s="113">
        <f t="shared" si="1"/>
        <v>0.299196787148594</v>
      </c>
      <c r="M8" s="103">
        <v>0.02</v>
      </c>
    </row>
    <row r="9" customHeight="1" spans="1:13">
      <c r="A9" s="52">
        <v>7</v>
      </c>
      <c r="B9" s="61">
        <v>165176</v>
      </c>
      <c r="C9" s="52" t="s">
        <v>11</v>
      </c>
      <c r="D9" s="52" t="str">
        <f>B9&amp;C9</f>
        <v>165176,</v>
      </c>
      <c r="E9" s="10" t="s">
        <v>31</v>
      </c>
      <c r="F9" s="10" t="s">
        <v>32</v>
      </c>
      <c r="G9" s="99" t="s">
        <v>33</v>
      </c>
      <c r="H9" s="1">
        <v>288</v>
      </c>
      <c r="I9" s="1">
        <v>94</v>
      </c>
      <c r="J9" s="1">
        <v>300</v>
      </c>
      <c r="K9" s="1">
        <f t="shared" si="0"/>
        <v>194</v>
      </c>
      <c r="L9" s="113">
        <f t="shared" si="1"/>
        <v>0.673611111111111</v>
      </c>
      <c r="M9" s="103">
        <v>0.05</v>
      </c>
    </row>
  </sheetData>
  <sortState ref="A1:I6">
    <sortCondition ref="B1"/>
  </sortState>
  <mergeCells count="5">
    <mergeCell ref="A3:A4"/>
    <mergeCell ref="E3:E4"/>
    <mergeCell ref="G3:G4"/>
    <mergeCell ref="J3:J4"/>
    <mergeCell ref="J6:J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G12" sqref="G12"/>
    </sheetView>
  </sheetViews>
  <sheetFormatPr defaultColWidth="9" defaultRowHeight="19" customHeight="1"/>
  <cols>
    <col min="2" max="2" width="9.125"/>
    <col min="3" max="4" width="9.125" hidden="1" customWidth="1"/>
    <col min="5" max="5" width="27.75" customWidth="1"/>
    <col min="6" max="6" width="21.75" customWidth="1"/>
    <col min="7" max="7" width="26.875" customWidth="1"/>
    <col min="8" max="8" width="11.125" style="41"/>
    <col min="12" max="12" width="9" customWidth="1"/>
    <col min="14" max="15" width="21" customWidth="1"/>
  </cols>
  <sheetData>
    <row r="1" ht="28" customHeight="1" spans="1:13">
      <c r="A1" s="45" t="s">
        <v>34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customHeight="1" spans="1:13">
      <c r="A2" s="1"/>
      <c r="B2" s="1"/>
      <c r="C2" s="1"/>
      <c r="D2" s="1"/>
      <c r="E2" s="1" t="s">
        <v>35</v>
      </c>
      <c r="F2" s="1"/>
      <c r="G2" s="1"/>
      <c r="H2" s="1"/>
      <c r="I2" s="1" t="s">
        <v>36</v>
      </c>
      <c r="J2" s="1"/>
      <c r="K2" s="1" t="s">
        <v>37</v>
      </c>
      <c r="L2" s="1"/>
      <c r="M2" s="1"/>
    </row>
    <row r="3" ht="37" customHeight="1" spans="1:15">
      <c r="A3" s="49" t="s">
        <v>0</v>
      </c>
      <c r="B3" s="49" t="s">
        <v>1</v>
      </c>
      <c r="C3" s="49"/>
      <c r="D3" s="49"/>
      <c r="E3" s="49" t="s">
        <v>2</v>
      </c>
      <c r="F3" s="49" t="s">
        <v>3</v>
      </c>
      <c r="G3" s="49" t="s">
        <v>4</v>
      </c>
      <c r="H3" s="1" t="s">
        <v>38</v>
      </c>
      <c r="I3" s="48" t="s">
        <v>39</v>
      </c>
      <c r="J3" s="48" t="s">
        <v>40</v>
      </c>
      <c r="K3" s="1" t="s">
        <v>41</v>
      </c>
      <c r="L3" s="1" t="s">
        <v>42</v>
      </c>
      <c r="M3" s="1" t="s">
        <v>43</v>
      </c>
      <c r="N3" t="s">
        <v>44</v>
      </c>
      <c r="O3" t="s">
        <v>45</v>
      </c>
    </row>
    <row r="4" ht="25" customHeight="1" spans="1:15">
      <c r="A4" s="52">
        <v>1</v>
      </c>
      <c r="B4" s="52">
        <v>45375</v>
      </c>
      <c r="C4" s="52" t="s">
        <v>11</v>
      </c>
      <c r="D4" s="52" t="str">
        <f t="shared" ref="D4:D19" si="0">B4&amp;C4</f>
        <v>45375,</v>
      </c>
      <c r="E4" s="53" t="s">
        <v>12</v>
      </c>
      <c r="F4" s="53" t="s">
        <v>13</v>
      </c>
      <c r="G4" s="52" t="s">
        <v>14</v>
      </c>
      <c r="H4" s="11">
        <v>1203</v>
      </c>
      <c r="I4" s="81">
        <v>0.03</v>
      </c>
      <c r="J4" s="81">
        <f>I4+1%</f>
        <v>0.04</v>
      </c>
      <c r="K4" s="1" t="s">
        <v>46</v>
      </c>
      <c r="L4" s="1" t="e">
        <f>VLOOKUP(B:B,[1]签字版!$C:$K,9,0)</f>
        <v>#N/A</v>
      </c>
      <c r="M4" s="102" t="s">
        <v>47</v>
      </c>
      <c r="N4" t="e">
        <v>#N/A</v>
      </c>
      <c r="O4" t="e">
        <f>VLOOKUP(B:B,'[3]4月'!$C$1:$I$65536,7,0)</f>
        <v>#N/A</v>
      </c>
    </row>
    <row r="5" ht="25" customHeight="1" spans="1:15">
      <c r="A5" s="52">
        <v>2</v>
      </c>
      <c r="B5" s="52">
        <v>174232</v>
      </c>
      <c r="C5" s="52" t="s">
        <v>11</v>
      </c>
      <c r="D5" s="52" t="str">
        <f t="shared" si="0"/>
        <v>174232,</v>
      </c>
      <c r="E5" s="53" t="s">
        <v>15</v>
      </c>
      <c r="F5" s="53" t="s">
        <v>16</v>
      </c>
      <c r="G5" s="52" t="s">
        <v>17</v>
      </c>
      <c r="H5" s="40">
        <v>14408</v>
      </c>
      <c r="I5" s="81">
        <v>0.03</v>
      </c>
      <c r="J5" s="81">
        <f t="shared" ref="J5:J11" si="1">I5+1%</f>
        <v>0.04</v>
      </c>
      <c r="K5" s="1" t="s">
        <v>46</v>
      </c>
      <c r="L5" s="1" t="e">
        <f>VLOOKUP(B:B,[1]签字版!$C:$K,9,0)</f>
        <v>#N/A</v>
      </c>
      <c r="M5" s="102"/>
      <c r="N5" t="e">
        <v>#N/A</v>
      </c>
      <c r="O5" t="e">
        <f>VLOOKUP(B:B,'[3]4月'!$C$1:$I$65536,7,0)</f>
        <v>#N/A</v>
      </c>
    </row>
    <row r="6" ht="25" customHeight="1" spans="1:15">
      <c r="A6" s="52"/>
      <c r="B6" s="52">
        <v>39103</v>
      </c>
      <c r="C6" s="52" t="s">
        <v>11</v>
      </c>
      <c r="D6" s="52" t="str">
        <f t="shared" si="0"/>
        <v>39103,</v>
      </c>
      <c r="E6" s="53"/>
      <c r="F6" s="53" t="s">
        <v>18</v>
      </c>
      <c r="G6" s="52"/>
      <c r="H6" s="40"/>
      <c r="I6" s="81">
        <v>0.03</v>
      </c>
      <c r="J6" s="81">
        <f t="shared" si="1"/>
        <v>0.04</v>
      </c>
      <c r="K6" s="1" t="s">
        <v>46</v>
      </c>
      <c r="L6" s="1" t="e">
        <f>VLOOKUP(B:B,[1]签字版!$C:$K,9,0)</f>
        <v>#N/A</v>
      </c>
      <c r="M6" s="102"/>
      <c r="N6" t="e">
        <v>#N/A</v>
      </c>
      <c r="O6" t="e">
        <f>VLOOKUP(B:B,'[3]4月'!$C$1:$I$65536,7,0)</f>
        <v>#N/A</v>
      </c>
    </row>
    <row r="7" ht="25" customHeight="1" spans="1:15">
      <c r="A7" s="52">
        <v>3</v>
      </c>
      <c r="B7" s="52">
        <v>183439</v>
      </c>
      <c r="C7" s="52" t="s">
        <v>11</v>
      </c>
      <c r="D7" s="52" t="str">
        <f t="shared" si="0"/>
        <v>183439,</v>
      </c>
      <c r="E7" s="53" t="s">
        <v>19</v>
      </c>
      <c r="F7" s="53" t="s">
        <v>20</v>
      </c>
      <c r="G7" s="52" t="s">
        <v>21</v>
      </c>
      <c r="H7" s="40">
        <v>2010</v>
      </c>
      <c r="I7" s="81">
        <v>0.03</v>
      </c>
      <c r="J7" s="81">
        <f t="shared" si="1"/>
        <v>0.04</v>
      </c>
      <c r="K7" s="1" t="s">
        <v>46</v>
      </c>
      <c r="L7" s="1" t="e">
        <f>VLOOKUP(B:B,[1]签字版!$C:$K,9,0)</f>
        <v>#N/A</v>
      </c>
      <c r="M7" s="102"/>
      <c r="N7" t="e">
        <v>#N/A</v>
      </c>
      <c r="O7" t="e">
        <f>VLOOKUP(B:B,'[3]4月'!$C$1:$I$65536,7,0)</f>
        <v>#N/A</v>
      </c>
    </row>
    <row r="8" ht="25" customHeight="1" spans="1:15">
      <c r="A8" s="52">
        <v>4</v>
      </c>
      <c r="B8" s="54">
        <v>22944</v>
      </c>
      <c r="C8" s="52" t="s">
        <v>11</v>
      </c>
      <c r="D8" s="52" t="str">
        <f t="shared" si="0"/>
        <v>22944,</v>
      </c>
      <c r="E8" s="10" t="s">
        <v>22</v>
      </c>
      <c r="F8" s="10" t="s">
        <v>23</v>
      </c>
      <c r="G8" s="1" t="s">
        <v>24</v>
      </c>
      <c r="H8" s="40">
        <v>664</v>
      </c>
      <c r="I8" s="81">
        <v>0.02</v>
      </c>
      <c r="J8" s="81">
        <f t="shared" si="1"/>
        <v>0.03</v>
      </c>
      <c r="K8" s="1" t="s">
        <v>48</v>
      </c>
      <c r="L8" s="1" t="e">
        <f>VLOOKUP(B:B,[1]签字版!$C:$K,9,0)</f>
        <v>#N/A</v>
      </c>
      <c r="M8" s="102"/>
      <c r="N8" t="e">
        <v>#N/A</v>
      </c>
      <c r="O8" t="e">
        <f>VLOOKUP(B:B,'[3]4月'!$C$1:$I$65536,7,0)</f>
        <v>#N/A</v>
      </c>
    </row>
    <row r="9" ht="25" customHeight="1" spans="1:15">
      <c r="A9" s="52"/>
      <c r="B9" s="55">
        <v>163862</v>
      </c>
      <c r="C9" s="52" t="s">
        <v>11</v>
      </c>
      <c r="D9" s="52" t="str">
        <f t="shared" si="0"/>
        <v>163862,</v>
      </c>
      <c r="E9" s="53" t="s">
        <v>25</v>
      </c>
      <c r="F9" s="53" t="s">
        <v>26</v>
      </c>
      <c r="G9" s="56" t="s">
        <v>27</v>
      </c>
      <c r="H9" s="40"/>
      <c r="I9" s="81">
        <v>0.03</v>
      </c>
      <c r="J9" s="81">
        <f t="shared" si="1"/>
        <v>0.04</v>
      </c>
      <c r="K9" s="1"/>
      <c r="L9" s="1" t="e">
        <f>VLOOKUP(B:B,[1]签字版!$C:$K,9,0)</f>
        <v>#N/A</v>
      </c>
      <c r="M9" s="102"/>
      <c r="N9" t="e">
        <v>#N/A</v>
      </c>
      <c r="O9" t="e">
        <f>VLOOKUP(B:B,'[3]4月'!$C$1:$I$65536,7,0)</f>
        <v>#N/A</v>
      </c>
    </row>
    <row r="10" ht="25" customHeight="1" spans="1:15">
      <c r="A10" s="52">
        <v>5</v>
      </c>
      <c r="B10" s="98">
        <v>67579</v>
      </c>
      <c r="C10" s="52" t="s">
        <v>11</v>
      </c>
      <c r="D10" s="52" t="str">
        <f t="shared" si="0"/>
        <v>67579,</v>
      </c>
      <c r="E10" s="11" t="s">
        <v>28</v>
      </c>
      <c r="F10" s="11" t="s">
        <v>29</v>
      </c>
      <c r="G10" s="98" t="s">
        <v>30</v>
      </c>
      <c r="H10" s="11">
        <v>3137</v>
      </c>
      <c r="I10" s="81">
        <v>0.02</v>
      </c>
      <c r="J10" s="81">
        <f t="shared" si="1"/>
        <v>0.03</v>
      </c>
      <c r="K10" s="1" t="s">
        <v>46</v>
      </c>
      <c r="L10" s="48" t="s">
        <v>49</v>
      </c>
      <c r="M10" s="102"/>
      <c r="N10" t="e">
        <v>#N/A</v>
      </c>
      <c r="O10" t="e">
        <f>VLOOKUP(B:B,'[3]4月'!$C$1:$I$65536,7,0)</f>
        <v>#N/A</v>
      </c>
    </row>
    <row r="11" ht="25" customHeight="1" spans="1:15">
      <c r="A11" s="52">
        <v>6</v>
      </c>
      <c r="B11" s="61">
        <v>165176</v>
      </c>
      <c r="C11" s="52" t="s">
        <v>11</v>
      </c>
      <c r="D11" s="52" t="str">
        <f t="shared" si="0"/>
        <v>165176,</v>
      </c>
      <c r="E11" s="10" t="s">
        <v>31</v>
      </c>
      <c r="F11" s="10" t="s">
        <v>32</v>
      </c>
      <c r="G11" s="99" t="s">
        <v>33</v>
      </c>
      <c r="H11" s="11">
        <v>633</v>
      </c>
      <c r="I11" s="81">
        <v>0.05</v>
      </c>
      <c r="J11" s="81">
        <f t="shared" si="1"/>
        <v>0.06</v>
      </c>
      <c r="K11" s="1" t="s">
        <v>50</v>
      </c>
      <c r="L11" s="48" t="s">
        <v>51</v>
      </c>
      <c r="M11" s="102"/>
      <c r="N11" s="42" t="s">
        <v>52</v>
      </c>
      <c r="O11" t="str">
        <f>VLOOKUP(B:B,'[3]4月'!$C$1:$I$65536,7,0)</f>
        <v>0元，及时晒单</v>
      </c>
    </row>
    <row r="12" customHeight="1" spans="1:15">
      <c r="A12" s="52">
        <v>7</v>
      </c>
      <c r="B12" s="56">
        <v>139954</v>
      </c>
      <c r="C12" s="52" t="s">
        <v>11</v>
      </c>
      <c r="D12" s="52" t="str">
        <f t="shared" si="0"/>
        <v>139954,</v>
      </c>
      <c r="E12" s="56" t="s">
        <v>53</v>
      </c>
      <c r="F12" s="56" t="s">
        <v>54</v>
      </c>
      <c r="G12" s="56" t="s">
        <v>55</v>
      </c>
      <c r="H12" s="1">
        <v>981</v>
      </c>
      <c r="I12" s="103">
        <v>0.05</v>
      </c>
      <c r="J12" s="103">
        <v>0.06</v>
      </c>
      <c r="K12" s="1" t="s">
        <v>56</v>
      </c>
      <c r="L12" s="1" t="e">
        <f>VLOOKUP(B:B,[1]签字版!$C:$K,9,0)</f>
        <v>#N/A</v>
      </c>
      <c r="M12" s="102"/>
      <c r="N12" t="e">
        <v>#N/A</v>
      </c>
      <c r="O12" t="e">
        <f>VLOOKUP(B:B,'[3]4月'!$C$1:$I$65536,7,0)</f>
        <v>#N/A</v>
      </c>
    </row>
    <row r="13" ht="20" customHeight="1" spans="1:15">
      <c r="A13" s="11">
        <v>8</v>
      </c>
      <c r="B13" s="56">
        <v>155346</v>
      </c>
      <c r="C13" s="52" t="s">
        <v>11</v>
      </c>
      <c r="D13" s="52" t="str">
        <f t="shared" si="0"/>
        <v>155346,</v>
      </c>
      <c r="E13" s="62" t="s">
        <v>57</v>
      </c>
      <c r="F13" s="63" t="s">
        <v>58</v>
      </c>
      <c r="G13" s="62" t="s">
        <v>59</v>
      </c>
      <c r="H13" s="11">
        <v>656</v>
      </c>
      <c r="I13" s="104">
        <v>0.04</v>
      </c>
      <c r="J13" s="104">
        <v>0.05</v>
      </c>
      <c r="K13" s="11" t="s">
        <v>46</v>
      </c>
      <c r="L13" s="1" t="e">
        <f>VLOOKUP(B:B,[1]签字版!$C:$K,9,0)</f>
        <v>#N/A</v>
      </c>
      <c r="M13" s="102"/>
      <c r="N13" t="e">
        <v>#N/A</v>
      </c>
      <c r="O13" t="e">
        <f>VLOOKUP(B:B,'[3]4月'!$C$1:$I$65536,7,0)</f>
        <v>#N/A</v>
      </c>
    </row>
    <row r="14" ht="20" customHeight="1" spans="1:15">
      <c r="A14" s="11"/>
      <c r="B14" s="56">
        <v>167971</v>
      </c>
      <c r="C14" s="52" t="s">
        <v>11</v>
      </c>
      <c r="D14" s="52" t="str">
        <f t="shared" si="0"/>
        <v>167971,</v>
      </c>
      <c r="E14" s="62" t="s">
        <v>57</v>
      </c>
      <c r="F14" s="63" t="s">
        <v>60</v>
      </c>
      <c r="G14" s="62" t="s">
        <v>59</v>
      </c>
      <c r="H14" s="11"/>
      <c r="I14" s="11"/>
      <c r="J14" s="11"/>
      <c r="K14" s="11"/>
      <c r="L14" s="1" t="e">
        <f>VLOOKUP(B:B,[1]签字版!$C:$K,9,0)</f>
        <v>#N/A</v>
      </c>
      <c r="M14" s="102"/>
      <c r="N14" t="e">
        <v>#N/A</v>
      </c>
      <c r="O14" t="e">
        <f>VLOOKUP(B:B,'[3]4月'!$C$1:$I$65536,7,0)</f>
        <v>#N/A</v>
      </c>
    </row>
    <row r="15" ht="20" customHeight="1" spans="1:15">
      <c r="A15" s="11"/>
      <c r="B15" s="56">
        <v>167972</v>
      </c>
      <c r="C15" s="52" t="s">
        <v>11</v>
      </c>
      <c r="D15" s="52" t="str">
        <f t="shared" si="0"/>
        <v>167972,</v>
      </c>
      <c r="E15" s="62" t="s">
        <v>57</v>
      </c>
      <c r="F15" s="63" t="s">
        <v>61</v>
      </c>
      <c r="G15" s="62" t="s">
        <v>59</v>
      </c>
      <c r="H15" s="11"/>
      <c r="I15" s="11"/>
      <c r="J15" s="11"/>
      <c r="K15" s="11"/>
      <c r="L15" s="1" t="e">
        <f>VLOOKUP(B:B,[1]签字版!$C:$K,9,0)</f>
        <v>#N/A</v>
      </c>
      <c r="M15" s="102"/>
      <c r="N15" t="e">
        <v>#N/A</v>
      </c>
      <c r="O15" t="e">
        <f>VLOOKUP(B:B,'[3]4月'!$C$1:$I$65536,7,0)</f>
        <v>#N/A</v>
      </c>
    </row>
    <row r="16" customHeight="1" spans="1:15">
      <c r="A16" s="1">
        <v>9</v>
      </c>
      <c r="B16" s="64">
        <v>274</v>
      </c>
      <c r="C16" s="65" t="s">
        <v>11</v>
      </c>
      <c r="D16" s="65" t="str">
        <f t="shared" si="0"/>
        <v>274,</v>
      </c>
      <c r="E16" s="64" t="s">
        <v>62</v>
      </c>
      <c r="F16" s="64" t="s">
        <v>63</v>
      </c>
      <c r="G16" s="64" t="s">
        <v>64</v>
      </c>
      <c r="H16" s="67">
        <v>808</v>
      </c>
      <c r="I16" s="105">
        <v>0.02</v>
      </c>
      <c r="J16" s="105" t="s">
        <v>46</v>
      </c>
      <c r="K16" s="67" t="s">
        <v>48</v>
      </c>
      <c r="L16" s="1" t="e">
        <f>VLOOKUP(B:B,[1]签字版!$C:$K,9,0)</f>
        <v>#N/A</v>
      </c>
      <c r="M16" s="102"/>
      <c r="N16" t="e">
        <v>#N/A</v>
      </c>
      <c r="O16" t="e">
        <f>VLOOKUP(B:B,'[3]4月'!$C$1:$I$65536,7,0)</f>
        <v>#N/A</v>
      </c>
    </row>
    <row r="17" customHeight="1" spans="1:15">
      <c r="A17" s="1">
        <v>10</v>
      </c>
      <c r="B17" s="56">
        <v>186545</v>
      </c>
      <c r="C17" s="52" t="s">
        <v>11</v>
      </c>
      <c r="D17" s="52" t="str">
        <f t="shared" si="0"/>
        <v>186545,</v>
      </c>
      <c r="E17" s="56" t="s">
        <v>65</v>
      </c>
      <c r="F17" s="56" t="s">
        <v>66</v>
      </c>
      <c r="G17" s="56" t="s">
        <v>67</v>
      </c>
      <c r="H17" s="1">
        <v>613</v>
      </c>
      <c r="I17" s="103">
        <v>0.02</v>
      </c>
      <c r="J17" s="103">
        <v>0.03</v>
      </c>
      <c r="K17" s="1" t="s">
        <v>48</v>
      </c>
      <c r="L17" s="1" t="e">
        <f>VLOOKUP(B:B,[1]签字版!$C:$K,9,0)</f>
        <v>#N/A</v>
      </c>
      <c r="M17" s="102"/>
      <c r="N17" s="42" t="s">
        <v>68</v>
      </c>
      <c r="O17" t="str">
        <f>VLOOKUP(B:B,'[3]4月'!$C$1:$I$65536,7,0)</f>
        <v>0,及时晒单</v>
      </c>
    </row>
    <row r="18" customHeight="1" spans="1:15">
      <c r="A18" s="1">
        <v>11</v>
      </c>
      <c r="B18" s="68">
        <v>47683</v>
      </c>
      <c r="C18" s="52" t="s">
        <v>11</v>
      </c>
      <c r="D18" s="69" t="str">
        <f t="shared" si="0"/>
        <v>47683,</v>
      </c>
      <c r="E18" s="70" t="s">
        <v>69</v>
      </c>
      <c r="F18" s="70" t="s">
        <v>70</v>
      </c>
      <c r="G18" s="70" t="s">
        <v>71</v>
      </c>
      <c r="H18" s="100">
        <v>544782</v>
      </c>
      <c r="I18" s="106" t="s">
        <v>72</v>
      </c>
      <c r="J18" s="107"/>
      <c r="K18" s="48" t="s">
        <v>73</v>
      </c>
      <c r="L18" s="108"/>
      <c r="M18" s="102"/>
      <c r="N18" t="e">
        <v>#N/A</v>
      </c>
      <c r="O18" t="e">
        <f>VLOOKUP(B:B,'[3]4月'!$C$1:$I$65536,7,0)</f>
        <v>#N/A</v>
      </c>
    </row>
    <row r="19" ht="30" customHeight="1" spans="1:15">
      <c r="A19" s="1"/>
      <c r="B19" s="68">
        <v>1846</v>
      </c>
      <c r="C19" s="52" t="s">
        <v>11</v>
      </c>
      <c r="D19" s="69" t="str">
        <f t="shared" si="0"/>
        <v>1846,</v>
      </c>
      <c r="E19" s="70"/>
      <c r="F19" s="70" t="s">
        <v>74</v>
      </c>
      <c r="G19" s="70"/>
      <c r="H19" s="101"/>
      <c r="I19" s="106" t="s">
        <v>75</v>
      </c>
      <c r="J19" s="107"/>
      <c r="K19" s="48"/>
      <c r="L19" s="108"/>
      <c r="M19" s="102"/>
      <c r="N19" t="e">
        <v>#N/A</v>
      </c>
      <c r="O19" t="e">
        <f>VLOOKUP(B:B,'[3]4月'!$C$1:$I$65536,7,0)</f>
        <v>#N/A</v>
      </c>
    </row>
  </sheetData>
  <mergeCells count="23">
    <mergeCell ref="A1:M1"/>
    <mergeCell ref="E2:G2"/>
    <mergeCell ref="I2:J2"/>
    <mergeCell ref="I18:J18"/>
    <mergeCell ref="I19:J19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I13:I15"/>
    <mergeCell ref="J13:J15"/>
    <mergeCell ref="K8:K9"/>
    <mergeCell ref="K13:K15"/>
    <mergeCell ref="K18:K19"/>
    <mergeCell ref="M4:M19"/>
  </mergeCells>
  <pageMargins left="0.118055555555556" right="0.0388888888888889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19"/>
  <sheetViews>
    <sheetView tabSelected="1" workbookViewId="0">
      <pane xSplit="3" ySplit="2" topLeftCell="D3" activePane="bottomRight" state="frozen"/>
      <selection/>
      <selection pane="topRight"/>
      <selection pane="bottomLeft"/>
      <selection pane="bottomRight" activeCell="E10" sqref="E10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3.375" style="2" customWidth="1"/>
    <col min="5" max="11" width="14.375" style="3" customWidth="1"/>
    <col min="12" max="16" width="14.375" style="87" customWidth="1"/>
    <col min="17" max="39" width="14.375" style="3" customWidth="1"/>
    <col min="40" max="44" width="11.125" style="3"/>
    <col min="45" max="50" width="9" style="4"/>
    <col min="51" max="51" width="11" style="4" customWidth="1"/>
    <col min="52" max="56" width="9" style="4" customWidth="1"/>
    <col min="57" max="62" width="13.25" style="4" customWidth="1"/>
    <col min="63" max="63" width="9" style="4"/>
    <col min="64" max="65" width="9.25" style="4"/>
    <col min="66" max="66" width="9" style="4"/>
    <col min="67" max="67" width="11.125" style="4" customWidth="1"/>
    <col min="68" max="68" width="9" style="4"/>
    <col min="69" max="69" width="20.75" style="4" customWidth="1"/>
    <col min="70" max="16384" width="9" style="4"/>
  </cols>
  <sheetData>
    <row r="1" s="4" customFormat="1" ht="34" customHeight="1" spans="1:71">
      <c r="A1" s="88" t="s">
        <v>76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11" t="s">
        <v>77</v>
      </c>
      <c r="BS1" s="11"/>
    </row>
    <row r="2" s="4" customFormat="1" ht="34" customHeight="1" spans="1:71">
      <c r="A2" s="89" t="s">
        <v>0</v>
      </c>
      <c r="B2" s="89" t="s">
        <v>78</v>
      </c>
      <c r="C2" s="89" t="s">
        <v>79</v>
      </c>
      <c r="D2" s="89" t="s">
        <v>80</v>
      </c>
      <c r="E2" s="90" t="s">
        <v>12</v>
      </c>
      <c r="F2" s="90" t="s">
        <v>81</v>
      </c>
      <c r="G2" s="90" t="s">
        <v>82</v>
      </c>
      <c r="H2" s="90" t="s">
        <v>83</v>
      </c>
      <c r="I2" s="90" t="s">
        <v>36</v>
      </c>
      <c r="J2" s="90" t="s">
        <v>37</v>
      </c>
      <c r="K2" s="91" t="s">
        <v>15</v>
      </c>
      <c r="L2" s="91" t="s">
        <v>81</v>
      </c>
      <c r="M2" s="91" t="s">
        <v>82</v>
      </c>
      <c r="N2" s="91" t="s">
        <v>84</v>
      </c>
      <c r="O2" s="91" t="s">
        <v>36</v>
      </c>
      <c r="P2" s="91" t="s">
        <v>37</v>
      </c>
      <c r="Q2" s="90" t="s">
        <v>19</v>
      </c>
      <c r="R2" s="90" t="s">
        <v>81</v>
      </c>
      <c r="S2" s="90" t="s">
        <v>82</v>
      </c>
      <c r="T2" s="90" t="s">
        <v>84</v>
      </c>
      <c r="U2" s="90" t="s">
        <v>36</v>
      </c>
      <c r="V2" s="90" t="s">
        <v>37</v>
      </c>
      <c r="W2" s="91" t="s">
        <v>85</v>
      </c>
      <c r="X2" s="91" t="s">
        <v>86</v>
      </c>
      <c r="Y2" s="91" t="s">
        <v>82</v>
      </c>
      <c r="Z2" s="91" t="s">
        <v>87</v>
      </c>
      <c r="AA2" s="91" t="s">
        <v>25</v>
      </c>
      <c r="AB2" s="91" t="s">
        <v>36</v>
      </c>
      <c r="AC2" s="91" t="s">
        <v>37</v>
      </c>
      <c r="AD2" s="93" t="s">
        <v>28</v>
      </c>
      <c r="AE2" s="93" t="s">
        <v>86</v>
      </c>
      <c r="AF2" s="93" t="s">
        <v>82</v>
      </c>
      <c r="AG2" s="93" t="s">
        <v>84</v>
      </c>
      <c r="AH2" s="93" t="s">
        <v>36</v>
      </c>
      <c r="AI2" s="93" t="s">
        <v>37</v>
      </c>
      <c r="AJ2" s="94" t="s">
        <v>31</v>
      </c>
      <c r="AK2" s="94" t="s">
        <v>86</v>
      </c>
      <c r="AL2" s="94" t="s">
        <v>88</v>
      </c>
      <c r="AM2" s="94" t="s">
        <v>37</v>
      </c>
      <c r="AN2" s="95" t="s">
        <v>89</v>
      </c>
      <c r="AO2" s="95" t="s">
        <v>86</v>
      </c>
      <c r="AP2" s="95" t="s">
        <v>82</v>
      </c>
      <c r="AQ2" s="95" t="s">
        <v>84</v>
      </c>
      <c r="AR2" s="95" t="s">
        <v>36</v>
      </c>
      <c r="AS2" s="40" t="s">
        <v>90</v>
      </c>
      <c r="AT2" s="40" t="s">
        <v>86</v>
      </c>
      <c r="AU2" s="40" t="s">
        <v>82</v>
      </c>
      <c r="AV2" s="40" t="s">
        <v>84</v>
      </c>
      <c r="AW2" s="40" t="s">
        <v>36</v>
      </c>
      <c r="AX2" s="40" t="s">
        <v>37</v>
      </c>
      <c r="AY2" s="97" t="s">
        <v>62</v>
      </c>
      <c r="AZ2" s="97" t="s">
        <v>86</v>
      </c>
      <c r="BA2" s="97" t="s">
        <v>82</v>
      </c>
      <c r="BB2" s="97" t="s">
        <v>84</v>
      </c>
      <c r="BC2" s="97" t="s">
        <v>36</v>
      </c>
      <c r="BD2" s="97" t="s">
        <v>37</v>
      </c>
      <c r="BE2" s="40" t="s">
        <v>65</v>
      </c>
      <c r="BF2" s="40" t="s">
        <v>86</v>
      </c>
      <c r="BG2" s="40" t="s">
        <v>82</v>
      </c>
      <c r="BH2" s="40" t="s">
        <v>84</v>
      </c>
      <c r="BI2" s="40" t="s">
        <v>36</v>
      </c>
      <c r="BJ2" s="40" t="s">
        <v>37</v>
      </c>
      <c r="BK2" s="95" t="s">
        <v>91</v>
      </c>
      <c r="BL2" s="95" t="s">
        <v>92</v>
      </c>
      <c r="BM2" s="93" t="s">
        <v>93</v>
      </c>
      <c r="BN2" s="93" t="s">
        <v>94</v>
      </c>
      <c r="BO2" s="95" t="s">
        <v>82</v>
      </c>
      <c r="BP2" s="95" t="s">
        <v>36</v>
      </c>
      <c r="BQ2" s="93" t="s">
        <v>95</v>
      </c>
      <c r="BR2" s="11" t="s">
        <v>96</v>
      </c>
      <c r="BS2" s="11" t="s">
        <v>77</v>
      </c>
    </row>
    <row r="3" s="4" customFormat="1" customHeight="1" spans="1:71">
      <c r="A3" s="10">
        <v>1</v>
      </c>
      <c r="B3" s="10">
        <v>582</v>
      </c>
      <c r="C3" s="10" t="s">
        <v>97</v>
      </c>
      <c r="D3" s="10" t="s">
        <v>98</v>
      </c>
      <c r="E3" s="11">
        <v>18</v>
      </c>
      <c r="F3" s="11">
        <v>19</v>
      </c>
      <c r="G3" s="11">
        <f>F3-E3</f>
        <v>1</v>
      </c>
      <c r="H3" s="11">
        <v>1114.67</v>
      </c>
      <c r="I3" s="11">
        <f>H3*0.04</f>
        <v>44.5868</v>
      </c>
      <c r="J3" s="11"/>
      <c r="K3" s="11">
        <v>217</v>
      </c>
      <c r="L3" s="92">
        <v>107</v>
      </c>
      <c r="M3" s="92">
        <f>L3-K3</f>
        <v>-110</v>
      </c>
      <c r="N3" s="92">
        <v>5997.52</v>
      </c>
      <c r="O3" s="92">
        <f>N3*0.03</f>
        <v>179.9256</v>
      </c>
      <c r="P3" s="92">
        <f>M3</f>
        <v>-110</v>
      </c>
      <c r="Q3" s="11">
        <v>28</v>
      </c>
      <c r="R3" s="11">
        <v>26</v>
      </c>
      <c r="S3" s="11">
        <f>R3-Q3</f>
        <v>-2</v>
      </c>
      <c r="T3" s="11">
        <v>2278.79</v>
      </c>
      <c r="U3" s="11">
        <f>T3*0.03</f>
        <v>68.3637</v>
      </c>
      <c r="V3" s="11">
        <f>S3*1</f>
        <v>-2</v>
      </c>
      <c r="W3" s="11">
        <v>10</v>
      </c>
      <c r="X3" s="11">
        <v>8</v>
      </c>
      <c r="Y3" s="11">
        <f>X3-W3</f>
        <v>-2</v>
      </c>
      <c r="Z3" s="11">
        <v>670</v>
      </c>
      <c r="AA3" s="11">
        <v>0</v>
      </c>
      <c r="AB3" s="11">
        <f>Z3*0.02+AA3*0.03</f>
        <v>13.4</v>
      </c>
      <c r="AC3" s="11">
        <f>Y3*0.5</f>
        <v>-1</v>
      </c>
      <c r="AD3" s="11">
        <v>51</v>
      </c>
      <c r="AE3" s="11">
        <v>11</v>
      </c>
      <c r="AF3" s="11">
        <f>AE3-AD3</f>
        <v>-40</v>
      </c>
      <c r="AG3" s="11">
        <v>507.8</v>
      </c>
      <c r="AH3" s="11">
        <f>AG3*0.02</f>
        <v>10.156</v>
      </c>
      <c r="AI3" s="11">
        <f>AF3*1</f>
        <v>-40</v>
      </c>
      <c r="AJ3" s="11">
        <v>9</v>
      </c>
      <c r="AK3" s="11">
        <v>0</v>
      </c>
      <c r="AL3" s="11">
        <f>AK3-AJ3</f>
        <v>-9</v>
      </c>
      <c r="AM3" s="11">
        <f>AL3*2</f>
        <v>-18</v>
      </c>
      <c r="AN3" s="11">
        <v>23</v>
      </c>
      <c r="AO3" s="11">
        <v>5</v>
      </c>
      <c r="AP3" s="11">
        <f>AO3-AN3</f>
        <v>-18</v>
      </c>
      <c r="AQ3" s="11">
        <v>594</v>
      </c>
      <c r="AR3" s="11">
        <f>AQ3*0.05</f>
        <v>29.7</v>
      </c>
      <c r="AS3" s="11">
        <v>10</v>
      </c>
      <c r="AT3" s="96">
        <v>2</v>
      </c>
      <c r="AU3" s="96">
        <f>AT3-AS3</f>
        <v>-8</v>
      </c>
      <c r="AV3" s="96">
        <v>98</v>
      </c>
      <c r="AW3" s="96">
        <f>AV3*0.04</f>
        <v>3.92</v>
      </c>
      <c r="AX3" s="96">
        <f>AU3</f>
        <v>-8</v>
      </c>
      <c r="AY3" s="11">
        <v>10</v>
      </c>
      <c r="AZ3" s="11">
        <v>10</v>
      </c>
      <c r="BA3" s="11">
        <f>AZ3-AY3</f>
        <v>0</v>
      </c>
      <c r="BB3" s="11">
        <v>152.8</v>
      </c>
      <c r="BC3" s="11">
        <f>AZ3*1</f>
        <v>10</v>
      </c>
      <c r="BD3" s="11"/>
      <c r="BE3" s="11">
        <v>7</v>
      </c>
      <c r="BF3" s="11">
        <v>8</v>
      </c>
      <c r="BG3" s="11">
        <f>BF3-BE3</f>
        <v>1</v>
      </c>
      <c r="BH3" s="11">
        <v>896</v>
      </c>
      <c r="BI3" s="11">
        <f>BH3*0.03</f>
        <v>26.88</v>
      </c>
      <c r="BJ3" s="11"/>
      <c r="BK3" s="11">
        <v>2880</v>
      </c>
      <c r="BL3" s="11">
        <v>1316.22</v>
      </c>
      <c r="BM3" s="11">
        <v>1029.12</v>
      </c>
      <c r="BN3" s="11">
        <v>52</v>
      </c>
      <c r="BO3" s="11">
        <f>BL3-BK3</f>
        <v>-1563.78</v>
      </c>
      <c r="BP3" s="11">
        <f>BN3*1</f>
        <v>52</v>
      </c>
      <c r="BQ3" s="11">
        <f>BO3*0.05/2</f>
        <v>-39.0945</v>
      </c>
      <c r="BR3" s="11">
        <f>ROUND(I3+O3+U3+AB3+AH3+AR3+AW3+BC3+BI3+BP3,0)</f>
        <v>439</v>
      </c>
      <c r="BS3" s="11">
        <f>ROUND(J3+P3+V3+AC3+AI3+AM3+AX3+BD3+BJ3+BQ3,0)</f>
        <v>-218</v>
      </c>
    </row>
    <row r="4" s="4" customFormat="1" customHeight="1" spans="1:71">
      <c r="A4" s="10">
        <v>2</v>
      </c>
      <c r="B4" s="10">
        <v>343</v>
      </c>
      <c r="C4" s="10" t="s">
        <v>99</v>
      </c>
      <c r="D4" s="10" t="s">
        <v>98</v>
      </c>
      <c r="E4" s="11">
        <v>20</v>
      </c>
      <c r="F4" s="11">
        <v>1</v>
      </c>
      <c r="G4" s="11">
        <f t="shared" ref="G4:G35" si="0">F4-E4</f>
        <v>-19</v>
      </c>
      <c r="H4" s="11">
        <v>57.8</v>
      </c>
      <c r="I4" s="11">
        <f>H4*0.03</f>
        <v>1.734</v>
      </c>
      <c r="J4" s="11">
        <f>G4</f>
        <v>-19</v>
      </c>
      <c r="K4" s="11">
        <v>239</v>
      </c>
      <c r="L4" s="92">
        <v>183</v>
      </c>
      <c r="M4" s="92">
        <f t="shared" ref="M4:M35" si="1">L4-K4</f>
        <v>-56</v>
      </c>
      <c r="N4" s="92">
        <v>9971.27</v>
      </c>
      <c r="O4" s="92">
        <f>N4*0.03</f>
        <v>299.1381</v>
      </c>
      <c r="P4" s="92">
        <f>M4</f>
        <v>-56</v>
      </c>
      <c r="Q4" s="11">
        <v>36</v>
      </c>
      <c r="R4" s="11">
        <v>37</v>
      </c>
      <c r="S4" s="11">
        <f t="shared" ref="S4:S35" si="2">R4-Q4</f>
        <v>1</v>
      </c>
      <c r="T4" s="11">
        <v>3348.15</v>
      </c>
      <c r="U4" s="11">
        <f>T4*0.04</f>
        <v>133.926</v>
      </c>
      <c r="V4" s="11"/>
      <c r="W4" s="11">
        <v>9</v>
      </c>
      <c r="X4" s="11">
        <v>18</v>
      </c>
      <c r="Y4" s="11">
        <f t="shared" ref="Y4:Y35" si="3">X4-W4</f>
        <v>9</v>
      </c>
      <c r="Z4" s="11">
        <v>879</v>
      </c>
      <c r="AA4" s="11">
        <v>459.61</v>
      </c>
      <c r="AB4" s="11">
        <f>Z4*0.03+AA4*0.04</f>
        <v>44.7544</v>
      </c>
      <c r="AC4" s="11"/>
      <c r="AD4" s="11">
        <v>57</v>
      </c>
      <c r="AE4" s="11">
        <v>21</v>
      </c>
      <c r="AF4" s="11">
        <f t="shared" ref="AF4:AF35" si="4">AE4-AD4</f>
        <v>-36</v>
      </c>
      <c r="AG4" s="11">
        <v>987.11</v>
      </c>
      <c r="AH4" s="11">
        <f t="shared" ref="AH4:AH14" si="5">AG4*0.02</f>
        <v>19.7422</v>
      </c>
      <c r="AI4" s="11">
        <f t="shared" ref="AI4:AI14" si="6">AF4*1</f>
        <v>-36</v>
      </c>
      <c r="AJ4" s="11">
        <v>9</v>
      </c>
      <c r="AK4" s="11">
        <v>4</v>
      </c>
      <c r="AL4" s="11">
        <f t="shared" ref="AL4:AL35" si="7">AK4-AJ4</f>
        <v>-5</v>
      </c>
      <c r="AM4" s="11">
        <f>AL4*2</f>
        <v>-10</v>
      </c>
      <c r="AN4" s="11">
        <v>16</v>
      </c>
      <c r="AO4" s="11">
        <v>2</v>
      </c>
      <c r="AP4" s="11">
        <f t="shared" ref="AP4:AP35" si="8">AO4-AN4</f>
        <v>-14</v>
      </c>
      <c r="AQ4" s="11">
        <v>198</v>
      </c>
      <c r="AR4" s="11">
        <f t="shared" ref="AR4:AR35" si="9">AQ4*0.05</f>
        <v>9.9</v>
      </c>
      <c r="AS4" s="11">
        <v>10</v>
      </c>
      <c r="AT4" s="96">
        <v>0</v>
      </c>
      <c r="AU4" s="96">
        <f t="shared" ref="AU4:AU35" si="10">AT4-AS4</f>
        <v>-10</v>
      </c>
      <c r="AV4" s="96">
        <v>0</v>
      </c>
      <c r="AW4" s="96">
        <f>AV4*0.04</f>
        <v>0</v>
      </c>
      <c r="AX4" s="96">
        <f>AU4</f>
        <v>-10</v>
      </c>
      <c r="AY4" s="11">
        <v>14</v>
      </c>
      <c r="AZ4" s="11">
        <v>4.4</v>
      </c>
      <c r="BA4" s="11">
        <f t="shared" ref="BA4:BA35" si="11">AZ4-AY4</f>
        <v>-9.6</v>
      </c>
      <c r="BB4" s="11">
        <v>60.16</v>
      </c>
      <c r="BC4" s="11">
        <f>BB4*0.02</f>
        <v>1.2032</v>
      </c>
      <c r="BD4" s="11">
        <f>BA4*0.5</f>
        <v>-4.8</v>
      </c>
      <c r="BE4" s="11">
        <v>7</v>
      </c>
      <c r="BF4" s="11">
        <v>0</v>
      </c>
      <c r="BG4" s="11">
        <f t="shared" ref="BG4:BG35" si="12">BF4-BE4</f>
        <v>-7</v>
      </c>
      <c r="BH4" s="11">
        <v>0</v>
      </c>
      <c r="BI4" s="11">
        <f>BH4*0.02</f>
        <v>0</v>
      </c>
      <c r="BJ4" s="11">
        <f>BG4*0.5</f>
        <v>-3.5</v>
      </c>
      <c r="BK4" s="11">
        <v>6558</v>
      </c>
      <c r="BL4" s="11">
        <v>2100.88</v>
      </c>
      <c r="BM4" s="11">
        <v>2011.78</v>
      </c>
      <c r="BN4" s="11">
        <v>102</v>
      </c>
      <c r="BO4" s="11">
        <f t="shared" ref="BO4:BO35" si="13">BL4-BK4</f>
        <v>-4457.12</v>
      </c>
      <c r="BP4" s="11">
        <f t="shared" ref="BP4:BP35" si="14">BN4*1</f>
        <v>102</v>
      </c>
      <c r="BQ4" s="11">
        <f t="shared" ref="BQ4:BQ18" si="15">BO4*0.05/2</f>
        <v>-111.428</v>
      </c>
      <c r="BR4" s="11">
        <f t="shared" ref="BR4:BR35" si="16">ROUND(I4+O4+U4+AB4+AH4+AR4+AW4+BC4+BI4+BP4,0)</f>
        <v>612</v>
      </c>
      <c r="BS4" s="11">
        <f t="shared" ref="BS4:BS35" si="17">ROUND(J4+P4+V4+AC4+AI4+AM4+AX4+BD4+BJ4+BQ4,0)</f>
        <v>-251</v>
      </c>
    </row>
    <row r="5" s="4" customFormat="1" customHeight="1" spans="1:71">
      <c r="A5" s="10">
        <v>3</v>
      </c>
      <c r="B5" s="10">
        <v>581</v>
      </c>
      <c r="C5" s="10" t="s">
        <v>100</v>
      </c>
      <c r="D5" s="10" t="s">
        <v>101</v>
      </c>
      <c r="E5" s="11">
        <v>20</v>
      </c>
      <c r="F5" s="11">
        <v>3</v>
      </c>
      <c r="G5" s="11">
        <f t="shared" si="0"/>
        <v>-17</v>
      </c>
      <c r="H5" s="11">
        <v>193.8</v>
      </c>
      <c r="I5" s="11">
        <f t="shared" ref="I5:I13" si="18">H5*0.03</f>
        <v>5.814</v>
      </c>
      <c r="J5" s="11">
        <f t="shared" ref="J5:J13" si="19">G5</f>
        <v>-17</v>
      </c>
      <c r="K5" s="11">
        <v>240</v>
      </c>
      <c r="L5" s="92">
        <v>217</v>
      </c>
      <c r="M5" s="92">
        <f t="shared" si="1"/>
        <v>-23</v>
      </c>
      <c r="N5" s="92">
        <v>11851.15</v>
      </c>
      <c r="O5" s="92">
        <f>N5*0.03</f>
        <v>355.5345</v>
      </c>
      <c r="P5" s="92">
        <f>M5</f>
        <v>-23</v>
      </c>
      <c r="Q5" s="11">
        <v>36</v>
      </c>
      <c r="R5" s="11">
        <v>36</v>
      </c>
      <c r="S5" s="11">
        <f t="shared" si="2"/>
        <v>0</v>
      </c>
      <c r="T5" s="11">
        <v>3312</v>
      </c>
      <c r="U5" s="11">
        <f>T5*0.04</f>
        <v>132.48</v>
      </c>
      <c r="V5" s="11"/>
      <c r="W5" s="11">
        <v>8</v>
      </c>
      <c r="X5" s="11">
        <v>12</v>
      </c>
      <c r="Y5" s="11">
        <f t="shared" si="3"/>
        <v>4</v>
      </c>
      <c r="Z5" s="11">
        <v>759</v>
      </c>
      <c r="AA5" s="11">
        <v>150</v>
      </c>
      <c r="AB5" s="11">
        <f>Z5*0.03+AA5*0.04</f>
        <v>28.77</v>
      </c>
      <c r="AC5" s="11"/>
      <c r="AD5" s="11">
        <v>52</v>
      </c>
      <c r="AE5" s="11">
        <v>15</v>
      </c>
      <c r="AF5" s="11">
        <f t="shared" si="4"/>
        <v>-37</v>
      </c>
      <c r="AG5" s="11">
        <v>677</v>
      </c>
      <c r="AH5" s="11">
        <f t="shared" si="5"/>
        <v>13.54</v>
      </c>
      <c r="AI5" s="11">
        <f t="shared" si="6"/>
        <v>-37</v>
      </c>
      <c r="AJ5" s="11">
        <v>9</v>
      </c>
      <c r="AK5" s="11">
        <v>14</v>
      </c>
      <c r="AL5" s="11">
        <f t="shared" si="7"/>
        <v>5</v>
      </c>
      <c r="AM5" s="11"/>
      <c r="AN5" s="11">
        <v>16</v>
      </c>
      <c r="AO5" s="11">
        <v>3</v>
      </c>
      <c r="AP5" s="11">
        <f t="shared" si="8"/>
        <v>-13</v>
      </c>
      <c r="AQ5" s="11">
        <v>297</v>
      </c>
      <c r="AR5" s="11">
        <f t="shared" si="9"/>
        <v>14.85</v>
      </c>
      <c r="AS5" s="11">
        <v>10</v>
      </c>
      <c r="AT5" s="96">
        <v>35</v>
      </c>
      <c r="AU5" s="96">
        <f t="shared" si="10"/>
        <v>25</v>
      </c>
      <c r="AV5" s="96">
        <v>923</v>
      </c>
      <c r="AW5" s="96">
        <f>AV5*0.05</f>
        <v>46.15</v>
      </c>
      <c r="AX5" s="96"/>
      <c r="AY5" s="11">
        <v>16</v>
      </c>
      <c r="AZ5" s="11">
        <v>28</v>
      </c>
      <c r="BA5" s="11">
        <f t="shared" si="11"/>
        <v>12</v>
      </c>
      <c r="BB5" s="11">
        <v>412.12</v>
      </c>
      <c r="BC5" s="11">
        <f>AZ5*1</f>
        <v>28</v>
      </c>
      <c r="BD5" s="11"/>
      <c r="BE5" s="11">
        <v>7</v>
      </c>
      <c r="BF5" s="11">
        <v>0</v>
      </c>
      <c r="BG5" s="11">
        <f t="shared" si="12"/>
        <v>-7</v>
      </c>
      <c r="BH5" s="11">
        <v>0</v>
      </c>
      <c r="BI5" s="11">
        <f>BH5*0.02</f>
        <v>0</v>
      </c>
      <c r="BJ5" s="11">
        <f>BG5*0.5</f>
        <v>-3.5</v>
      </c>
      <c r="BK5" s="11">
        <v>5200</v>
      </c>
      <c r="BL5" s="11">
        <v>2644.78</v>
      </c>
      <c r="BM5" s="11">
        <v>2555.68</v>
      </c>
      <c r="BN5" s="11">
        <v>131</v>
      </c>
      <c r="BO5" s="11">
        <f t="shared" si="13"/>
        <v>-2555.22</v>
      </c>
      <c r="BP5" s="11">
        <f t="shared" si="14"/>
        <v>131</v>
      </c>
      <c r="BQ5" s="11">
        <f t="shared" si="15"/>
        <v>-63.8805</v>
      </c>
      <c r="BR5" s="11">
        <f t="shared" si="16"/>
        <v>756</v>
      </c>
      <c r="BS5" s="11">
        <f t="shared" si="17"/>
        <v>-144</v>
      </c>
    </row>
    <row r="6" s="4" customFormat="1" customHeight="1" spans="1:71">
      <c r="A6" s="10">
        <v>4</v>
      </c>
      <c r="B6" s="10">
        <v>585</v>
      </c>
      <c r="C6" s="10" t="s">
        <v>102</v>
      </c>
      <c r="D6" s="10" t="s">
        <v>101</v>
      </c>
      <c r="E6" s="11">
        <v>18</v>
      </c>
      <c r="F6" s="11">
        <v>15</v>
      </c>
      <c r="G6" s="11">
        <f t="shared" si="0"/>
        <v>-3</v>
      </c>
      <c r="H6" s="11">
        <v>884.02</v>
      </c>
      <c r="I6" s="11">
        <f t="shared" si="18"/>
        <v>26.5206</v>
      </c>
      <c r="J6" s="11">
        <f t="shared" si="19"/>
        <v>-3</v>
      </c>
      <c r="K6" s="11">
        <v>226</v>
      </c>
      <c r="L6" s="92">
        <v>220</v>
      </c>
      <c r="M6" s="92">
        <f t="shared" si="1"/>
        <v>-6</v>
      </c>
      <c r="N6" s="92">
        <v>12239.17</v>
      </c>
      <c r="O6" s="92">
        <f>N6*0.03</f>
        <v>367.1751</v>
      </c>
      <c r="P6" s="92">
        <f>M6</f>
        <v>-6</v>
      </c>
      <c r="Q6" s="11">
        <v>33</v>
      </c>
      <c r="R6" s="11">
        <v>16</v>
      </c>
      <c r="S6" s="11">
        <f t="shared" si="2"/>
        <v>-17</v>
      </c>
      <c r="T6" s="11">
        <v>1453.03</v>
      </c>
      <c r="U6" s="11">
        <f>T6*0.03</f>
        <v>43.5909</v>
      </c>
      <c r="V6" s="11">
        <f>S6*1</f>
        <v>-17</v>
      </c>
      <c r="W6" s="11">
        <v>10</v>
      </c>
      <c r="X6" s="11">
        <v>6</v>
      </c>
      <c r="Y6" s="11">
        <f t="shared" si="3"/>
        <v>-4</v>
      </c>
      <c r="Z6" s="11">
        <v>255</v>
      </c>
      <c r="AA6" s="11">
        <v>207</v>
      </c>
      <c r="AB6" s="11">
        <f>Z6*0.02+AA6*0.03</f>
        <v>11.31</v>
      </c>
      <c r="AC6" s="11">
        <f>Y6*0.5</f>
        <v>-2</v>
      </c>
      <c r="AD6" s="11">
        <v>52</v>
      </c>
      <c r="AE6" s="11">
        <v>33</v>
      </c>
      <c r="AF6" s="11">
        <f t="shared" si="4"/>
        <v>-19</v>
      </c>
      <c r="AG6" s="11">
        <v>1506.5</v>
      </c>
      <c r="AH6" s="11">
        <f t="shared" si="5"/>
        <v>30.13</v>
      </c>
      <c r="AI6" s="11">
        <f t="shared" si="6"/>
        <v>-19</v>
      </c>
      <c r="AJ6" s="11">
        <v>10</v>
      </c>
      <c r="AK6" s="11">
        <v>16</v>
      </c>
      <c r="AL6" s="11">
        <f t="shared" si="7"/>
        <v>6</v>
      </c>
      <c r="AM6" s="11"/>
      <c r="AN6" s="11">
        <v>16</v>
      </c>
      <c r="AO6" s="11">
        <v>0</v>
      </c>
      <c r="AP6" s="11">
        <f t="shared" si="8"/>
        <v>-16</v>
      </c>
      <c r="AQ6" s="11">
        <v>0</v>
      </c>
      <c r="AR6" s="11">
        <f t="shared" si="9"/>
        <v>0</v>
      </c>
      <c r="AS6" s="11">
        <v>10</v>
      </c>
      <c r="AT6" s="96">
        <v>11</v>
      </c>
      <c r="AU6" s="96">
        <f t="shared" si="10"/>
        <v>1</v>
      </c>
      <c r="AV6" s="96">
        <v>461.56</v>
      </c>
      <c r="AW6" s="96">
        <f>AV6*0.05</f>
        <v>23.078</v>
      </c>
      <c r="AX6" s="96"/>
      <c r="AY6" s="11">
        <v>13</v>
      </c>
      <c r="AZ6" s="11">
        <v>23</v>
      </c>
      <c r="BA6" s="11">
        <f t="shared" si="11"/>
        <v>10</v>
      </c>
      <c r="BB6" s="11">
        <v>319.13</v>
      </c>
      <c r="BC6" s="11">
        <f>AZ6*1</f>
        <v>23</v>
      </c>
      <c r="BD6" s="11"/>
      <c r="BE6" s="11">
        <v>7</v>
      </c>
      <c r="BF6" s="11">
        <v>11</v>
      </c>
      <c r="BG6" s="11">
        <f t="shared" si="12"/>
        <v>4</v>
      </c>
      <c r="BH6" s="11">
        <v>1142.4</v>
      </c>
      <c r="BI6" s="11">
        <f>BH6*0.03</f>
        <v>34.272</v>
      </c>
      <c r="BJ6" s="11"/>
      <c r="BK6" s="11">
        <v>4326</v>
      </c>
      <c r="BL6" s="11">
        <v>2273.39</v>
      </c>
      <c r="BM6" s="11">
        <v>2204.09</v>
      </c>
      <c r="BN6" s="11">
        <v>112</v>
      </c>
      <c r="BO6" s="11">
        <f t="shared" si="13"/>
        <v>-2052.61</v>
      </c>
      <c r="BP6" s="11">
        <f t="shared" si="14"/>
        <v>112</v>
      </c>
      <c r="BQ6" s="11">
        <f t="shared" si="15"/>
        <v>-51.31525</v>
      </c>
      <c r="BR6" s="11">
        <f t="shared" si="16"/>
        <v>671</v>
      </c>
      <c r="BS6" s="11">
        <f t="shared" si="17"/>
        <v>-98</v>
      </c>
    </row>
    <row r="7" s="4" customFormat="1" customHeight="1" spans="1:71">
      <c r="A7" s="10">
        <v>5</v>
      </c>
      <c r="B7" s="10">
        <v>709</v>
      </c>
      <c r="C7" s="10" t="s">
        <v>103</v>
      </c>
      <c r="D7" s="10" t="s">
        <v>98</v>
      </c>
      <c r="E7" s="11">
        <v>17</v>
      </c>
      <c r="F7" s="11">
        <v>8</v>
      </c>
      <c r="G7" s="11">
        <f t="shared" si="0"/>
        <v>-9</v>
      </c>
      <c r="H7" s="11">
        <v>470.29</v>
      </c>
      <c r="I7" s="11">
        <f t="shared" si="18"/>
        <v>14.1087</v>
      </c>
      <c r="J7" s="11">
        <f t="shared" si="19"/>
        <v>-9</v>
      </c>
      <c r="K7" s="11">
        <v>252</v>
      </c>
      <c r="L7" s="92">
        <v>377</v>
      </c>
      <c r="M7" s="92">
        <f t="shared" si="1"/>
        <v>125</v>
      </c>
      <c r="N7" s="92">
        <v>20296.66</v>
      </c>
      <c r="O7" s="92">
        <f>N7*0.04</f>
        <v>811.8664</v>
      </c>
      <c r="P7" s="92"/>
      <c r="Q7" s="11">
        <v>32</v>
      </c>
      <c r="R7" s="11">
        <v>27</v>
      </c>
      <c r="S7" s="11">
        <f t="shared" si="2"/>
        <v>-5</v>
      </c>
      <c r="T7" s="11">
        <v>2616.64</v>
      </c>
      <c r="U7" s="11">
        <f>T7*0.03</f>
        <v>78.4992</v>
      </c>
      <c r="V7" s="11">
        <f>S7*1</f>
        <v>-5</v>
      </c>
      <c r="W7" s="11">
        <v>8</v>
      </c>
      <c r="X7" s="11">
        <v>7</v>
      </c>
      <c r="Y7" s="11">
        <f t="shared" si="3"/>
        <v>-1</v>
      </c>
      <c r="Z7" s="11">
        <v>504.92</v>
      </c>
      <c r="AA7" s="11">
        <v>75</v>
      </c>
      <c r="AB7" s="11">
        <f>Z7*0.02+AA7*0.03</f>
        <v>12.3484</v>
      </c>
      <c r="AC7" s="11">
        <f>Y7*0.5</f>
        <v>-0.5</v>
      </c>
      <c r="AD7" s="11">
        <v>39</v>
      </c>
      <c r="AE7" s="11">
        <v>22</v>
      </c>
      <c r="AF7" s="11">
        <f t="shared" si="4"/>
        <v>-17</v>
      </c>
      <c r="AG7" s="11">
        <v>1083.96</v>
      </c>
      <c r="AH7" s="11">
        <f t="shared" si="5"/>
        <v>21.6792</v>
      </c>
      <c r="AI7" s="11">
        <f t="shared" si="6"/>
        <v>-17</v>
      </c>
      <c r="AJ7" s="11">
        <v>10</v>
      </c>
      <c r="AK7" s="11">
        <v>21</v>
      </c>
      <c r="AL7" s="11">
        <f t="shared" si="7"/>
        <v>11</v>
      </c>
      <c r="AM7" s="11"/>
      <c r="AN7" s="11">
        <v>12</v>
      </c>
      <c r="AO7" s="11">
        <v>5</v>
      </c>
      <c r="AP7" s="11">
        <f t="shared" si="8"/>
        <v>-7</v>
      </c>
      <c r="AQ7" s="11">
        <v>686.71</v>
      </c>
      <c r="AR7" s="11">
        <f t="shared" si="9"/>
        <v>34.3355</v>
      </c>
      <c r="AS7" s="11">
        <v>8</v>
      </c>
      <c r="AT7" s="96">
        <v>43</v>
      </c>
      <c r="AU7" s="96">
        <f t="shared" si="10"/>
        <v>35</v>
      </c>
      <c r="AV7" s="96">
        <v>1518.38</v>
      </c>
      <c r="AW7" s="96">
        <f>AV7*0.05</f>
        <v>75.919</v>
      </c>
      <c r="AX7" s="96"/>
      <c r="AY7" s="11">
        <v>14</v>
      </c>
      <c r="AZ7" s="11">
        <v>21.4</v>
      </c>
      <c r="BA7" s="11">
        <f t="shared" si="11"/>
        <v>7.4</v>
      </c>
      <c r="BB7" s="11">
        <v>306.04</v>
      </c>
      <c r="BC7" s="11">
        <f>AZ7*1</f>
        <v>21.4</v>
      </c>
      <c r="BD7" s="11"/>
      <c r="BE7" s="11">
        <v>7</v>
      </c>
      <c r="BF7" s="11">
        <v>9</v>
      </c>
      <c r="BG7" s="11">
        <f t="shared" si="12"/>
        <v>2</v>
      </c>
      <c r="BH7" s="11">
        <v>935.2</v>
      </c>
      <c r="BI7" s="11">
        <f>BH7*0.03</f>
        <v>28.056</v>
      </c>
      <c r="BJ7" s="11"/>
      <c r="BK7" s="11">
        <v>4281</v>
      </c>
      <c r="BL7" s="11">
        <v>4029.88</v>
      </c>
      <c r="BM7" s="11">
        <v>3940.78</v>
      </c>
      <c r="BN7" s="11">
        <v>230</v>
      </c>
      <c r="BO7" s="11">
        <f t="shared" si="13"/>
        <v>-251.12</v>
      </c>
      <c r="BP7" s="11">
        <f t="shared" si="14"/>
        <v>230</v>
      </c>
      <c r="BQ7" s="11">
        <f t="shared" si="15"/>
        <v>-6.278</v>
      </c>
      <c r="BR7" s="11">
        <f t="shared" si="16"/>
        <v>1328</v>
      </c>
      <c r="BS7" s="11">
        <f t="shared" si="17"/>
        <v>-38</v>
      </c>
    </row>
    <row r="8" s="4" customFormat="1" customHeight="1" spans="1:71">
      <c r="A8" s="10">
        <v>6</v>
      </c>
      <c r="B8" s="10">
        <v>730</v>
      </c>
      <c r="C8" s="10" t="s">
        <v>104</v>
      </c>
      <c r="D8" s="10" t="s">
        <v>98</v>
      </c>
      <c r="E8" s="11">
        <v>17</v>
      </c>
      <c r="F8" s="11">
        <v>8</v>
      </c>
      <c r="G8" s="11">
        <f t="shared" si="0"/>
        <v>-9</v>
      </c>
      <c r="H8" s="11">
        <v>482.8</v>
      </c>
      <c r="I8" s="11">
        <f t="shared" si="18"/>
        <v>14.484</v>
      </c>
      <c r="J8" s="11">
        <f t="shared" si="19"/>
        <v>-9</v>
      </c>
      <c r="K8" s="11">
        <v>248</v>
      </c>
      <c r="L8" s="92">
        <v>265</v>
      </c>
      <c r="M8" s="92">
        <f t="shared" si="1"/>
        <v>17</v>
      </c>
      <c r="N8" s="92">
        <v>14655.29</v>
      </c>
      <c r="O8" s="92">
        <f>N8*0.04</f>
        <v>586.2116</v>
      </c>
      <c r="P8" s="92"/>
      <c r="Q8" s="11">
        <v>27</v>
      </c>
      <c r="R8" s="11">
        <v>15</v>
      </c>
      <c r="S8" s="11">
        <f t="shared" si="2"/>
        <v>-12</v>
      </c>
      <c r="T8" s="11">
        <v>1453</v>
      </c>
      <c r="U8" s="11">
        <f>T8*0.03</f>
        <v>43.59</v>
      </c>
      <c r="V8" s="11">
        <f>S8*1</f>
        <v>-12</v>
      </c>
      <c r="W8" s="11">
        <v>6</v>
      </c>
      <c r="X8" s="11">
        <v>4</v>
      </c>
      <c r="Y8" s="11">
        <f t="shared" si="3"/>
        <v>-2</v>
      </c>
      <c r="Z8" s="11">
        <v>335.5</v>
      </c>
      <c r="AA8" s="11">
        <v>0</v>
      </c>
      <c r="AB8" s="11">
        <f>Z8*0.02+AA8*0.03</f>
        <v>6.71</v>
      </c>
      <c r="AC8" s="11">
        <f>Y8*0.5</f>
        <v>-1</v>
      </c>
      <c r="AD8" s="11">
        <v>39</v>
      </c>
      <c r="AE8" s="11">
        <v>15</v>
      </c>
      <c r="AF8" s="11">
        <f t="shared" si="4"/>
        <v>-24</v>
      </c>
      <c r="AG8" s="11">
        <v>702.06</v>
      </c>
      <c r="AH8" s="11">
        <f t="shared" si="5"/>
        <v>14.0412</v>
      </c>
      <c r="AI8" s="11">
        <f t="shared" si="6"/>
        <v>-24</v>
      </c>
      <c r="AJ8" s="11">
        <v>8</v>
      </c>
      <c r="AK8" s="11">
        <v>13</v>
      </c>
      <c r="AL8" s="11">
        <f t="shared" si="7"/>
        <v>5</v>
      </c>
      <c r="AM8" s="11"/>
      <c r="AN8" s="11">
        <v>12</v>
      </c>
      <c r="AO8" s="11">
        <v>4</v>
      </c>
      <c r="AP8" s="11">
        <f t="shared" si="8"/>
        <v>-8</v>
      </c>
      <c r="AQ8" s="11">
        <v>495</v>
      </c>
      <c r="AR8" s="11">
        <f t="shared" si="9"/>
        <v>24.75</v>
      </c>
      <c r="AS8" s="11">
        <v>8</v>
      </c>
      <c r="AT8" s="96">
        <v>4</v>
      </c>
      <c r="AU8" s="96">
        <f t="shared" si="10"/>
        <v>-4</v>
      </c>
      <c r="AV8" s="96">
        <v>90</v>
      </c>
      <c r="AW8" s="96">
        <f>AV8*0.04</f>
        <v>3.6</v>
      </c>
      <c r="AX8" s="96">
        <f>AU8</f>
        <v>-4</v>
      </c>
      <c r="AY8" s="11">
        <v>17</v>
      </c>
      <c r="AZ8" s="11">
        <v>13</v>
      </c>
      <c r="BA8" s="11">
        <f t="shared" si="11"/>
        <v>-4</v>
      </c>
      <c r="BB8" s="11">
        <v>192.32</v>
      </c>
      <c r="BC8" s="11">
        <f>BB8*0.02</f>
        <v>3.8464</v>
      </c>
      <c r="BD8" s="11">
        <f>BA8*0.5</f>
        <v>-2</v>
      </c>
      <c r="BE8" s="11">
        <v>7</v>
      </c>
      <c r="BF8" s="11">
        <v>2</v>
      </c>
      <c r="BG8" s="11">
        <f t="shared" si="12"/>
        <v>-5</v>
      </c>
      <c r="BH8" s="11">
        <v>224</v>
      </c>
      <c r="BI8" s="11">
        <f t="shared" ref="BI8:BI14" si="20">BH8*0.02</f>
        <v>4.48</v>
      </c>
      <c r="BJ8" s="11">
        <f t="shared" ref="BJ8:BJ14" si="21">BG8*0.5</f>
        <v>-2.5</v>
      </c>
      <c r="BK8" s="11">
        <v>9223</v>
      </c>
      <c r="BL8" s="11">
        <v>1592.98</v>
      </c>
      <c r="BM8" s="11">
        <v>1526.38</v>
      </c>
      <c r="BN8" s="11">
        <v>77</v>
      </c>
      <c r="BO8" s="11">
        <f t="shared" si="13"/>
        <v>-7630.02</v>
      </c>
      <c r="BP8" s="11">
        <f t="shared" si="14"/>
        <v>77</v>
      </c>
      <c r="BQ8" s="11">
        <f t="shared" si="15"/>
        <v>-190.7505</v>
      </c>
      <c r="BR8" s="11">
        <f t="shared" si="16"/>
        <v>779</v>
      </c>
      <c r="BS8" s="11">
        <f t="shared" si="17"/>
        <v>-245</v>
      </c>
    </row>
    <row r="9" s="4" customFormat="1" customHeight="1" spans="1:71">
      <c r="A9" s="10">
        <v>7</v>
      </c>
      <c r="B9" s="10">
        <v>365</v>
      </c>
      <c r="C9" s="10" t="s">
        <v>105</v>
      </c>
      <c r="D9" s="10" t="s">
        <v>98</v>
      </c>
      <c r="E9" s="11">
        <v>14</v>
      </c>
      <c r="F9" s="11">
        <v>2</v>
      </c>
      <c r="G9" s="11">
        <f t="shared" si="0"/>
        <v>-12</v>
      </c>
      <c r="H9" s="11">
        <v>134</v>
      </c>
      <c r="I9" s="11">
        <f t="shared" si="18"/>
        <v>4.02</v>
      </c>
      <c r="J9" s="11">
        <f t="shared" si="19"/>
        <v>-12</v>
      </c>
      <c r="K9" s="11">
        <v>168</v>
      </c>
      <c r="L9" s="92">
        <v>106</v>
      </c>
      <c r="M9" s="92">
        <f t="shared" si="1"/>
        <v>-62</v>
      </c>
      <c r="N9" s="92">
        <v>5629.7</v>
      </c>
      <c r="O9" s="92">
        <f>N9*0.03</f>
        <v>168.891</v>
      </c>
      <c r="P9" s="92">
        <f>M9</f>
        <v>-62</v>
      </c>
      <c r="Q9" s="11">
        <v>15</v>
      </c>
      <c r="R9" s="11">
        <v>32</v>
      </c>
      <c r="S9" s="11">
        <f t="shared" si="2"/>
        <v>17</v>
      </c>
      <c r="T9" s="11">
        <v>2800</v>
      </c>
      <c r="U9" s="11">
        <f>T9*0.04</f>
        <v>112</v>
      </c>
      <c r="V9" s="11"/>
      <c r="W9" s="11">
        <v>4</v>
      </c>
      <c r="X9" s="11">
        <v>2</v>
      </c>
      <c r="Y9" s="11">
        <f t="shared" si="3"/>
        <v>-2</v>
      </c>
      <c r="Z9" s="11">
        <v>72</v>
      </c>
      <c r="AA9" s="11">
        <v>75</v>
      </c>
      <c r="AB9" s="11">
        <f>Z9*0.02+AA9*0.03</f>
        <v>3.69</v>
      </c>
      <c r="AC9" s="11">
        <f>Y9*0.5</f>
        <v>-1</v>
      </c>
      <c r="AD9" s="11">
        <v>30</v>
      </c>
      <c r="AE9" s="11">
        <v>13</v>
      </c>
      <c r="AF9" s="11">
        <f t="shared" si="4"/>
        <v>-17</v>
      </c>
      <c r="AG9" s="11">
        <v>609.93</v>
      </c>
      <c r="AH9" s="11">
        <f t="shared" si="5"/>
        <v>12.1986</v>
      </c>
      <c r="AI9" s="11">
        <f t="shared" si="6"/>
        <v>-17</v>
      </c>
      <c r="AJ9" s="11">
        <v>6</v>
      </c>
      <c r="AK9" s="11">
        <v>7</v>
      </c>
      <c r="AL9" s="11">
        <f t="shared" si="7"/>
        <v>1</v>
      </c>
      <c r="AM9" s="11"/>
      <c r="AN9" s="11">
        <v>7</v>
      </c>
      <c r="AO9" s="11">
        <v>1</v>
      </c>
      <c r="AP9" s="11">
        <f t="shared" si="8"/>
        <v>-6</v>
      </c>
      <c r="AQ9" s="11">
        <v>168</v>
      </c>
      <c r="AR9" s="11">
        <f t="shared" si="9"/>
        <v>8.4</v>
      </c>
      <c r="AS9" s="11">
        <v>7</v>
      </c>
      <c r="AT9" s="96">
        <v>11</v>
      </c>
      <c r="AU9" s="96">
        <f t="shared" si="10"/>
        <v>4</v>
      </c>
      <c r="AV9" s="96">
        <v>430</v>
      </c>
      <c r="AW9" s="96">
        <f t="shared" ref="AW9:AW15" si="22">AV9*0.05</f>
        <v>21.5</v>
      </c>
      <c r="AX9" s="96"/>
      <c r="AY9" s="11">
        <v>8</v>
      </c>
      <c r="AZ9" s="11">
        <v>4</v>
      </c>
      <c r="BA9" s="11">
        <f t="shared" si="11"/>
        <v>-4</v>
      </c>
      <c r="BB9" s="11">
        <v>59.3</v>
      </c>
      <c r="BC9" s="11">
        <f>BB9*0.02</f>
        <v>1.186</v>
      </c>
      <c r="BD9" s="11">
        <f>BA9*0.5</f>
        <v>-2</v>
      </c>
      <c r="BE9" s="11">
        <v>7</v>
      </c>
      <c r="BF9" s="11">
        <v>5</v>
      </c>
      <c r="BG9" s="11">
        <f t="shared" si="12"/>
        <v>-2</v>
      </c>
      <c r="BH9" s="11">
        <v>504</v>
      </c>
      <c r="BI9" s="11">
        <f t="shared" si="20"/>
        <v>10.08</v>
      </c>
      <c r="BJ9" s="11">
        <f t="shared" si="21"/>
        <v>-1</v>
      </c>
      <c r="BK9" s="11">
        <v>4188</v>
      </c>
      <c r="BL9" s="11">
        <v>1086.09</v>
      </c>
      <c r="BM9" s="11">
        <v>1224.69</v>
      </c>
      <c r="BN9" s="11">
        <v>62</v>
      </c>
      <c r="BO9" s="11">
        <f t="shared" si="13"/>
        <v>-3101.91</v>
      </c>
      <c r="BP9" s="11">
        <f t="shared" si="14"/>
        <v>62</v>
      </c>
      <c r="BQ9" s="11">
        <f t="shared" si="15"/>
        <v>-77.54775</v>
      </c>
      <c r="BR9" s="11">
        <f t="shared" si="16"/>
        <v>404</v>
      </c>
      <c r="BS9" s="11">
        <f t="shared" si="17"/>
        <v>-173</v>
      </c>
    </row>
    <row r="10" s="4" customFormat="1" customHeight="1" spans="1:71">
      <c r="A10" s="10">
        <v>8</v>
      </c>
      <c r="B10" s="10">
        <v>379</v>
      </c>
      <c r="C10" s="10" t="s">
        <v>106</v>
      </c>
      <c r="D10" s="10" t="s">
        <v>98</v>
      </c>
      <c r="E10" s="11">
        <v>16</v>
      </c>
      <c r="F10" s="11">
        <v>5</v>
      </c>
      <c r="G10" s="11">
        <f t="shared" si="0"/>
        <v>-11</v>
      </c>
      <c r="H10" s="11">
        <v>340</v>
      </c>
      <c r="I10" s="11">
        <f t="shared" si="18"/>
        <v>10.2</v>
      </c>
      <c r="J10" s="11">
        <f t="shared" si="19"/>
        <v>-11</v>
      </c>
      <c r="K10" s="11">
        <v>190</v>
      </c>
      <c r="L10" s="92">
        <v>192</v>
      </c>
      <c r="M10" s="92">
        <f t="shared" si="1"/>
        <v>2</v>
      </c>
      <c r="N10" s="92">
        <v>10198.21</v>
      </c>
      <c r="O10" s="92">
        <f>N10*0.04</f>
        <v>407.9284</v>
      </c>
      <c r="P10" s="92"/>
      <c r="Q10" s="11">
        <v>15</v>
      </c>
      <c r="R10" s="11">
        <v>10</v>
      </c>
      <c r="S10" s="11">
        <f t="shared" si="2"/>
        <v>-5</v>
      </c>
      <c r="T10" s="11">
        <v>896</v>
      </c>
      <c r="U10" s="11">
        <f>T10*0.03</f>
        <v>26.88</v>
      </c>
      <c r="V10" s="11">
        <f>S10*1</f>
        <v>-5</v>
      </c>
      <c r="W10" s="11">
        <v>5</v>
      </c>
      <c r="X10" s="11">
        <v>2</v>
      </c>
      <c r="Y10" s="11">
        <f t="shared" si="3"/>
        <v>-3</v>
      </c>
      <c r="Z10" s="11">
        <v>170</v>
      </c>
      <c r="AA10" s="11">
        <v>0</v>
      </c>
      <c r="AB10" s="11">
        <f>Z10*0.02+AA10*0.03</f>
        <v>3.4</v>
      </c>
      <c r="AC10" s="11">
        <f>Y10*0.5</f>
        <v>-1.5</v>
      </c>
      <c r="AD10" s="11">
        <v>30</v>
      </c>
      <c r="AE10" s="11">
        <v>9</v>
      </c>
      <c r="AF10" s="11">
        <f t="shared" si="4"/>
        <v>-21</v>
      </c>
      <c r="AG10" s="11">
        <v>448.2</v>
      </c>
      <c r="AH10" s="11">
        <f t="shared" si="5"/>
        <v>8.964</v>
      </c>
      <c r="AI10" s="11">
        <f t="shared" si="6"/>
        <v>-21</v>
      </c>
      <c r="AJ10" s="11">
        <v>6</v>
      </c>
      <c r="AK10" s="11">
        <v>6</v>
      </c>
      <c r="AL10" s="11">
        <f t="shared" si="7"/>
        <v>0</v>
      </c>
      <c r="AM10" s="11"/>
      <c r="AN10" s="11">
        <v>7</v>
      </c>
      <c r="AO10" s="11">
        <v>2</v>
      </c>
      <c r="AP10" s="11">
        <f t="shared" si="8"/>
        <v>-5</v>
      </c>
      <c r="AQ10" s="11">
        <v>267.3</v>
      </c>
      <c r="AR10" s="11">
        <f t="shared" si="9"/>
        <v>13.365</v>
      </c>
      <c r="AS10" s="11">
        <v>7</v>
      </c>
      <c r="AT10" s="96">
        <v>13</v>
      </c>
      <c r="AU10" s="96">
        <f t="shared" si="10"/>
        <v>6</v>
      </c>
      <c r="AV10" s="96">
        <v>439</v>
      </c>
      <c r="AW10" s="96">
        <f t="shared" si="22"/>
        <v>21.95</v>
      </c>
      <c r="AX10" s="96"/>
      <c r="AY10" s="11">
        <v>10</v>
      </c>
      <c r="AZ10" s="11">
        <v>12</v>
      </c>
      <c r="BA10" s="11">
        <f t="shared" si="11"/>
        <v>2</v>
      </c>
      <c r="BB10" s="11">
        <v>168.6</v>
      </c>
      <c r="BC10" s="11">
        <f>AZ10*1</f>
        <v>12</v>
      </c>
      <c r="BD10" s="11"/>
      <c r="BE10" s="11">
        <v>7</v>
      </c>
      <c r="BF10" s="11">
        <v>6</v>
      </c>
      <c r="BG10" s="11">
        <f t="shared" si="12"/>
        <v>-1</v>
      </c>
      <c r="BH10" s="11">
        <v>543.2</v>
      </c>
      <c r="BI10" s="11">
        <f t="shared" si="20"/>
        <v>10.864</v>
      </c>
      <c r="BJ10" s="11">
        <f t="shared" si="21"/>
        <v>-0.5</v>
      </c>
      <c r="BK10" s="11">
        <v>3913</v>
      </c>
      <c r="BL10" s="11">
        <v>1500.41</v>
      </c>
      <c r="BM10" s="11">
        <v>1445.4</v>
      </c>
      <c r="BN10" s="11">
        <v>73</v>
      </c>
      <c r="BO10" s="11">
        <f t="shared" si="13"/>
        <v>-2412.59</v>
      </c>
      <c r="BP10" s="11">
        <f t="shared" si="14"/>
        <v>73</v>
      </c>
      <c r="BQ10" s="11">
        <f t="shared" si="15"/>
        <v>-60.31475</v>
      </c>
      <c r="BR10" s="11">
        <f t="shared" si="16"/>
        <v>589</v>
      </c>
      <c r="BS10" s="11">
        <f t="shared" si="17"/>
        <v>-99</v>
      </c>
    </row>
    <row r="11" s="4" customFormat="1" customHeight="1" spans="1:71">
      <c r="A11" s="10">
        <v>9</v>
      </c>
      <c r="B11" s="10">
        <v>513</v>
      </c>
      <c r="C11" s="10" t="s">
        <v>107</v>
      </c>
      <c r="D11" s="10" t="s">
        <v>98</v>
      </c>
      <c r="E11" s="11">
        <v>10</v>
      </c>
      <c r="F11" s="11">
        <v>6</v>
      </c>
      <c r="G11" s="11">
        <f t="shared" si="0"/>
        <v>-4</v>
      </c>
      <c r="H11" s="11">
        <v>408</v>
      </c>
      <c r="I11" s="11">
        <f t="shared" si="18"/>
        <v>12.24</v>
      </c>
      <c r="J11" s="11">
        <f t="shared" si="19"/>
        <v>-4</v>
      </c>
      <c r="K11" s="11">
        <v>125</v>
      </c>
      <c r="L11" s="92">
        <v>199</v>
      </c>
      <c r="M11" s="92">
        <f t="shared" si="1"/>
        <v>74</v>
      </c>
      <c r="N11" s="92">
        <v>10801.5</v>
      </c>
      <c r="O11" s="92">
        <f>N11*0.04</f>
        <v>432.06</v>
      </c>
      <c r="P11" s="92"/>
      <c r="Q11" s="11">
        <v>15</v>
      </c>
      <c r="R11" s="11">
        <v>22</v>
      </c>
      <c r="S11" s="11">
        <f t="shared" si="2"/>
        <v>7</v>
      </c>
      <c r="T11" s="11">
        <v>2013</v>
      </c>
      <c r="U11" s="11">
        <f>T11*0.04</f>
        <v>80.52</v>
      </c>
      <c r="V11" s="11"/>
      <c r="W11" s="11">
        <v>10</v>
      </c>
      <c r="X11" s="11">
        <v>14</v>
      </c>
      <c r="Y11" s="11">
        <f t="shared" si="3"/>
        <v>4</v>
      </c>
      <c r="Z11" s="11">
        <v>492</v>
      </c>
      <c r="AA11" s="11">
        <v>615</v>
      </c>
      <c r="AB11" s="11">
        <f>Z11*0.03+AA11*0.04</f>
        <v>39.36</v>
      </c>
      <c r="AC11" s="11"/>
      <c r="AD11" s="11">
        <v>30</v>
      </c>
      <c r="AE11" s="11">
        <v>18</v>
      </c>
      <c r="AF11" s="11">
        <f t="shared" si="4"/>
        <v>-12</v>
      </c>
      <c r="AG11" s="11">
        <v>843.49</v>
      </c>
      <c r="AH11" s="11">
        <f t="shared" si="5"/>
        <v>16.8698</v>
      </c>
      <c r="AI11" s="11">
        <f t="shared" si="6"/>
        <v>-12</v>
      </c>
      <c r="AJ11" s="11">
        <v>8</v>
      </c>
      <c r="AK11" s="11">
        <v>32</v>
      </c>
      <c r="AL11" s="11">
        <f t="shared" si="7"/>
        <v>24</v>
      </c>
      <c r="AM11" s="11"/>
      <c r="AN11" s="11">
        <v>9</v>
      </c>
      <c r="AO11" s="11">
        <v>1</v>
      </c>
      <c r="AP11" s="11">
        <f t="shared" si="8"/>
        <v>-8</v>
      </c>
      <c r="AQ11" s="11">
        <v>168.3</v>
      </c>
      <c r="AR11" s="11">
        <f t="shared" si="9"/>
        <v>8.415</v>
      </c>
      <c r="AS11" s="11">
        <v>7</v>
      </c>
      <c r="AT11" s="96">
        <v>7</v>
      </c>
      <c r="AU11" s="96">
        <f t="shared" si="10"/>
        <v>0</v>
      </c>
      <c r="AV11" s="96">
        <v>177</v>
      </c>
      <c r="AW11" s="96">
        <f t="shared" si="22"/>
        <v>8.85</v>
      </c>
      <c r="AX11" s="96"/>
      <c r="AY11" s="11">
        <v>11</v>
      </c>
      <c r="AZ11" s="11">
        <v>22</v>
      </c>
      <c r="BA11" s="11">
        <f t="shared" si="11"/>
        <v>11</v>
      </c>
      <c r="BB11" s="11">
        <v>309.99</v>
      </c>
      <c r="BC11" s="11">
        <f>AZ11*1</f>
        <v>22</v>
      </c>
      <c r="BD11" s="11"/>
      <c r="BE11" s="11">
        <v>7</v>
      </c>
      <c r="BF11" s="11">
        <v>4</v>
      </c>
      <c r="BG11" s="11">
        <f t="shared" si="12"/>
        <v>-3</v>
      </c>
      <c r="BH11" s="11">
        <v>448</v>
      </c>
      <c r="BI11" s="11">
        <f t="shared" si="20"/>
        <v>8.96</v>
      </c>
      <c r="BJ11" s="11">
        <f t="shared" si="21"/>
        <v>-1.5</v>
      </c>
      <c r="BK11" s="11">
        <v>2527</v>
      </c>
      <c r="BL11" s="11">
        <v>1713.65</v>
      </c>
      <c r="BM11" s="11">
        <v>1698.26</v>
      </c>
      <c r="BN11" s="11">
        <v>86</v>
      </c>
      <c r="BO11" s="11">
        <f t="shared" si="13"/>
        <v>-813.35</v>
      </c>
      <c r="BP11" s="11">
        <f t="shared" si="14"/>
        <v>86</v>
      </c>
      <c r="BQ11" s="11">
        <f t="shared" si="15"/>
        <v>-20.33375</v>
      </c>
      <c r="BR11" s="11">
        <f t="shared" si="16"/>
        <v>715</v>
      </c>
      <c r="BS11" s="11">
        <f t="shared" si="17"/>
        <v>-38</v>
      </c>
    </row>
    <row r="12" s="4" customFormat="1" customHeight="1" spans="1:71">
      <c r="A12" s="10">
        <v>10</v>
      </c>
      <c r="B12" s="10">
        <v>102934</v>
      </c>
      <c r="C12" s="10" t="s">
        <v>108</v>
      </c>
      <c r="D12" s="10" t="s">
        <v>98</v>
      </c>
      <c r="E12" s="11">
        <v>16</v>
      </c>
      <c r="F12" s="11">
        <v>10</v>
      </c>
      <c r="G12" s="11">
        <f t="shared" si="0"/>
        <v>-6</v>
      </c>
      <c r="H12" s="11">
        <v>561.36</v>
      </c>
      <c r="I12" s="11">
        <f t="shared" si="18"/>
        <v>16.8408</v>
      </c>
      <c r="J12" s="11">
        <f t="shared" si="19"/>
        <v>-6</v>
      </c>
      <c r="K12" s="11">
        <v>180</v>
      </c>
      <c r="L12" s="92">
        <v>133</v>
      </c>
      <c r="M12" s="92">
        <f t="shared" si="1"/>
        <v>-47</v>
      </c>
      <c r="N12" s="92">
        <v>7281.9</v>
      </c>
      <c r="O12" s="92">
        <f>N12*0.03</f>
        <v>218.457</v>
      </c>
      <c r="P12" s="92">
        <f>M12</f>
        <v>-47</v>
      </c>
      <c r="Q12" s="11">
        <v>22</v>
      </c>
      <c r="R12" s="11">
        <v>10</v>
      </c>
      <c r="S12" s="11">
        <f t="shared" si="2"/>
        <v>-12</v>
      </c>
      <c r="T12" s="11">
        <v>870.6</v>
      </c>
      <c r="U12" s="11">
        <f>T12*0.03</f>
        <v>26.118</v>
      </c>
      <c r="V12" s="11">
        <f>S12*1</f>
        <v>-12</v>
      </c>
      <c r="W12" s="11">
        <v>6</v>
      </c>
      <c r="X12" s="11">
        <v>7</v>
      </c>
      <c r="Y12" s="11">
        <f t="shared" si="3"/>
        <v>1</v>
      </c>
      <c r="Z12" s="11">
        <v>408</v>
      </c>
      <c r="AA12" s="11">
        <v>75</v>
      </c>
      <c r="AB12" s="11">
        <f>Z12*0.03+AA12*0.04</f>
        <v>15.24</v>
      </c>
      <c r="AC12" s="11"/>
      <c r="AD12" s="11">
        <v>32</v>
      </c>
      <c r="AE12" s="11">
        <v>7</v>
      </c>
      <c r="AF12" s="11">
        <f t="shared" si="4"/>
        <v>-25</v>
      </c>
      <c r="AG12" s="11">
        <v>348.6</v>
      </c>
      <c r="AH12" s="11">
        <f t="shared" si="5"/>
        <v>6.972</v>
      </c>
      <c r="AI12" s="11">
        <f t="shared" si="6"/>
        <v>-25</v>
      </c>
      <c r="AJ12" s="11">
        <v>6</v>
      </c>
      <c r="AK12" s="11">
        <v>7</v>
      </c>
      <c r="AL12" s="11">
        <f t="shared" si="7"/>
        <v>1</v>
      </c>
      <c r="AM12" s="11"/>
      <c r="AN12" s="11">
        <v>12</v>
      </c>
      <c r="AO12" s="11">
        <v>2</v>
      </c>
      <c r="AP12" s="11">
        <f t="shared" si="8"/>
        <v>-10</v>
      </c>
      <c r="AQ12" s="11">
        <v>297</v>
      </c>
      <c r="AR12" s="11">
        <f t="shared" si="9"/>
        <v>14.85</v>
      </c>
      <c r="AS12" s="11">
        <v>7</v>
      </c>
      <c r="AT12" s="96">
        <v>22</v>
      </c>
      <c r="AU12" s="96">
        <f t="shared" si="10"/>
        <v>15</v>
      </c>
      <c r="AV12" s="96">
        <v>794</v>
      </c>
      <c r="AW12" s="96">
        <f t="shared" si="22"/>
        <v>39.7</v>
      </c>
      <c r="AX12" s="96"/>
      <c r="AY12" s="11">
        <v>8</v>
      </c>
      <c r="AZ12" s="11">
        <v>13</v>
      </c>
      <c r="BA12" s="11">
        <f t="shared" si="11"/>
        <v>5</v>
      </c>
      <c r="BB12" s="11">
        <v>182.5</v>
      </c>
      <c r="BC12" s="11">
        <f>AZ12*1</f>
        <v>13</v>
      </c>
      <c r="BD12" s="11"/>
      <c r="BE12" s="11">
        <v>7</v>
      </c>
      <c r="BF12" s="11">
        <v>2</v>
      </c>
      <c r="BG12" s="11">
        <f t="shared" si="12"/>
        <v>-5</v>
      </c>
      <c r="BH12" s="11">
        <v>224</v>
      </c>
      <c r="BI12" s="11">
        <f t="shared" si="20"/>
        <v>4.48</v>
      </c>
      <c r="BJ12" s="11">
        <f t="shared" si="21"/>
        <v>-2.5</v>
      </c>
      <c r="BK12" s="11">
        <v>2922</v>
      </c>
      <c r="BL12" s="11">
        <v>881.1</v>
      </c>
      <c r="BM12" s="11">
        <v>851.4</v>
      </c>
      <c r="BN12" s="11">
        <v>43</v>
      </c>
      <c r="BO12" s="11">
        <f t="shared" si="13"/>
        <v>-2040.9</v>
      </c>
      <c r="BP12" s="11">
        <f t="shared" si="14"/>
        <v>43</v>
      </c>
      <c r="BQ12" s="11">
        <f t="shared" si="15"/>
        <v>-51.0225</v>
      </c>
      <c r="BR12" s="11">
        <f t="shared" si="16"/>
        <v>399</v>
      </c>
      <c r="BS12" s="11">
        <f t="shared" si="17"/>
        <v>-144</v>
      </c>
    </row>
    <row r="13" s="4" customFormat="1" customHeight="1" spans="1:71">
      <c r="A13" s="10">
        <v>11</v>
      </c>
      <c r="B13" s="10">
        <v>357</v>
      </c>
      <c r="C13" s="10" t="s">
        <v>109</v>
      </c>
      <c r="D13" s="10" t="s">
        <v>98</v>
      </c>
      <c r="E13" s="11">
        <v>8</v>
      </c>
      <c r="F13" s="11">
        <v>6</v>
      </c>
      <c r="G13" s="11">
        <f t="shared" si="0"/>
        <v>-2</v>
      </c>
      <c r="H13" s="11">
        <v>314.28</v>
      </c>
      <c r="I13" s="11">
        <f t="shared" si="18"/>
        <v>9.4284</v>
      </c>
      <c r="J13" s="11">
        <f t="shared" si="19"/>
        <v>-2</v>
      </c>
      <c r="K13" s="11">
        <v>88</v>
      </c>
      <c r="L13" s="92">
        <v>64</v>
      </c>
      <c r="M13" s="92">
        <f t="shared" si="1"/>
        <v>-24</v>
      </c>
      <c r="N13" s="92">
        <v>3655.01</v>
      </c>
      <c r="O13" s="92">
        <f>N13*0.03</f>
        <v>109.6503</v>
      </c>
      <c r="P13" s="92">
        <f>M13</f>
        <v>-24</v>
      </c>
      <c r="Q13" s="11">
        <v>16</v>
      </c>
      <c r="R13" s="11">
        <v>25</v>
      </c>
      <c r="S13" s="11">
        <f t="shared" si="2"/>
        <v>9</v>
      </c>
      <c r="T13" s="11">
        <v>2128</v>
      </c>
      <c r="U13" s="11">
        <f>T13*0.04</f>
        <v>85.12</v>
      </c>
      <c r="V13" s="11"/>
      <c r="W13" s="11">
        <v>6</v>
      </c>
      <c r="X13" s="11">
        <v>4</v>
      </c>
      <c r="Y13" s="11">
        <f t="shared" si="3"/>
        <v>-2</v>
      </c>
      <c r="Z13" s="11">
        <v>144</v>
      </c>
      <c r="AA13" s="11">
        <v>150</v>
      </c>
      <c r="AB13" s="11">
        <f>Z13*0.02+AA13*0.03</f>
        <v>7.38</v>
      </c>
      <c r="AC13" s="11">
        <f>Y13*0.5</f>
        <v>-1</v>
      </c>
      <c r="AD13" s="11">
        <v>32</v>
      </c>
      <c r="AE13" s="11">
        <v>7</v>
      </c>
      <c r="AF13" s="11">
        <f t="shared" si="4"/>
        <v>-25</v>
      </c>
      <c r="AG13" s="11">
        <v>323.44</v>
      </c>
      <c r="AH13" s="11">
        <f t="shared" si="5"/>
        <v>6.4688</v>
      </c>
      <c r="AI13" s="11">
        <f t="shared" si="6"/>
        <v>-25</v>
      </c>
      <c r="AJ13" s="11">
        <v>6</v>
      </c>
      <c r="AK13" s="11">
        <v>3</v>
      </c>
      <c r="AL13" s="11">
        <f t="shared" si="7"/>
        <v>-3</v>
      </c>
      <c r="AM13" s="11">
        <f>AL13*2</f>
        <v>-6</v>
      </c>
      <c r="AN13" s="11">
        <v>17</v>
      </c>
      <c r="AO13" s="11">
        <v>1</v>
      </c>
      <c r="AP13" s="11">
        <f t="shared" si="8"/>
        <v>-16</v>
      </c>
      <c r="AQ13" s="11">
        <v>99</v>
      </c>
      <c r="AR13" s="11">
        <f t="shared" si="9"/>
        <v>4.95</v>
      </c>
      <c r="AS13" s="11">
        <v>5</v>
      </c>
      <c r="AT13" s="96">
        <v>10</v>
      </c>
      <c r="AU13" s="96">
        <f t="shared" si="10"/>
        <v>5</v>
      </c>
      <c r="AV13" s="96">
        <v>128</v>
      </c>
      <c r="AW13" s="96">
        <f t="shared" si="22"/>
        <v>6.4</v>
      </c>
      <c r="AX13" s="96"/>
      <c r="AY13" s="11">
        <v>6</v>
      </c>
      <c r="AZ13" s="11">
        <v>2</v>
      </c>
      <c r="BA13" s="11">
        <f t="shared" si="11"/>
        <v>-4</v>
      </c>
      <c r="BB13" s="11">
        <v>30.3</v>
      </c>
      <c r="BC13" s="11">
        <f>BB13*0.02</f>
        <v>0.606</v>
      </c>
      <c r="BD13" s="11">
        <f>BA13*0.5</f>
        <v>-2</v>
      </c>
      <c r="BE13" s="11">
        <v>5</v>
      </c>
      <c r="BF13" s="11">
        <v>2</v>
      </c>
      <c r="BG13" s="11">
        <f t="shared" si="12"/>
        <v>-3</v>
      </c>
      <c r="BH13" s="11">
        <v>224</v>
      </c>
      <c r="BI13" s="11">
        <f t="shared" si="20"/>
        <v>4.48</v>
      </c>
      <c r="BJ13" s="11">
        <f t="shared" si="21"/>
        <v>-1.5</v>
      </c>
      <c r="BK13" s="11">
        <v>39942</v>
      </c>
      <c r="BL13" s="11">
        <v>34207</v>
      </c>
      <c r="BM13" s="11">
        <v>11986.2</v>
      </c>
      <c r="BN13" s="11">
        <v>788</v>
      </c>
      <c r="BO13" s="11">
        <f t="shared" si="13"/>
        <v>-5735</v>
      </c>
      <c r="BP13" s="11">
        <f t="shared" si="14"/>
        <v>788</v>
      </c>
      <c r="BQ13" s="11">
        <f t="shared" si="15"/>
        <v>-143.375</v>
      </c>
      <c r="BR13" s="11">
        <f t="shared" si="16"/>
        <v>1022</v>
      </c>
      <c r="BS13" s="11">
        <f t="shared" si="17"/>
        <v>-205</v>
      </c>
    </row>
    <row r="14" s="4" customFormat="1" customHeight="1" spans="1:71">
      <c r="A14" s="10">
        <v>12</v>
      </c>
      <c r="B14" s="10">
        <v>745</v>
      </c>
      <c r="C14" s="10" t="s">
        <v>110</v>
      </c>
      <c r="D14" s="10" t="s">
        <v>98</v>
      </c>
      <c r="E14" s="11">
        <v>8</v>
      </c>
      <c r="F14" s="11">
        <v>12</v>
      </c>
      <c r="G14" s="11">
        <f t="shared" si="0"/>
        <v>4</v>
      </c>
      <c r="H14" s="11">
        <v>648</v>
      </c>
      <c r="I14" s="11">
        <f>H14*0.04</f>
        <v>25.92</v>
      </c>
      <c r="J14" s="11"/>
      <c r="K14" s="11">
        <v>102</v>
      </c>
      <c r="L14" s="92">
        <v>77</v>
      </c>
      <c r="M14" s="92">
        <f t="shared" si="1"/>
        <v>-25</v>
      </c>
      <c r="N14" s="92">
        <v>4227.53</v>
      </c>
      <c r="O14" s="92">
        <f>N14*0.03</f>
        <v>126.8259</v>
      </c>
      <c r="P14" s="92">
        <f>M14</f>
        <v>-25</v>
      </c>
      <c r="Q14" s="11">
        <v>17</v>
      </c>
      <c r="R14" s="11">
        <v>6</v>
      </c>
      <c r="S14" s="11">
        <f t="shared" si="2"/>
        <v>-11</v>
      </c>
      <c r="T14" s="11">
        <v>518.74</v>
      </c>
      <c r="U14" s="11">
        <f>T14*0.03</f>
        <v>15.5622</v>
      </c>
      <c r="V14" s="11">
        <f>S14*1</f>
        <v>-11</v>
      </c>
      <c r="W14" s="11">
        <v>5</v>
      </c>
      <c r="X14" s="11">
        <v>4</v>
      </c>
      <c r="Y14" s="11">
        <f t="shared" si="3"/>
        <v>-1</v>
      </c>
      <c r="Z14" s="11">
        <v>245</v>
      </c>
      <c r="AA14" s="11">
        <v>75</v>
      </c>
      <c r="AB14" s="11">
        <f>Z14*0.02+AA14*0.03</f>
        <v>7.15</v>
      </c>
      <c r="AC14" s="11">
        <f>Y14*0.5</f>
        <v>-0.5</v>
      </c>
      <c r="AD14" s="11">
        <v>25</v>
      </c>
      <c r="AE14" s="11">
        <v>10</v>
      </c>
      <c r="AF14" s="11">
        <f t="shared" si="4"/>
        <v>-15</v>
      </c>
      <c r="AG14" s="11">
        <v>474.08</v>
      </c>
      <c r="AH14" s="11">
        <f t="shared" si="5"/>
        <v>9.4816</v>
      </c>
      <c r="AI14" s="11">
        <f t="shared" si="6"/>
        <v>-15</v>
      </c>
      <c r="AJ14" s="11">
        <v>6</v>
      </c>
      <c r="AK14" s="11">
        <v>14</v>
      </c>
      <c r="AL14" s="11">
        <f t="shared" si="7"/>
        <v>8</v>
      </c>
      <c r="AM14" s="11"/>
      <c r="AN14" s="11">
        <v>7</v>
      </c>
      <c r="AO14" s="11">
        <v>0</v>
      </c>
      <c r="AP14" s="11">
        <f t="shared" si="8"/>
        <v>-7</v>
      </c>
      <c r="AQ14" s="11">
        <v>0</v>
      </c>
      <c r="AR14" s="11">
        <f t="shared" si="9"/>
        <v>0</v>
      </c>
      <c r="AS14" s="11">
        <v>5</v>
      </c>
      <c r="AT14" s="96">
        <v>14</v>
      </c>
      <c r="AU14" s="96">
        <f t="shared" si="10"/>
        <v>9</v>
      </c>
      <c r="AV14" s="96">
        <v>331</v>
      </c>
      <c r="AW14" s="96">
        <f t="shared" si="22"/>
        <v>16.55</v>
      </c>
      <c r="AX14" s="96"/>
      <c r="AY14" s="11">
        <v>6</v>
      </c>
      <c r="AZ14" s="11">
        <v>5</v>
      </c>
      <c r="BA14" s="11">
        <f t="shared" si="11"/>
        <v>-1</v>
      </c>
      <c r="BB14" s="11">
        <v>69.6</v>
      </c>
      <c r="BC14" s="11">
        <f>BB14*0.02</f>
        <v>1.392</v>
      </c>
      <c r="BD14" s="11">
        <f>BA14*0.5</f>
        <v>-0.5</v>
      </c>
      <c r="BE14" s="11">
        <v>5</v>
      </c>
      <c r="BF14" s="11">
        <v>2</v>
      </c>
      <c r="BG14" s="11">
        <f t="shared" si="12"/>
        <v>-3</v>
      </c>
      <c r="BH14" s="11">
        <v>194</v>
      </c>
      <c r="BI14" s="11">
        <f t="shared" si="20"/>
        <v>3.88</v>
      </c>
      <c r="BJ14" s="11">
        <f t="shared" si="21"/>
        <v>-1.5</v>
      </c>
      <c r="BK14" s="11">
        <v>1589</v>
      </c>
      <c r="BL14" s="11">
        <v>760.69</v>
      </c>
      <c r="BM14" s="11">
        <v>744.96</v>
      </c>
      <c r="BN14" s="11">
        <v>38</v>
      </c>
      <c r="BO14" s="11">
        <f t="shared" si="13"/>
        <v>-828.31</v>
      </c>
      <c r="BP14" s="11">
        <f t="shared" si="14"/>
        <v>38</v>
      </c>
      <c r="BQ14" s="11">
        <f t="shared" si="15"/>
        <v>-20.70775</v>
      </c>
      <c r="BR14" s="11">
        <f t="shared" si="16"/>
        <v>245</v>
      </c>
      <c r="BS14" s="11">
        <f t="shared" si="17"/>
        <v>-74</v>
      </c>
    </row>
    <row r="15" s="4" customFormat="1" customHeight="1" spans="1:71">
      <c r="A15" s="10">
        <v>13</v>
      </c>
      <c r="B15" s="10">
        <v>103198</v>
      </c>
      <c r="C15" s="10" t="s">
        <v>111</v>
      </c>
      <c r="D15" s="10" t="s">
        <v>98</v>
      </c>
      <c r="E15" s="11">
        <v>13</v>
      </c>
      <c r="F15" s="11">
        <v>1</v>
      </c>
      <c r="G15" s="11">
        <f t="shared" si="0"/>
        <v>-12</v>
      </c>
      <c r="H15" s="11">
        <v>66</v>
      </c>
      <c r="I15" s="11">
        <f>H15*0.03</f>
        <v>1.98</v>
      </c>
      <c r="J15" s="11">
        <f>G15</f>
        <v>-12</v>
      </c>
      <c r="K15" s="11">
        <v>120</v>
      </c>
      <c r="L15" s="92">
        <v>129</v>
      </c>
      <c r="M15" s="92">
        <f t="shared" si="1"/>
        <v>9</v>
      </c>
      <c r="N15" s="92">
        <v>7112.52</v>
      </c>
      <c r="O15" s="92">
        <f>N15*0.04</f>
        <v>284.5008</v>
      </c>
      <c r="P15" s="92"/>
      <c r="Q15" s="11">
        <v>21</v>
      </c>
      <c r="R15" s="11">
        <v>14</v>
      </c>
      <c r="S15" s="11">
        <f t="shared" si="2"/>
        <v>-7</v>
      </c>
      <c r="T15" s="11">
        <v>1229</v>
      </c>
      <c r="U15" s="11">
        <f>T15*0.03</f>
        <v>36.87</v>
      </c>
      <c r="V15" s="11">
        <f>S15*1</f>
        <v>-7</v>
      </c>
      <c r="W15" s="11">
        <v>7</v>
      </c>
      <c r="X15" s="11">
        <v>14</v>
      </c>
      <c r="Y15" s="11">
        <f t="shared" si="3"/>
        <v>7</v>
      </c>
      <c r="Z15" s="11">
        <v>844.5</v>
      </c>
      <c r="AA15" s="11">
        <v>283.5</v>
      </c>
      <c r="AB15" s="11">
        <f>Z15*0.03+AA15*0.04</f>
        <v>36.675</v>
      </c>
      <c r="AC15" s="11"/>
      <c r="AD15" s="11">
        <v>25</v>
      </c>
      <c r="AE15" s="11">
        <v>28</v>
      </c>
      <c r="AF15" s="11">
        <f t="shared" si="4"/>
        <v>3</v>
      </c>
      <c r="AG15" s="11">
        <v>1275.9</v>
      </c>
      <c r="AH15" s="11">
        <f>AG15*0.03</f>
        <v>38.277</v>
      </c>
      <c r="AI15" s="11"/>
      <c r="AJ15" s="11">
        <v>5</v>
      </c>
      <c r="AK15" s="11">
        <v>5</v>
      </c>
      <c r="AL15" s="11">
        <f t="shared" si="7"/>
        <v>0</v>
      </c>
      <c r="AM15" s="11"/>
      <c r="AN15" s="11">
        <v>12</v>
      </c>
      <c r="AO15" s="11">
        <v>2</v>
      </c>
      <c r="AP15" s="11">
        <f t="shared" si="8"/>
        <v>-10</v>
      </c>
      <c r="AQ15" s="11">
        <v>198</v>
      </c>
      <c r="AR15" s="11">
        <f t="shared" si="9"/>
        <v>9.9</v>
      </c>
      <c r="AS15" s="11">
        <v>5</v>
      </c>
      <c r="AT15" s="96">
        <v>8</v>
      </c>
      <c r="AU15" s="96">
        <f t="shared" si="10"/>
        <v>3</v>
      </c>
      <c r="AV15" s="96">
        <v>392</v>
      </c>
      <c r="AW15" s="96">
        <f t="shared" si="22"/>
        <v>19.6</v>
      </c>
      <c r="AX15" s="96"/>
      <c r="AY15" s="11">
        <v>8</v>
      </c>
      <c r="AZ15" s="11">
        <v>11</v>
      </c>
      <c r="BA15" s="11">
        <f t="shared" si="11"/>
        <v>3</v>
      </c>
      <c r="BB15" s="11">
        <v>157.02</v>
      </c>
      <c r="BC15" s="11">
        <f t="shared" ref="BC15:BC27" si="23">AZ15*1</f>
        <v>11</v>
      </c>
      <c r="BD15" s="11"/>
      <c r="BE15" s="11">
        <v>5</v>
      </c>
      <c r="BF15" s="11">
        <v>5</v>
      </c>
      <c r="BG15" s="11">
        <f t="shared" si="12"/>
        <v>0</v>
      </c>
      <c r="BH15" s="11">
        <v>530</v>
      </c>
      <c r="BI15" s="11">
        <f>BH15*0.03</f>
        <v>15.9</v>
      </c>
      <c r="BJ15" s="11"/>
      <c r="BK15" s="11">
        <v>2428</v>
      </c>
      <c r="BL15" s="11">
        <v>1746.08</v>
      </c>
      <c r="BM15" s="11">
        <v>1678.68</v>
      </c>
      <c r="BN15" s="11">
        <v>88</v>
      </c>
      <c r="BO15" s="11">
        <f t="shared" si="13"/>
        <v>-681.92</v>
      </c>
      <c r="BP15" s="11">
        <f t="shared" si="14"/>
        <v>88</v>
      </c>
      <c r="BQ15" s="11">
        <f t="shared" si="15"/>
        <v>-17.048</v>
      </c>
      <c r="BR15" s="11">
        <f t="shared" si="16"/>
        <v>543</v>
      </c>
      <c r="BS15" s="11">
        <f t="shared" si="17"/>
        <v>-36</v>
      </c>
    </row>
    <row r="16" s="4" customFormat="1" customHeight="1" spans="1:71">
      <c r="A16" s="10">
        <v>14</v>
      </c>
      <c r="B16" s="10">
        <v>103199</v>
      </c>
      <c r="C16" s="10" t="s">
        <v>112</v>
      </c>
      <c r="D16" s="10" t="s">
        <v>101</v>
      </c>
      <c r="E16" s="11">
        <v>13</v>
      </c>
      <c r="F16" s="11">
        <v>0</v>
      </c>
      <c r="G16" s="11">
        <f t="shared" si="0"/>
        <v>-13</v>
      </c>
      <c r="H16" s="11">
        <v>0</v>
      </c>
      <c r="I16" s="11">
        <f>H16*0.03</f>
        <v>0</v>
      </c>
      <c r="J16" s="11">
        <f>G16</f>
        <v>-13</v>
      </c>
      <c r="K16" s="11">
        <v>95</v>
      </c>
      <c r="L16" s="92">
        <v>37</v>
      </c>
      <c r="M16" s="92">
        <f t="shared" si="1"/>
        <v>-58</v>
      </c>
      <c r="N16" s="92">
        <v>2263.63</v>
      </c>
      <c r="O16" s="92">
        <f>N16*0.03</f>
        <v>67.9089</v>
      </c>
      <c r="P16" s="92">
        <f>M16</f>
        <v>-58</v>
      </c>
      <c r="Q16" s="11">
        <v>21</v>
      </c>
      <c r="R16" s="11">
        <v>7</v>
      </c>
      <c r="S16" s="11">
        <f t="shared" si="2"/>
        <v>-14</v>
      </c>
      <c r="T16" s="11">
        <v>672</v>
      </c>
      <c r="U16" s="11">
        <f>T16*0.03</f>
        <v>20.16</v>
      </c>
      <c r="V16" s="11">
        <f>S16*1</f>
        <v>-14</v>
      </c>
      <c r="W16" s="11">
        <v>6</v>
      </c>
      <c r="X16" s="11">
        <v>5</v>
      </c>
      <c r="Y16" s="11">
        <f t="shared" si="3"/>
        <v>-1</v>
      </c>
      <c r="Z16" s="11">
        <v>304.5</v>
      </c>
      <c r="AA16" s="11">
        <v>75</v>
      </c>
      <c r="AB16" s="11">
        <f>Z16*0.02+AA16*0.03</f>
        <v>8.34</v>
      </c>
      <c r="AC16" s="11">
        <f>Y16*0.5</f>
        <v>-0.5</v>
      </c>
      <c r="AD16" s="11">
        <v>22</v>
      </c>
      <c r="AE16" s="11">
        <v>7</v>
      </c>
      <c r="AF16" s="11">
        <f t="shared" si="4"/>
        <v>-15</v>
      </c>
      <c r="AG16" s="11">
        <v>311.79</v>
      </c>
      <c r="AH16" s="11">
        <f>AG16*0.02</f>
        <v>6.2358</v>
      </c>
      <c r="AI16" s="11">
        <f>AF16*1</f>
        <v>-15</v>
      </c>
      <c r="AJ16" s="11">
        <v>6</v>
      </c>
      <c r="AK16" s="11">
        <v>0</v>
      </c>
      <c r="AL16" s="11">
        <f t="shared" si="7"/>
        <v>-6</v>
      </c>
      <c r="AM16" s="11">
        <f>AL16*2</f>
        <v>-12</v>
      </c>
      <c r="AN16" s="11">
        <v>7</v>
      </c>
      <c r="AO16" s="11">
        <v>0</v>
      </c>
      <c r="AP16" s="11">
        <f t="shared" si="8"/>
        <v>-7</v>
      </c>
      <c r="AQ16" s="11">
        <v>0</v>
      </c>
      <c r="AR16" s="11">
        <f t="shared" si="9"/>
        <v>0</v>
      </c>
      <c r="AS16" s="11">
        <v>5</v>
      </c>
      <c r="AT16" s="96">
        <v>2</v>
      </c>
      <c r="AU16" s="96">
        <f t="shared" si="10"/>
        <v>-3</v>
      </c>
      <c r="AV16" s="96">
        <v>98</v>
      </c>
      <c r="AW16" s="96">
        <f>AV16*0.04</f>
        <v>3.92</v>
      </c>
      <c r="AX16" s="96">
        <f>AU16</f>
        <v>-3</v>
      </c>
      <c r="AY16" s="11">
        <v>6</v>
      </c>
      <c r="AZ16" s="11">
        <v>8</v>
      </c>
      <c r="BA16" s="11">
        <f t="shared" si="11"/>
        <v>2</v>
      </c>
      <c r="BB16" s="11">
        <v>120.4</v>
      </c>
      <c r="BC16" s="11">
        <f t="shared" si="23"/>
        <v>8</v>
      </c>
      <c r="BD16" s="11"/>
      <c r="BE16" s="11">
        <v>5</v>
      </c>
      <c r="BF16" s="11">
        <v>0</v>
      </c>
      <c r="BG16" s="11">
        <f t="shared" si="12"/>
        <v>-5</v>
      </c>
      <c r="BH16" s="11">
        <v>0</v>
      </c>
      <c r="BI16" s="11">
        <f>BH16*0.02</f>
        <v>0</v>
      </c>
      <c r="BJ16" s="11">
        <f>BG16*0.5</f>
        <v>-2.5</v>
      </c>
      <c r="BK16" s="11">
        <v>2228</v>
      </c>
      <c r="BL16" s="11">
        <v>847.53</v>
      </c>
      <c r="BM16" s="11">
        <v>732.97</v>
      </c>
      <c r="BN16" s="11">
        <v>38</v>
      </c>
      <c r="BO16" s="11">
        <f t="shared" si="13"/>
        <v>-1380.47</v>
      </c>
      <c r="BP16" s="11">
        <f t="shared" si="14"/>
        <v>38</v>
      </c>
      <c r="BQ16" s="11">
        <f t="shared" si="15"/>
        <v>-34.51175</v>
      </c>
      <c r="BR16" s="11">
        <f t="shared" si="16"/>
        <v>153</v>
      </c>
      <c r="BS16" s="11">
        <f t="shared" si="17"/>
        <v>-153</v>
      </c>
    </row>
    <row r="17" s="4" customFormat="1" customHeight="1" spans="1:71">
      <c r="A17" s="10">
        <v>15</v>
      </c>
      <c r="B17" s="10">
        <v>106569</v>
      </c>
      <c r="C17" s="10" t="s">
        <v>113</v>
      </c>
      <c r="D17" s="10" t="s">
        <v>98</v>
      </c>
      <c r="E17" s="11">
        <v>7</v>
      </c>
      <c r="F17" s="11">
        <v>3</v>
      </c>
      <c r="G17" s="11">
        <f t="shared" si="0"/>
        <v>-4</v>
      </c>
      <c r="H17" s="11">
        <v>174</v>
      </c>
      <c r="I17" s="11">
        <f>H17*0.03</f>
        <v>5.22</v>
      </c>
      <c r="J17" s="11">
        <f>G17</f>
        <v>-4</v>
      </c>
      <c r="K17" s="11">
        <v>84</v>
      </c>
      <c r="L17" s="92">
        <v>82</v>
      </c>
      <c r="M17" s="92">
        <f t="shared" si="1"/>
        <v>-2</v>
      </c>
      <c r="N17" s="92">
        <v>4372.78</v>
      </c>
      <c r="O17" s="92">
        <f>N17*0.03</f>
        <v>131.1834</v>
      </c>
      <c r="P17" s="92">
        <f>M17</f>
        <v>-2</v>
      </c>
      <c r="Q17" s="11">
        <v>15</v>
      </c>
      <c r="R17" s="11">
        <v>6</v>
      </c>
      <c r="S17" s="11">
        <f t="shared" si="2"/>
        <v>-9</v>
      </c>
      <c r="T17" s="11">
        <v>672</v>
      </c>
      <c r="U17" s="11">
        <f>T17*0.03</f>
        <v>20.16</v>
      </c>
      <c r="V17" s="11">
        <f>S17*1</f>
        <v>-9</v>
      </c>
      <c r="W17" s="11">
        <v>6</v>
      </c>
      <c r="X17" s="11">
        <v>6</v>
      </c>
      <c r="Y17" s="11">
        <f t="shared" si="3"/>
        <v>0</v>
      </c>
      <c r="Z17" s="11">
        <v>204</v>
      </c>
      <c r="AA17" s="11">
        <v>213.75</v>
      </c>
      <c r="AB17" s="11">
        <f>Z17*0.03+AA17*0.04</f>
        <v>14.67</v>
      </c>
      <c r="AC17" s="11"/>
      <c r="AD17" s="11">
        <v>20</v>
      </c>
      <c r="AE17" s="11">
        <v>14</v>
      </c>
      <c r="AF17" s="11">
        <f t="shared" si="4"/>
        <v>-6</v>
      </c>
      <c r="AG17" s="11">
        <v>692.8</v>
      </c>
      <c r="AH17" s="11">
        <f>AG17*0.02</f>
        <v>13.856</v>
      </c>
      <c r="AI17" s="11">
        <f>AF17*1</f>
        <v>-6</v>
      </c>
      <c r="AJ17" s="11">
        <v>7</v>
      </c>
      <c r="AK17" s="11">
        <v>23</v>
      </c>
      <c r="AL17" s="11">
        <f t="shared" si="7"/>
        <v>16</v>
      </c>
      <c r="AM17" s="11"/>
      <c r="AN17" s="11">
        <v>7</v>
      </c>
      <c r="AO17" s="11">
        <v>1</v>
      </c>
      <c r="AP17" s="11">
        <f t="shared" si="8"/>
        <v>-6</v>
      </c>
      <c r="AQ17" s="11">
        <v>198</v>
      </c>
      <c r="AR17" s="11">
        <f t="shared" si="9"/>
        <v>9.9</v>
      </c>
      <c r="AS17" s="11">
        <v>5</v>
      </c>
      <c r="AT17" s="96">
        <v>3</v>
      </c>
      <c r="AU17" s="96">
        <f t="shared" si="10"/>
        <v>-2</v>
      </c>
      <c r="AV17" s="96">
        <v>147</v>
      </c>
      <c r="AW17" s="96">
        <f>AV17*0.04</f>
        <v>5.88</v>
      </c>
      <c r="AX17" s="96">
        <f>AU17</f>
        <v>-2</v>
      </c>
      <c r="AY17" s="11">
        <v>9</v>
      </c>
      <c r="AZ17" s="11">
        <v>12</v>
      </c>
      <c r="BA17" s="11">
        <f t="shared" si="11"/>
        <v>3</v>
      </c>
      <c r="BB17" s="11">
        <v>175.72</v>
      </c>
      <c r="BC17" s="11">
        <f t="shared" si="23"/>
        <v>12</v>
      </c>
      <c r="BD17" s="11"/>
      <c r="BE17" s="11">
        <v>5</v>
      </c>
      <c r="BF17" s="11">
        <v>3</v>
      </c>
      <c r="BG17" s="11">
        <f t="shared" si="12"/>
        <v>-2</v>
      </c>
      <c r="BH17" s="11">
        <v>336</v>
      </c>
      <c r="BI17" s="11">
        <f>BH17*0.02</f>
        <v>6.72</v>
      </c>
      <c r="BJ17" s="11">
        <f>BG17*0.5</f>
        <v>-1</v>
      </c>
      <c r="BK17" s="11">
        <v>1000</v>
      </c>
      <c r="BL17" s="11">
        <v>852.35</v>
      </c>
      <c r="BM17" s="11">
        <v>775.2</v>
      </c>
      <c r="BN17" s="11">
        <v>40</v>
      </c>
      <c r="BO17" s="11">
        <f t="shared" si="13"/>
        <v>-147.65</v>
      </c>
      <c r="BP17" s="11">
        <f t="shared" si="14"/>
        <v>40</v>
      </c>
      <c r="BQ17" s="11">
        <f t="shared" si="15"/>
        <v>-3.69125</v>
      </c>
      <c r="BR17" s="11">
        <f t="shared" si="16"/>
        <v>260</v>
      </c>
      <c r="BS17" s="11">
        <f t="shared" si="17"/>
        <v>-28</v>
      </c>
    </row>
    <row r="18" s="4" customFormat="1" customHeight="1" spans="1:71">
      <c r="A18" s="10">
        <v>16</v>
      </c>
      <c r="B18" s="10">
        <v>106399</v>
      </c>
      <c r="C18" s="10" t="s">
        <v>114</v>
      </c>
      <c r="D18" s="10" t="s">
        <v>98</v>
      </c>
      <c r="E18" s="11">
        <v>7</v>
      </c>
      <c r="F18" s="11">
        <v>5</v>
      </c>
      <c r="G18" s="11">
        <f t="shared" si="0"/>
        <v>-2</v>
      </c>
      <c r="H18" s="11">
        <v>340</v>
      </c>
      <c r="I18" s="11">
        <f>H18*0.03</f>
        <v>10.2</v>
      </c>
      <c r="J18" s="11">
        <f>G18</f>
        <v>-2</v>
      </c>
      <c r="K18" s="11">
        <v>84</v>
      </c>
      <c r="L18" s="92">
        <v>55</v>
      </c>
      <c r="M18" s="92">
        <f t="shared" si="1"/>
        <v>-29</v>
      </c>
      <c r="N18" s="92">
        <v>3013.64</v>
      </c>
      <c r="O18" s="92">
        <f>N18*0.03</f>
        <v>90.4092</v>
      </c>
      <c r="P18" s="92">
        <f>M18</f>
        <v>-29</v>
      </c>
      <c r="Q18" s="11">
        <v>15</v>
      </c>
      <c r="R18" s="11">
        <v>21</v>
      </c>
      <c r="S18" s="11">
        <f t="shared" si="2"/>
        <v>6</v>
      </c>
      <c r="T18" s="11">
        <v>1768.72</v>
      </c>
      <c r="U18" s="11">
        <f>T18*0.04</f>
        <v>70.7488</v>
      </c>
      <c r="V18" s="11"/>
      <c r="W18" s="11">
        <v>6</v>
      </c>
      <c r="X18" s="11">
        <v>6</v>
      </c>
      <c r="Y18" s="11">
        <f t="shared" si="3"/>
        <v>0</v>
      </c>
      <c r="Z18" s="11">
        <v>330.5</v>
      </c>
      <c r="AA18" s="11">
        <v>150</v>
      </c>
      <c r="AB18" s="11">
        <f>Z18*0.03+AA18*0.04</f>
        <v>15.915</v>
      </c>
      <c r="AC18" s="11"/>
      <c r="AD18" s="11">
        <v>20</v>
      </c>
      <c r="AE18" s="11">
        <v>11</v>
      </c>
      <c r="AF18" s="11">
        <f t="shared" si="4"/>
        <v>-9</v>
      </c>
      <c r="AG18" s="11">
        <v>510.33</v>
      </c>
      <c r="AH18" s="11">
        <f>AG18*0.02</f>
        <v>10.2066</v>
      </c>
      <c r="AI18" s="11">
        <f>AF18*1</f>
        <v>-9</v>
      </c>
      <c r="AJ18" s="11">
        <v>7</v>
      </c>
      <c r="AK18" s="11">
        <v>2</v>
      </c>
      <c r="AL18" s="11">
        <f t="shared" si="7"/>
        <v>-5</v>
      </c>
      <c r="AM18" s="11">
        <f>AL18*2</f>
        <v>-10</v>
      </c>
      <c r="AN18" s="11">
        <v>7</v>
      </c>
      <c r="AO18" s="11">
        <v>2</v>
      </c>
      <c r="AP18" s="11">
        <f t="shared" si="8"/>
        <v>-5</v>
      </c>
      <c r="AQ18" s="11">
        <v>198</v>
      </c>
      <c r="AR18" s="11">
        <f t="shared" si="9"/>
        <v>9.9</v>
      </c>
      <c r="AS18" s="11">
        <v>5</v>
      </c>
      <c r="AT18" s="96">
        <v>0</v>
      </c>
      <c r="AU18" s="96">
        <f t="shared" si="10"/>
        <v>-5</v>
      </c>
      <c r="AV18" s="96">
        <v>0</v>
      </c>
      <c r="AW18" s="96">
        <f>AV18*0.04</f>
        <v>0</v>
      </c>
      <c r="AX18" s="96">
        <f>AU18</f>
        <v>-5</v>
      </c>
      <c r="AY18" s="11">
        <v>6</v>
      </c>
      <c r="AZ18" s="11">
        <v>6</v>
      </c>
      <c r="BA18" s="11">
        <f t="shared" si="11"/>
        <v>0</v>
      </c>
      <c r="BB18" s="11">
        <v>91.4</v>
      </c>
      <c r="BC18" s="11">
        <f t="shared" si="23"/>
        <v>6</v>
      </c>
      <c r="BD18" s="11"/>
      <c r="BE18" s="11">
        <v>5</v>
      </c>
      <c r="BF18" s="11">
        <v>7</v>
      </c>
      <c r="BG18" s="11">
        <f t="shared" si="12"/>
        <v>2</v>
      </c>
      <c r="BH18" s="11">
        <v>672</v>
      </c>
      <c r="BI18" s="11">
        <f>BH18*0.03</f>
        <v>20.16</v>
      </c>
      <c r="BJ18" s="11"/>
      <c r="BK18" s="11">
        <v>1202</v>
      </c>
      <c r="BL18" s="11">
        <v>891</v>
      </c>
      <c r="BM18" s="11">
        <v>891</v>
      </c>
      <c r="BN18" s="11">
        <v>45</v>
      </c>
      <c r="BO18" s="11">
        <f t="shared" si="13"/>
        <v>-311</v>
      </c>
      <c r="BP18" s="11">
        <f t="shared" si="14"/>
        <v>45</v>
      </c>
      <c r="BQ18" s="11">
        <f t="shared" si="15"/>
        <v>-7.775</v>
      </c>
      <c r="BR18" s="11">
        <f t="shared" si="16"/>
        <v>279</v>
      </c>
      <c r="BS18" s="11">
        <f t="shared" si="17"/>
        <v>-63</v>
      </c>
    </row>
    <row r="19" s="4" customFormat="1" customHeight="1" spans="1:71">
      <c r="A19" s="10">
        <v>17</v>
      </c>
      <c r="B19" s="10">
        <v>107658</v>
      </c>
      <c r="C19" s="10" t="s">
        <v>115</v>
      </c>
      <c r="D19" s="10" t="s">
        <v>98</v>
      </c>
      <c r="E19" s="11">
        <v>15</v>
      </c>
      <c r="F19" s="11">
        <v>3</v>
      </c>
      <c r="G19" s="11">
        <f t="shared" si="0"/>
        <v>-12</v>
      </c>
      <c r="H19" s="11">
        <v>204</v>
      </c>
      <c r="I19" s="11">
        <f>H19*0.03</f>
        <v>6.12</v>
      </c>
      <c r="J19" s="11">
        <f>G19</f>
        <v>-12</v>
      </c>
      <c r="K19" s="11">
        <v>112</v>
      </c>
      <c r="L19" s="92">
        <v>123</v>
      </c>
      <c r="M19" s="92">
        <f t="shared" si="1"/>
        <v>11</v>
      </c>
      <c r="N19" s="92">
        <v>6919.69</v>
      </c>
      <c r="O19" s="92">
        <f>N19*0.04</f>
        <v>276.7876</v>
      </c>
      <c r="P19" s="92"/>
      <c r="Q19" s="11">
        <v>18</v>
      </c>
      <c r="R19" s="11">
        <v>25</v>
      </c>
      <c r="S19" s="11">
        <f t="shared" si="2"/>
        <v>7</v>
      </c>
      <c r="T19" s="11">
        <v>2113.47</v>
      </c>
      <c r="U19" s="11">
        <f>T19*0.04</f>
        <v>84.5388</v>
      </c>
      <c r="V19" s="11"/>
      <c r="W19" s="11">
        <v>7</v>
      </c>
      <c r="X19" s="11">
        <v>6</v>
      </c>
      <c r="Y19" s="11">
        <f t="shared" si="3"/>
        <v>-1</v>
      </c>
      <c r="Z19" s="11">
        <v>337.5</v>
      </c>
      <c r="AA19" s="11">
        <v>150</v>
      </c>
      <c r="AB19" s="11">
        <f>Z19*0.02+AA19*0.03</f>
        <v>11.25</v>
      </c>
      <c r="AC19" s="11">
        <f>Y19*0.5</f>
        <v>-0.5</v>
      </c>
      <c r="AD19" s="11">
        <v>20</v>
      </c>
      <c r="AE19" s="11">
        <v>20</v>
      </c>
      <c r="AF19" s="11">
        <f t="shared" si="4"/>
        <v>0</v>
      </c>
      <c r="AG19" s="11">
        <v>943.87</v>
      </c>
      <c r="AH19" s="11">
        <f>AG19*0.03</f>
        <v>28.3161</v>
      </c>
      <c r="AI19" s="11"/>
      <c r="AJ19" s="11">
        <v>6</v>
      </c>
      <c r="AK19" s="11">
        <v>12</v>
      </c>
      <c r="AL19" s="11">
        <f t="shared" si="7"/>
        <v>6</v>
      </c>
      <c r="AM19" s="11"/>
      <c r="AN19" s="11">
        <v>7</v>
      </c>
      <c r="AO19" s="11">
        <v>3</v>
      </c>
      <c r="AP19" s="11">
        <f t="shared" si="8"/>
        <v>-4</v>
      </c>
      <c r="AQ19" s="11">
        <v>396</v>
      </c>
      <c r="AR19" s="11">
        <f t="shared" si="9"/>
        <v>19.8</v>
      </c>
      <c r="AS19" s="11">
        <v>5</v>
      </c>
      <c r="AT19" s="96">
        <v>28</v>
      </c>
      <c r="AU19" s="96">
        <f t="shared" si="10"/>
        <v>23</v>
      </c>
      <c r="AV19" s="96">
        <v>821</v>
      </c>
      <c r="AW19" s="96">
        <f>AV19*0.05</f>
        <v>41.05</v>
      </c>
      <c r="AX19" s="96"/>
      <c r="AY19" s="11">
        <v>9</v>
      </c>
      <c r="AZ19" s="11">
        <v>22</v>
      </c>
      <c r="BA19" s="11">
        <f t="shared" si="11"/>
        <v>13</v>
      </c>
      <c r="BB19" s="11">
        <v>319.94</v>
      </c>
      <c r="BC19" s="11">
        <f t="shared" si="23"/>
        <v>22</v>
      </c>
      <c r="BD19" s="11"/>
      <c r="BE19" s="11">
        <v>5</v>
      </c>
      <c r="BF19" s="11">
        <v>10</v>
      </c>
      <c r="BG19" s="11">
        <f t="shared" si="12"/>
        <v>5</v>
      </c>
      <c r="BH19" s="11">
        <v>1024</v>
      </c>
      <c r="BI19" s="11">
        <f>BH19*0.03</f>
        <v>30.72</v>
      </c>
      <c r="BJ19" s="11"/>
      <c r="BK19" s="11">
        <v>1000</v>
      </c>
      <c r="BL19" s="11">
        <v>1418.74</v>
      </c>
      <c r="BM19" s="11">
        <v>1267.2</v>
      </c>
      <c r="BN19" s="11">
        <v>64</v>
      </c>
      <c r="BO19" s="11">
        <f t="shared" si="13"/>
        <v>418.74</v>
      </c>
      <c r="BP19" s="11">
        <f t="shared" si="14"/>
        <v>64</v>
      </c>
      <c r="BQ19" s="11"/>
      <c r="BR19" s="11">
        <f t="shared" si="16"/>
        <v>585</v>
      </c>
      <c r="BS19" s="11">
        <f t="shared" si="17"/>
        <v>-13</v>
      </c>
    </row>
    <row r="20" s="4" customFormat="1" customHeight="1" spans="1:71">
      <c r="A20" s="10">
        <v>18</v>
      </c>
      <c r="B20" s="10">
        <v>339</v>
      </c>
      <c r="C20" s="10" t="s">
        <v>116</v>
      </c>
      <c r="D20" s="10" t="s">
        <v>98</v>
      </c>
      <c r="E20" s="11">
        <v>7</v>
      </c>
      <c r="F20" s="11">
        <v>9</v>
      </c>
      <c r="G20" s="11">
        <f t="shared" si="0"/>
        <v>2</v>
      </c>
      <c r="H20" s="11">
        <v>544</v>
      </c>
      <c r="I20" s="11">
        <f>H20*0.04</f>
        <v>21.76</v>
      </c>
      <c r="J20" s="11"/>
      <c r="K20" s="11">
        <v>86</v>
      </c>
      <c r="L20" s="92">
        <v>94</v>
      </c>
      <c r="M20" s="92">
        <f t="shared" si="1"/>
        <v>8</v>
      </c>
      <c r="N20" s="92">
        <v>5312.58</v>
      </c>
      <c r="O20" s="92">
        <f>N20*0.04</f>
        <v>212.5032</v>
      </c>
      <c r="P20" s="92"/>
      <c r="Q20" s="11">
        <v>15</v>
      </c>
      <c r="R20" s="11">
        <v>13</v>
      </c>
      <c r="S20" s="11">
        <f t="shared" si="2"/>
        <v>-2</v>
      </c>
      <c r="T20" s="11">
        <v>1008</v>
      </c>
      <c r="U20" s="11">
        <f t="shared" ref="U20:U25" si="24">T20*0.03</f>
        <v>30.24</v>
      </c>
      <c r="V20" s="11">
        <f t="shared" ref="V20:V25" si="25">S20*1</f>
        <v>-2</v>
      </c>
      <c r="W20" s="11">
        <v>5</v>
      </c>
      <c r="X20" s="11">
        <v>5</v>
      </c>
      <c r="Y20" s="11">
        <f t="shared" si="3"/>
        <v>0</v>
      </c>
      <c r="Z20" s="11">
        <v>380.7</v>
      </c>
      <c r="AA20" s="11">
        <v>0</v>
      </c>
      <c r="AB20" s="11">
        <f>Z20*0.03+AA20*0.04</f>
        <v>11.421</v>
      </c>
      <c r="AC20" s="11"/>
      <c r="AD20" s="11">
        <v>25</v>
      </c>
      <c r="AE20" s="11">
        <v>6</v>
      </c>
      <c r="AF20" s="11">
        <f t="shared" si="4"/>
        <v>-19</v>
      </c>
      <c r="AG20" s="11">
        <v>298.8</v>
      </c>
      <c r="AH20" s="11">
        <f t="shared" ref="AH20:AH34" si="26">AG20*0.02</f>
        <v>5.976</v>
      </c>
      <c r="AI20" s="11">
        <f t="shared" ref="AI20:AI34" si="27">AF20*1</f>
        <v>-19</v>
      </c>
      <c r="AJ20" s="11">
        <v>6</v>
      </c>
      <c r="AK20" s="11">
        <v>3</v>
      </c>
      <c r="AL20" s="11">
        <f t="shared" si="7"/>
        <v>-3</v>
      </c>
      <c r="AM20" s="11">
        <f>AL20*2</f>
        <v>-6</v>
      </c>
      <c r="AN20" s="11">
        <v>9</v>
      </c>
      <c r="AO20" s="11">
        <v>0</v>
      </c>
      <c r="AP20" s="11">
        <f t="shared" si="8"/>
        <v>-9</v>
      </c>
      <c r="AQ20" s="11">
        <v>0</v>
      </c>
      <c r="AR20" s="11">
        <f t="shared" si="9"/>
        <v>0</v>
      </c>
      <c r="AS20" s="11">
        <v>5</v>
      </c>
      <c r="AT20" s="96">
        <v>4</v>
      </c>
      <c r="AU20" s="96">
        <f t="shared" si="10"/>
        <v>-1</v>
      </c>
      <c r="AV20" s="96">
        <v>196</v>
      </c>
      <c r="AW20" s="96">
        <f>AV20*0.04</f>
        <v>7.84</v>
      </c>
      <c r="AX20" s="96">
        <f>AU20</f>
        <v>-1</v>
      </c>
      <c r="AY20" s="11">
        <v>9</v>
      </c>
      <c r="AZ20" s="11">
        <v>19</v>
      </c>
      <c r="BA20" s="11">
        <f t="shared" si="11"/>
        <v>10</v>
      </c>
      <c r="BB20" s="11">
        <v>282</v>
      </c>
      <c r="BC20" s="11">
        <f t="shared" si="23"/>
        <v>19</v>
      </c>
      <c r="BD20" s="11"/>
      <c r="BE20" s="11">
        <v>4</v>
      </c>
      <c r="BF20" s="11">
        <v>2</v>
      </c>
      <c r="BG20" s="11">
        <f t="shared" si="12"/>
        <v>-2</v>
      </c>
      <c r="BH20" s="11">
        <v>168</v>
      </c>
      <c r="BI20" s="11">
        <f>BH20*0.02</f>
        <v>3.36</v>
      </c>
      <c r="BJ20" s="11">
        <f>BG20*0.5</f>
        <v>-1</v>
      </c>
      <c r="BK20" s="11">
        <v>4487</v>
      </c>
      <c r="BL20" s="11">
        <v>1056.7</v>
      </c>
      <c r="BM20" s="11">
        <v>969</v>
      </c>
      <c r="BN20" s="11">
        <v>50</v>
      </c>
      <c r="BO20" s="11">
        <f t="shared" si="13"/>
        <v>-3430.3</v>
      </c>
      <c r="BP20" s="11">
        <f t="shared" si="14"/>
        <v>50</v>
      </c>
      <c r="BQ20" s="11">
        <f t="shared" ref="BQ20:BQ44" si="28">BO20*0.05/2</f>
        <v>-85.7575</v>
      </c>
      <c r="BR20" s="11">
        <f t="shared" si="16"/>
        <v>362</v>
      </c>
      <c r="BS20" s="11">
        <f t="shared" si="17"/>
        <v>-115</v>
      </c>
    </row>
    <row r="21" s="4" customFormat="1" customHeight="1" spans="1:71">
      <c r="A21" s="10">
        <v>19</v>
      </c>
      <c r="B21" s="10">
        <v>359</v>
      </c>
      <c r="C21" s="10" t="s">
        <v>117</v>
      </c>
      <c r="D21" s="10" t="s">
        <v>98</v>
      </c>
      <c r="E21" s="11">
        <v>10</v>
      </c>
      <c r="F21" s="11">
        <v>1</v>
      </c>
      <c r="G21" s="11">
        <f t="shared" si="0"/>
        <v>-9</v>
      </c>
      <c r="H21" s="11">
        <v>57.8</v>
      </c>
      <c r="I21" s="11">
        <f>H21*0.03</f>
        <v>1.734</v>
      </c>
      <c r="J21" s="11">
        <f>G21</f>
        <v>-9</v>
      </c>
      <c r="K21" s="11">
        <v>89</v>
      </c>
      <c r="L21" s="92">
        <v>86</v>
      </c>
      <c r="M21" s="92">
        <f t="shared" si="1"/>
        <v>-3</v>
      </c>
      <c r="N21" s="92">
        <v>4556.71</v>
      </c>
      <c r="O21" s="92">
        <f>N21*0.03</f>
        <v>136.7013</v>
      </c>
      <c r="P21" s="92">
        <f>M21</f>
        <v>-3</v>
      </c>
      <c r="Q21" s="11">
        <v>21</v>
      </c>
      <c r="R21" s="11">
        <v>6</v>
      </c>
      <c r="S21" s="11">
        <f t="shared" si="2"/>
        <v>-15</v>
      </c>
      <c r="T21" s="11">
        <v>669</v>
      </c>
      <c r="U21" s="11">
        <f t="shared" si="24"/>
        <v>20.07</v>
      </c>
      <c r="V21" s="11">
        <f t="shared" si="25"/>
        <v>-15</v>
      </c>
      <c r="W21" s="11">
        <v>5</v>
      </c>
      <c r="X21" s="11">
        <v>3</v>
      </c>
      <c r="Y21" s="11">
        <f t="shared" si="3"/>
        <v>-2</v>
      </c>
      <c r="Z21" s="11">
        <v>255</v>
      </c>
      <c r="AA21" s="11">
        <v>0</v>
      </c>
      <c r="AB21" s="11">
        <f>Z21*0.02+AA21*0.03</f>
        <v>5.1</v>
      </c>
      <c r="AC21" s="11">
        <f>Y21*0.5</f>
        <v>-1</v>
      </c>
      <c r="AD21" s="11">
        <v>23</v>
      </c>
      <c r="AE21" s="11">
        <v>9</v>
      </c>
      <c r="AF21" s="11">
        <f t="shared" si="4"/>
        <v>-14</v>
      </c>
      <c r="AG21" s="11">
        <v>415.21</v>
      </c>
      <c r="AH21" s="11">
        <f t="shared" si="26"/>
        <v>8.3042</v>
      </c>
      <c r="AI21" s="11">
        <f t="shared" si="27"/>
        <v>-14</v>
      </c>
      <c r="AJ21" s="11">
        <v>6</v>
      </c>
      <c r="AK21" s="11">
        <v>0</v>
      </c>
      <c r="AL21" s="11">
        <f t="shared" si="7"/>
        <v>-6</v>
      </c>
      <c r="AM21" s="11">
        <f>AL21*2</f>
        <v>-12</v>
      </c>
      <c r="AN21" s="11">
        <v>7</v>
      </c>
      <c r="AO21" s="11">
        <v>4</v>
      </c>
      <c r="AP21" s="11">
        <f t="shared" si="8"/>
        <v>-3</v>
      </c>
      <c r="AQ21" s="11">
        <v>396</v>
      </c>
      <c r="AR21" s="11">
        <f t="shared" si="9"/>
        <v>19.8</v>
      </c>
      <c r="AS21" s="11">
        <v>5</v>
      </c>
      <c r="AT21" s="96">
        <v>7</v>
      </c>
      <c r="AU21" s="96">
        <f t="shared" si="10"/>
        <v>2</v>
      </c>
      <c r="AV21" s="96">
        <v>256</v>
      </c>
      <c r="AW21" s="96">
        <f>AV21*0.05</f>
        <v>12.8</v>
      </c>
      <c r="AX21" s="96"/>
      <c r="AY21" s="11">
        <v>4</v>
      </c>
      <c r="AZ21" s="11">
        <v>9</v>
      </c>
      <c r="BA21" s="11">
        <f t="shared" si="11"/>
        <v>5</v>
      </c>
      <c r="BB21" s="11">
        <v>135.7</v>
      </c>
      <c r="BC21" s="11">
        <f t="shared" si="23"/>
        <v>9</v>
      </c>
      <c r="BD21" s="11"/>
      <c r="BE21" s="11">
        <v>4</v>
      </c>
      <c r="BF21" s="11">
        <v>4</v>
      </c>
      <c r="BG21" s="11">
        <f t="shared" si="12"/>
        <v>0</v>
      </c>
      <c r="BH21" s="11">
        <v>392</v>
      </c>
      <c r="BI21" s="11">
        <f>BH21*0.03</f>
        <v>11.76</v>
      </c>
      <c r="BJ21" s="11"/>
      <c r="BK21" s="11">
        <v>3415</v>
      </c>
      <c r="BL21" s="11">
        <v>1161.61</v>
      </c>
      <c r="BM21" s="11">
        <v>1042.81</v>
      </c>
      <c r="BN21" s="11">
        <v>53</v>
      </c>
      <c r="BO21" s="11">
        <f t="shared" si="13"/>
        <v>-2253.39</v>
      </c>
      <c r="BP21" s="11">
        <f t="shared" si="14"/>
        <v>53</v>
      </c>
      <c r="BQ21" s="11">
        <f t="shared" si="28"/>
        <v>-56.33475</v>
      </c>
      <c r="BR21" s="11">
        <f t="shared" si="16"/>
        <v>278</v>
      </c>
      <c r="BS21" s="11">
        <f t="shared" si="17"/>
        <v>-110</v>
      </c>
    </row>
    <row r="22" s="4" customFormat="1" customHeight="1" spans="1:71">
      <c r="A22" s="10">
        <v>20</v>
      </c>
      <c r="B22" s="10">
        <v>726</v>
      </c>
      <c r="C22" s="10" t="s">
        <v>118</v>
      </c>
      <c r="D22" s="10" t="s">
        <v>98</v>
      </c>
      <c r="E22" s="11">
        <v>7</v>
      </c>
      <c r="F22" s="11">
        <v>6</v>
      </c>
      <c r="G22" s="11">
        <f t="shared" si="0"/>
        <v>-1</v>
      </c>
      <c r="H22" s="11">
        <v>340</v>
      </c>
      <c r="I22" s="11">
        <f>H22*0.03</f>
        <v>10.2</v>
      </c>
      <c r="J22" s="11">
        <f>G22</f>
        <v>-1</v>
      </c>
      <c r="K22" s="11">
        <v>90</v>
      </c>
      <c r="L22" s="92">
        <v>49</v>
      </c>
      <c r="M22" s="92">
        <f t="shared" si="1"/>
        <v>-41</v>
      </c>
      <c r="N22" s="92">
        <v>2727.63</v>
      </c>
      <c r="O22" s="92">
        <f>N22*0.03</f>
        <v>81.8289</v>
      </c>
      <c r="P22" s="92">
        <f>M22</f>
        <v>-41</v>
      </c>
      <c r="Q22" s="11">
        <v>18</v>
      </c>
      <c r="R22" s="11">
        <v>5</v>
      </c>
      <c r="S22" s="11">
        <f t="shared" si="2"/>
        <v>-13</v>
      </c>
      <c r="T22" s="11">
        <v>448</v>
      </c>
      <c r="U22" s="11">
        <f t="shared" si="24"/>
        <v>13.44</v>
      </c>
      <c r="V22" s="11">
        <f t="shared" si="25"/>
        <v>-13</v>
      </c>
      <c r="W22" s="11">
        <v>6</v>
      </c>
      <c r="X22" s="11">
        <v>4</v>
      </c>
      <c r="Y22" s="11">
        <f t="shared" si="3"/>
        <v>-2</v>
      </c>
      <c r="Z22" s="11">
        <v>144</v>
      </c>
      <c r="AA22" s="11">
        <v>140</v>
      </c>
      <c r="AB22" s="11">
        <f>Z22*0.02+AA22*0.03</f>
        <v>7.08</v>
      </c>
      <c r="AC22" s="11">
        <f>Y22*0.5</f>
        <v>-1</v>
      </c>
      <c r="AD22" s="11">
        <v>23</v>
      </c>
      <c r="AE22" s="11">
        <v>12</v>
      </c>
      <c r="AF22" s="11">
        <f t="shared" si="4"/>
        <v>-11</v>
      </c>
      <c r="AG22" s="11">
        <v>574.67</v>
      </c>
      <c r="AH22" s="11">
        <f t="shared" si="26"/>
        <v>11.4934</v>
      </c>
      <c r="AI22" s="11">
        <f t="shared" si="27"/>
        <v>-11</v>
      </c>
      <c r="AJ22" s="11">
        <v>6</v>
      </c>
      <c r="AK22" s="11">
        <v>0</v>
      </c>
      <c r="AL22" s="11">
        <f t="shared" si="7"/>
        <v>-6</v>
      </c>
      <c r="AM22" s="11">
        <f>AL22*2</f>
        <v>-12</v>
      </c>
      <c r="AN22" s="11">
        <v>9</v>
      </c>
      <c r="AO22" s="11">
        <v>2</v>
      </c>
      <c r="AP22" s="11">
        <f t="shared" si="8"/>
        <v>-7</v>
      </c>
      <c r="AQ22" s="11">
        <v>198</v>
      </c>
      <c r="AR22" s="11">
        <f t="shared" si="9"/>
        <v>9.9</v>
      </c>
      <c r="AS22" s="11">
        <v>5</v>
      </c>
      <c r="AT22" s="96">
        <v>7</v>
      </c>
      <c r="AU22" s="96">
        <f t="shared" si="10"/>
        <v>2</v>
      </c>
      <c r="AV22" s="96">
        <v>294</v>
      </c>
      <c r="AW22" s="96">
        <f>AV22*0.05</f>
        <v>14.7</v>
      </c>
      <c r="AX22" s="96"/>
      <c r="AY22" s="11">
        <v>5</v>
      </c>
      <c r="AZ22" s="11">
        <v>9</v>
      </c>
      <c r="BA22" s="11">
        <f t="shared" si="11"/>
        <v>4</v>
      </c>
      <c r="BB22" s="11">
        <v>118.36</v>
      </c>
      <c r="BC22" s="11">
        <f t="shared" si="23"/>
        <v>9</v>
      </c>
      <c r="BD22" s="11"/>
      <c r="BE22" s="11">
        <v>4</v>
      </c>
      <c r="BF22" s="11">
        <v>5</v>
      </c>
      <c r="BG22" s="11">
        <f t="shared" si="12"/>
        <v>1</v>
      </c>
      <c r="BH22" s="11">
        <v>524</v>
      </c>
      <c r="BI22" s="11">
        <f>BH22*0.03</f>
        <v>15.72</v>
      </c>
      <c r="BJ22" s="11"/>
      <c r="BK22" s="11">
        <v>7765</v>
      </c>
      <c r="BL22" s="11">
        <v>1776.76</v>
      </c>
      <c r="BM22" s="11">
        <v>1677.91</v>
      </c>
      <c r="BN22" s="11">
        <v>85</v>
      </c>
      <c r="BO22" s="11">
        <f t="shared" si="13"/>
        <v>-5988.24</v>
      </c>
      <c r="BP22" s="11">
        <f t="shared" si="14"/>
        <v>85</v>
      </c>
      <c r="BQ22" s="11">
        <f t="shared" si="28"/>
        <v>-149.706</v>
      </c>
      <c r="BR22" s="11">
        <f t="shared" si="16"/>
        <v>258</v>
      </c>
      <c r="BS22" s="11">
        <f t="shared" si="17"/>
        <v>-229</v>
      </c>
    </row>
    <row r="23" s="4" customFormat="1" customHeight="1" spans="1:71">
      <c r="A23" s="10">
        <v>21</v>
      </c>
      <c r="B23" s="10">
        <v>727</v>
      </c>
      <c r="C23" s="10" t="s">
        <v>119</v>
      </c>
      <c r="D23" s="10" t="s">
        <v>98</v>
      </c>
      <c r="E23" s="11">
        <v>8</v>
      </c>
      <c r="F23" s="11">
        <v>6</v>
      </c>
      <c r="G23" s="11">
        <f t="shared" si="0"/>
        <v>-2</v>
      </c>
      <c r="H23" s="11">
        <v>340</v>
      </c>
      <c r="I23" s="11">
        <f>H23*0.03</f>
        <v>10.2</v>
      </c>
      <c r="J23" s="11">
        <f>G23</f>
        <v>-2</v>
      </c>
      <c r="K23" s="11">
        <v>96</v>
      </c>
      <c r="L23" s="92">
        <v>44</v>
      </c>
      <c r="M23" s="92">
        <f t="shared" si="1"/>
        <v>-52</v>
      </c>
      <c r="N23" s="92">
        <v>2745.3</v>
      </c>
      <c r="O23" s="92">
        <f>N23*0.03</f>
        <v>82.359</v>
      </c>
      <c r="P23" s="92">
        <f>M23</f>
        <v>-52</v>
      </c>
      <c r="Q23" s="11">
        <v>21</v>
      </c>
      <c r="R23" s="11">
        <v>14</v>
      </c>
      <c r="S23" s="11">
        <f t="shared" si="2"/>
        <v>-7</v>
      </c>
      <c r="T23" s="11">
        <v>1332.08</v>
      </c>
      <c r="U23" s="11">
        <f t="shared" si="24"/>
        <v>39.9624</v>
      </c>
      <c r="V23" s="11">
        <f t="shared" si="25"/>
        <v>-7</v>
      </c>
      <c r="W23" s="11">
        <v>4</v>
      </c>
      <c r="X23" s="11">
        <v>6</v>
      </c>
      <c r="Y23" s="11">
        <f t="shared" si="3"/>
        <v>2</v>
      </c>
      <c r="Z23" s="11">
        <v>300</v>
      </c>
      <c r="AA23" s="11">
        <v>150</v>
      </c>
      <c r="AB23" s="11">
        <f>Z23*0.03+AA23*0.04</f>
        <v>15</v>
      </c>
      <c r="AC23" s="11"/>
      <c r="AD23" s="11">
        <v>22</v>
      </c>
      <c r="AE23" s="11">
        <v>12</v>
      </c>
      <c r="AF23" s="11">
        <f t="shared" si="4"/>
        <v>-10</v>
      </c>
      <c r="AG23" s="11">
        <v>597.6</v>
      </c>
      <c r="AH23" s="11">
        <f t="shared" si="26"/>
        <v>11.952</v>
      </c>
      <c r="AI23" s="11">
        <f t="shared" si="27"/>
        <v>-10</v>
      </c>
      <c r="AJ23" s="11">
        <v>6</v>
      </c>
      <c r="AK23" s="11">
        <v>16</v>
      </c>
      <c r="AL23" s="11">
        <f t="shared" si="7"/>
        <v>10</v>
      </c>
      <c r="AM23" s="11"/>
      <c r="AN23" s="11">
        <v>13</v>
      </c>
      <c r="AO23" s="11">
        <v>2</v>
      </c>
      <c r="AP23" s="11">
        <f t="shared" si="8"/>
        <v>-11</v>
      </c>
      <c r="AQ23" s="11">
        <v>297</v>
      </c>
      <c r="AR23" s="11">
        <f t="shared" si="9"/>
        <v>14.85</v>
      </c>
      <c r="AS23" s="11">
        <v>5</v>
      </c>
      <c r="AT23" s="96">
        <v>7</v>
      </c>
      <c r="AU23" s="96">
        <f t="shared" si="10"/>
        <v>2</v>
      </c>
      <c r="AV23" s="96">
        <v>145</v>
      </c>
      <c r="AW23" s="96">
        <f>AV23*0.05</f>
        <v>7.25</v>
      </c>
      <c r="AX23" s="96"/>
      <c r="AY23" s="11">
        <v>4</v>
      </c>
      <c r="AZ23" s="11">
        <v>13</v>
      </c>
      <c r="BA23" s="11">
        <f t="shared" si="11"/>
        <v>9</v>
      </c>
      <c r="BB23" s="11">
        <v>184.7</v>
      </c>
      <c r="BC23" s="11">
        <f t="shared" si="23"/>
        <v>13</v>
      </c>
      <c r="BD23" s="11"/>
      <c r="BE23" s="11">
        <v>4</v>
      </c>
      <c r="BF23" s="11">
        <v>2</v>
      </c>
      <c r="BG23" s="11">
        <f t="shared" si="12"/>
        <v>-2</v>
      </c>
      <c r="BH23" s="11">
        <v>224</v>
      </c>
      <c r="BI23" s="11">
        <f>BH23*0.02</f>
        <v>4.48</v>
      </c>
      <c r="BJ23" s="11">
        <f>BG23*0.5</f>
        <v>-1</v>
      </c>
      <c r="BK23" s="11">
        <v>1959</v>
      </c>
      <c r="BL23" s="11">
        <v>504.9</v>
      </c>
      <c r="BM23" s="11">
        <v>495</v>
      </c>
      <c r="BN23" s="11">
        <v>25</v>
      </c>
      <c r="BO23" s="11">
        <f t="shared" si="13"/>
        <v>-1454.1</v>
      </c>
      <c r="BP23" s="11">
        <f t="shared" si="14"/>
        <v>25</v>
      </c>
      <c r="BQ23" s="11">
        <f t="shared" si="28"/>
        <v>-36.3525</v>
      </c>
      <c r="BR23" s="11">
        <f t="shared" si="16"/>
        <v>224</v>
      </c>
      <c r="BS23" s="11">
        <f t="shared" si="17"/>
        <v>-108</v>
      </c>
    </row>
    <row r="24" s="4" customFormat="1" customHeight="1" spans="1:71">
      <c r="A24" s="10">
        <v>22</v>
      </c>
      <c r="B24" s="10">
        <v>105267</v>
      </c>
      <c r="C24" s="10" t="s">
        <v>120</v>
      </c>
      <c r="D24" s="10" t="s">
        <v>98</v>
      </c>
      <c r="E24" s="11">
        <v>7</v>
      </c>
      <c r="F24" s="11">
        <v>11</v>
      </c>
      <c r="G24" s="11">
        <f t="shared" si="0"/>
        <v>4</v>
      </c>
      <c r="H24" s="11">
        <v>680</v>
      </c>
      <c r="I24" s="11">
        <f>H24*0.04</f>
        <v>27.2</v>
      </c>
      <c r="J24" s="11"/>
      <c r="K24" s="11">
        <v>90</v>
      </c>
      <c r="L24" s="92">
        <v>94</v>
      </c>
      <c r="M24" s="92">
        <f t="shared" si="1"/>
        <v>4</v>
      </c>
      <c r="N24" s="92">
        <v>4940.1</v>
      </c>
      <c r="O24" s="92">
        <f>N24*0.04</f>
        <v>197.604</v>
      </c>
      <c r="P24" s="92"/>
      <c r="Q24" s="11">
        <v>17</v>
      </c>
      <c r="R24" s="11">
        <v>13</v>
      </c>
      <c r="S24" s="11">
        <f t="shared" si="2"/>
        <v>-4</v>
      </c>
      <c r="T24" s="11">
        <v>1120</v>
      </c>
      <c r="U24" s="11">
        <f t="shared" si="24"/>
        <v>33.6</v>
      </c>
      <c r="V24" s="11">
        <f t="shared" si="25"/>
        <v>-4</v>
      </c>
      <c r="W24" s="11">
        <v>5</v>
      </c>
      <c r="X24" s="11">
        <v>3</v>
      </c>
      <c r="Y24" s="11">
        <f t="shared" si="3"/>
        <v>-2</v>
      </c>
      <c r="Z24" s="11">
        <v>235</v>
      </c>
      <c r="AA24" s="11">
        <v>0</v>
      </c>
      <c r="AB24" s="11">
        <f>Z24*0.02+AA24*0.03</f>
        <v>4.7</v>
      </c>
      <c r="AC24" s="11">
        <f>Y24*0.5</f>
        <v>-1</v>
      </c>
      <c r="AD24" s="11">
        <v>28</v>
      </c>
      <c r="AE24" s="11">
        <v>6</v>
      </c>
      <c r="AF24" s="11">
        <f t="shared" si="4"/>
        <v>-22</v>
      </c>
      <c r="AG24" s="11">
        <v>298.8</v>
      </c>
      <c r="AH24" s="11">
        <f t="shared" si="26"/>
        <v>5.976</v>
      </c>
      <c r="AI24" s="11">
        <f t="shared" si="27"/>
        <v>-22</v>
      </c>
      <c r="AJ24" s="11">
        <v>4</v>
      </c>
      <c r="AK24" s="11">
        <v>12</v>
      </c>
      <c r="AL24" s="11">
        <f t="shared" si="7"/>
        <v>8</v>
      </c>
      <c r="AM24" s="11"/>
      <c r="AN24" s="11">
        <v>7</v>
      </c>
      <c r="AO24" s="11">
        <v>0</v>
      </c>
      <c r="AP24" s="11">
        <f t="shared" si="8"/>
        <v>-7</v>
      </c>
      <c r="AQ24" s="11">
        <v>0</v>
      </c>
      <c r="AR24" s="11">
        <f t="shared" si="9"/>
        <v>0</v>
      </c>
      <c r="AS24" s="11">
        <v>5</v>
      </c>
      <c r="AT24" s="96">
        <v>8</v>
      </c>
      <c r="AU24" s="96">
        <f t="shared" si="10"/>
        <v>3</v>
      </c>
      <c r="AV24" s="96">
        <v>249.12</v>
      </c>
      <c r="AW24" s="96">
        <f>AV24*0.05</f>
        <v>12.456</v>
      </c>
      <c r="AX24" s="96"/>
      <c r="AY24" s="11">
        <v>5</v>
      </c>
      <c r="AZ24" s="11">
        <v>15</v>
      </c>
      <c r="BA24" s="11">
        <f t="shared" si="11"/>
        <v>10</v>
      </c>
      <c r="BB24" s="11">
        <v>213.14</v>
      </c>
      <c r="BC24" s="11">
        <f t="shared" si="23"/>
        <v>15</v>
      </c>
      <c r="BD24" s="11"/>
      <c r="BE24" s="11">
        <v>4</v>
      </c>
      <c r="BF24" s="11">
        <v>1</v>
      </c>
      <c r="BG24" s="11">
        <f t="shared" si="12"/>
        <v>-3</v>
      </c>
      <c r="BH24" s="11">
        <v>112</v>
      </c>
      <c r="BI24" s="11">
        <f>BH24*0.02</f>
        <v>2.24</v>
      </c>
      <c r="BJ24" s="11">
        <f>BG24*0.5</f>
        <v>-1.5</v>
      </c>
      <c r="BK24" s="11">
        <v>1590</v>
      </c>
      <c r="BL24" s="11">
        <v>661.69</v>
      </c>
      <c r="BM24" s="11">
        <v>631.99</v>
      </c>
      <c r="BN24" s="11">
        <v>32</v>
      </c>
      <c r="BO24" s="11">
        <f t="shared" si="13"/>
        <v>-928.31</v>
      </c>
      <c r="BP24" s="11">
        <f t="shared" si="14"/>
        <v>32</v>
      </c>
      <c r="BQ24" s="11">
        <f t="shared" si="28"/>
        <v>-23.20775</v>
      </c>
      <c r="BR24" s="11">
        <f t="shared" si="16"/>
        <v>331</v>
      </c>
      <c r="BS24" s="11">
        <f t="shared" si="17"/>
        <v>-52</v>
      </c>
    </row>
    <row r="25" s="4" customFormat="1" customHeight="1" spans="1:71">
      <c r="A25" s="10">
        <v>23</v>
      </c>
      <c r="B25" s="10">
        <v>311</v>
      </c>
      <c r="C25" s="10" t="s">
        <v>121</v>
      </c>
      <c r="D25" s="10" t="s">
        <v>98</v>
      </c>
      <c r="E25" s="11">
        <v>6</v>
      </c>
      <c r="F25" s="11">
        <v>12</v>
      </c>
      <c r="G25" s="11">
        <f t="shared" si="0"/>
        <v>6</v>
      </c>
      <c r="H25" s="11">
        <v>694.8</v>
      </c>
      <c r="I25" s="11">
        <f>H25*0.04</f>
        <v>27.792</v>
      </c>
      <c r="J25" s="11"/>
      <c r="K25" s="11">
        <v>72</v>
      </c>
      <c r="L25" s="92">
        <v>65</v>
      </c>
      <c r="M25" s="92">
        <f t="shared" si="1"/>
        <v>-7</v>
      </c>
      <c r="N25" s="92">
        <v>3499</v>
      </c>
      <c r="O25" s="92">
        <f>N25*0.03</f>
        <v>104.97</v>
      </c>
      <c r="P25" s="92">
        <f>M25</f>
        <v>-7</v>
      </c>
      <c r="Q25" s="11">
        <v>13</v>
      </c>
      <c r="R25" s="11">
        <v>9</v>
      </c>
      <c r="S25" s="11">
        <f t="shared" si="2"/>
        <v>-4</v>
      </c>
      <c r="T25" s="11">
        <v>879.2</v>
      </c>
      <c r="U25" s="11">
        <f t="shared" si="24"/>
        <v>26.376</v>
      </c>
      <c r="V25" s="11">
        <f t="shared" si="25"/>
        <v>-4</v>
      </c>
      <c r="W25" s="11">
        <v>6</v>
      </c>
      <c r="X25" s="11">
        <v>1</v>
      </c>
      <c r="Y25" s="11">
        <f t="shared" si="3"/>
        <v>-5</v>
      </c>
      <c r="Z25" s="11">
        <v>80</v>
      </c>
      <c r="AA25" s="11">
        <v>0</v>
      </c>
      <c r="AB25" s="11">
        <f>Z25*0.02+AA25*0.03</f>
        <v>1.6</v>
      </c>
      <c r="AC25" s="11">
        <f>Y25*0.5</f>
        <v>-2.5</v>
      </c>
      <c r="AD25" s="11">
        <v>20</v>
      </c>
      <c r="AE25" s="11">
        <v>2</v>
      </c>
      <c r="AF25" s="11">
        <f t="shared" si="4"/>
        <v>-18</v>
      </c>
      <c r="AG25" s="11">
        <v>99.6</v>
      </c>
      <c r="AH25" s="11">
        <f t="shared" si="26"/>
        <v>1.992</v>
      </c>
      <c r="AI25" s="11">
        <f t="shared" si="27"/>
        <v>-18</v>
      </c>
      <c r="AJ25" s="11">
        <v>4</v>
      </c>
      <c r="AK25" s="11">
        <v>0</v>
      </c>
      <c r="AL25" s="11">
        <f t="shared" si="7"/>
        <v>-4</v>
      </c>
      <c r="AM25" s="11">
        <f>AL25*2</f>
        <v>-8</v>
      </c>
      <c r="AN25" s="11">
        <v>7</v>
      </c>
      <c r="AO25" s="11">
        <v>0</v>
      </c>
      <c r="AP25" s="11">
        <f t="shared" si="8"/>
        <v>-7</v>
      </c>
      <c r="AQ25" s="11">
        <v>0</v>
      </c>
      <c r="AR25" s="11">
        <f t="shared" si="9"/>
        <v>0</v>
      </c>
      <c r="AS25" s="11">
        <v>4</v>
      </c>
      <c r="AT25" s="96">
        <v>0</v>
      </c>
      <c r="AU25" s="96">
        <f t="shared" si="10"/>
        <v>-4</v>
      </c>
      <c r="AV25" s="96">
        <v>0</v>
      </c>
      <c r="AW25" s="96">
        <f>AV25*0.04</f>
        <v>0</v>
      </c>
      <c r="AX25" s="96">
        <f>AU25</f>
        <v>-4</v>
      </c>
      <c r="AY25" s="11">
        <v>4</v>
      </c>
      <c r="AZ25" s="11">
        <v>5</v>
      </c>
      <c r="BA25" s="11">
        <f t="shared" si="11"/>
        <v>1</v>
      </c>
      <c r="BB25" s="11">
        <v>75.4</v>
      </c>
      <c r="BC25" s="11">
        <f t="shared" si="23"/>
        <v>5</v>
      </c>
      <c r="BD25" s="11"/>
      <c r="BE25" s="11">
        <v>4</v>
      </c>
      <c r="BF25" s="11">
        <v>0</v>
      </c>
      <c r="BG25" s="11">
        <f t="shared" si="12"/>
        <v>-4</v>
      </c>
      <c r="BH25" s="11">
        <v>0</v>
      </c>
      <c r="BI25" s="11">
        <f>BH25*0.02</f>
        <v>0</v>
      </c>
      <c r="BJ25" s="11">
        <f>BG25*0.5</f>
        <v>-2</v>
      </c>
      <c r="BK25" s="11">
        <v>89544</v>
      </c>
      <c r="BL25" s="11">
        <v>5311.3</v>
      </c>
      <c r="BM25" s="11">
        <v>5195.23</v>
      </c>
      <c r="BN25" s="11">
        <v>313</v>
      </c>
      <c r="BO25" s="11">
        <f t="shared" si="13"/>
        <v>-84232.7</v>
      </c>
      <c r="BP25" s="11">
        <f t="shared" si="14"/>
        <v>313</v>
      </c>
      <c r="BQ25" s="13"/>
      <c r="BR25" s="11">
        <f t="shared" si="16"/>
        <v>481</v>
      </c>
      <c r="BS25" s="11">
        <f t="shared" si="17"/>
        <v>-46</v>
      </c>
    </row>
    <row r="26" s="4" customFormat="1" customHeight="1" spans="1:71">
      <c r="A26" s="10">
        <v>24</v>
      </c>
      <c r="B26" s="10">
        <v>570</v>
      </c>
      <c r="C26" s="10" t="s">
        <v>122</v>
      </c>
      <c r="D26" s="10" t="s">
        <v>98</v>
      </c>
      <c r="E26" s="11">
        <v>8</v>
      </c>
      <c r="F26" s="11">
        <v>0</v>
      </c>
      <c r="G26" s="11">
        <f t="shared" si="0"/>
        <v>-8</v>
      </c>
      <c r="H26" s="11">
        <v>0</v>
      </c>
      <c r="I26" s="11">
        <f t="shared" ref="I26:I32" si="29">H26*0.03</f>
        <v>0</v>
      </c>
      <c r="J26" s="11">
        <f t="shared" ref="J26:J32" si="30">G26</f>
        <v>-8</v>
      </c>
      <c r="K26" s="11">
        <v>92</v>
      </c>
      <c r="L26" s="92">
        <v>87</v>
      </c>
      <c r="M26" s="92">
        <f t="shared" si="1"/>
        <v>-5</v>
      </c>
      <c r="N26" s="92">
        <v>4774.8</v>
      </c>
      <c r="O26" s="92">
        <f>N26*0.03</f>
        <v>143.244</v>
      </c>
      <c r="P26" s="92">
        <f>M26</f>
        <v>-5</v>
      </c>
      <c r="Q26" s="11">
        <v>16</v>
      </c>
      <c r="R26" s="11">
        <v>17</v>
      </c>
      <c r="S26" s="11">
        <f t="shared" si="2"/>
        <v>1</v>
      </c>
      <c r="T26" s="11">
        <v>1447</v>
      </c>
      <c r="U26" s="11">
        <f>T26*0.04</f>
        <v>57.88</v>
      </c>
      <c r="V26" s="11"/>
      <c r="W26" s="11">
        <v>5</v>
      </c>
      <c r="X26" s="11">
        <v>2</v>
      </c>
      <c r="Y26" s="11">
        <f t="shared" si="3"/>
        <v>-3</v>
      </c>
      <c r="Z26" s="11">
        <v>170</v>
      </c>
      <c r="AA26" s="11">
        <v>0</v>
      </c>
      <c r="AB26" s="11">
        <f>Z26*0.02+AA26*0.03</f>
        <v>3.4</v>
      </c>
      <c r="AC26" s="11">
        <f>Y26*0.5</f>
        <v>-1.5</v>
      </c>
      <c r="AD26" s="11">
        <v>20</v>
      </c>
      <c r="AE26" s="11">
        <v>5</v>
      </c>
      <c r="AF26" s="11">
        <f t="shared" si="4"/>
        <v>-15</v>
      </c>
      <c r="AG26" s="11">
        <v>241.53</v>
      </c>
      <c r="AH26" s="11">
        <f t="shared" si="26"/>
        <v>4.8306</v>
      </c>
      <c r="AI26" s="11">
        <f t="shared" si="27"/>
        <v>-15</v>
      </c>
      <c r="AJ26" s="11">
        <v>4</v>
      </c>
      <c r="AK26" s="11">
        <v>2</v>
      </c>
      <c r="AL26" s="11">
        <f t="shared" si="7"/>
        <v>-2</v>
      </c>
      <c r="AM26" s="11">
        <f>AL26*2</f>
        <v>-4</v>
      </c>
      <c r="AN26" s="11">
        <v>7</v>
      </c>
      <c r="AO26" s="11">
        <v>1</v>
      </c>
      <c r="AP26" s="11">
        <f t="shared" si="8"/>
        <v>-6</v>
      </c>
      <c r="AQ26" s="11">
        <v>99</v>
      </c>
      <c r="AR26" s="11">
        <f t="shared" si="9"/>
        <v>4.95</v>
      </c>
      <c r="AS26" s="11">
        <v>4</v>
      </c>
      <c r="AT26" s="96">
        <v>15</v>
      </c>
      <c r="AU26" s="96">
        <f t="shared" si="10"/>
        <v>11</v>
      </c>
      <c r="AV26" s="96">
        <v>389</v>
      </c>
      <c r="AW26" s="96">
        <f>AV26*0.05</f>
        <v>19.45</v>
      </c>
      <c r="AX26" s="96"/>
      <c r="AY26" s="11">
        <v>9</v>
      </c>
      <c r="AZ26" s="11">
        <v>11</v>
      </c>
      <c r="BA26" s="11">
        <f t="shared" si="11"/>
        <v>2</v>
      </c>
      <c r="BB26" s="11">
        <v>155.26</v>
      </c>
      <c r="BC26" s="11">
        <f t="shared" si="23"/>
        <v>11</v>
      </c>
      <c r="BD26" s="11"/>
      <c r="BE26" s="11">
        <v>4</v>
      </c>
      <c r="BF26" s="11">
        <v>3</v>
      </c>
      <c r="BG26" s="11">
        <f t="shared" si="12"/>
        <v>-1</v>
      </c>
      <c r="BH26" s="11">
        <v>285.6</v>
      </c>
      <c r="BI26" s="11">
        <f>BH26*0.02</f>
        <v>5.712</v>
      </c>
      <c r="BJ26" s="11">
        <f>BG26*0.5</f>
        <v>-0.5</v>
      </c>
      <c r="BK26" s="11">
        <v>2283</v>
      </c>
      <c r="BL26" s="11">
        <v>992.77</v>
      </c>
      <c r="BM26" s="11">
        <v>982.87</v>
      </c>
      <c r="BN26" s="11">
        <v>50</v>
      </c>
      <c r="BO26" s="11">
        <f t="shared" si="13"/>
        <v>-1290.23</v>
      </c>
      <c r="BP26" s="11">
        <f t="shared" si="14"/>
        <v>50</v>
      </c>
      <c r="BQ26" s="11">
        <f t="shared" si="28"/>
        <v>-32.25575</v>
      </c>
      <c r="BR26" s="11">
        <f t="shared" si="16"/>
        <v>300</v>
      </c>
      <c r="BS26" s="11">
        <f t="shared" si="17"/>
        <v>-66</v>
      </c>
    </row>
    <row r="27" s="4" customFormat="1" customHeight="1" spans="1:71">
      <c r="A27" s="10">
        <v>25</v>
      </c>
      <c r="B27" s="10">
        <v>347</v>
      </c>
      <c r="C27" s="10" t="s">
        <v>123</v>
      </c>
      <c r="D27" s="10" t="s">
        <v>98</v>
      </c>
      <c r="E27" s="11">
        <v>7</v>
      </c>
      <c r="F27" s="11">
        <v>0</v>
      </c>
      <c r="G27" s="11">
        <f t="shared" si="0"/>
        <v>-7</v>
      </c>
      <c r="H27" s="11">
        <v>0</v>
      </c>
      <c r="I27" s="11">
        <f t="shared" si="29"/>
        <v>0</v>
      </c>
      <c r="J27" s="11">
        <f t="shared" si="30"/>
        <v>-7</v>
      </c>
      <c r="K27" s="11">
        <v>88</v>
      </c>
      <c r="L27" s="92">
        <v>40</v>
      </c>
      <c r="M27" s="92">
        <f t="shared" si="1"/>
        <v>-48</v>
      </c>
      <c r="N27" s="92">
        <v>2255</v>
      </c>
      <c r="O27" s="92">
        <f>N27*0.03</f>
        <v>67.65</v>
      </c>
      <c r="P27" s="92">
        <f>M27</f>
        <v>-48</v>
      </c>
      <c r="Q27" s="11">
        <v>14</v>
      </c>
      <c r="R27" s="11">
        <v>5</v>
      </c>
      <c r="S27" s="11">
        <f t="shared" si="2"/>
        <v>-9</v>
      </c>
      <c r="T27" s="11">
        <v>445</v>
      </c>
      <c r="U27" s="11">
        <f>T27*0.03</f>
        <v>13.35</v>
      </c>
      <c r="V27" s="11">
        <f>S27*1</f>
        <v>-9</v>
      </c>
      <c r="W27" s="11">
        <v>6</v>
      </c>
      <c r="X27" s="11">
        <v>3</v>
      </c>
      <c r="Y27" s="11">
        <f t="shared" si="3"/>
        <v>-3</v>
      </c>
      <c r="Z27" s="11">
        <v>160.5</v>
      </c>
      <c r="AA27" s="11">
        <v>63.75</v>
      </c>
      <c r="AB27" s="11">
        <f>Z27*0.02+AA27*0.03</f>
        <v>5.1225</v>
      </c>
      <c r="AC27" s="11">
        <f>Y27*0.5</f>
        <v>-1.5</v>
      </c>
      <c r="AD27" s="11">
        <v>24</v>
      </c>
      <c r="AE27" s="11">
        <v>8</v>
      </c>
      <c r="AF27" s="11">
        <f t="shared" si="4"/>
        <v>-16</v>
      </c>
      <c r="AG27" s="11">
        <v>398.4</v>
      </c>
      <c r="AH27" s="11">
        <f t="shared" si="26"/>
        <v>7.968</v>
      </c>
      <c r="AI27" s="11">
        <f t="shared" si="27"/>
        <v>-16</v>
      </c>
      <c r="AJ27" s="11">
        <v>4</v>
      </c>
      <c r="AK27" s="11">
        <v>3</v>
      </c>
      <c r="AL27" s="11">
        <f t="shared" si="7"/>
        <v>-1</v>
      </c>
      <c r="AM27" s="11">
        <f>AL27*2</f>
        <v>-2</v>
      </c>
      <c r="AN27" s="11">
        <v>7</v>
      </c>
      <c r="AO27" s="11">
        <v>2</v>
      </c>
      <c r="AP27" s="11">
        <f t="shared" si="8"/>
        <v>-5</v>
      </c>
      <c r="AQ27" s="11">
        <v>297</v>
      </c>
      <c r="AR27" s="11">
        <f t="shared" si="9"/>
        <v>14.85</v>
      </c>
      <c r="AS27" s="11">
        <v>4</v>
      </c>
      <c r="AT27" s="96">
        <v>7</v>
      </c>
      <c r="AU27" s="96">
        <f t="shared" si="10"/>
        <v>3</v>
      </c>
      <c r="AV27" s="96">
        <v>335</v>
      </c>
      <c r="AW27" s="96">
        <f>AV27*0.05</f>
        <v>16.75</v>
      </c>
      <c r="AX27" s="96"/>
      <c r="AY27" s="11">
        <v>5</v>
      </c>
      <c r="AZ27" s="11">
        <v>8</v>
      </c>
      <c r="BA27" s="11">
        <f t="shared" si="11"/>
        <v>3</v>
      </c>
      <c r="BB27" s="11">
        <v>118.1</v>
      </c>
      <c r="BC27" s="11">
        <f t="shared" si="23"/>
        <v>8</v>
      </c>
      <c r="BD27" s="11"/>
      <c r="BE27" s="11">
        <v>4</v>
      </c>
      <c r="BF27" s="11">
        <v>5</v>
      </c>
      <c r="BG27" s="11">
        <f t="shared" si="12"/>
        <v>1</v>
      </c>
      <c r="BH27" s="11">
        <v>560</v>
      </c>
      <c r="BI27" s="11">
        <f>BH27*0.03</f>
        <v>16.8</v>
      </c>
      <c r="BJ27" s="11"/>
      <c r="BK27" s="11">
        <v>5060</v>
      </c>
      <c r="BL27" s="11">
        <v>738.98</v>
      </c>
      <c r="BM27" s="11">
        <v>640.29</v>
      </c>
      <c r="BN27" s="11">
        <v>33</v>
      </c>
      <c r="BO27" s="11">
        <f t="shared" si="13"/>
        <v>-4321.02</v>
      </c>
      <c r="BP27" s="11">
        <f t="shared" si="14"/>
        <v>33</v>
      </c>
      <c r="BQ27" s="11">
        <f t="shared" si="28"/>
        <v>-108.0255</v>
      </c>
      <c r="BR27" s="11">
        <f t="shared" si="16"/>
        <v>183</v>
      </c>
      <c r="BS27" s="11">
        <f t="shared" si="17"/>
        <v>-192</v>
      </c>
    </row>
    <row r="28" s="4" customFormat="1" customHeight="1" spans="1:71">
      <c r="A28" s="10">
        <v>26</v>
      </c>
      <c r="B28" s="10">
        <v>752</v>
      </c>
      <c r="C28" s="10" t="s">
        <v>124</v>
      </c>
      <c r="D28" s="10" t="s">
        <v>98</v>
      </c>
      <c r="E28" s="11">
        <v>7</v>
      </c>
      <c r="F28" s="11">
        <v>3</v>
      </c>
      <c r="G28" s="11">
        <f t="shared" si="0"/>
        <v>-4</v>
      </c>
      <c r="H28" s="11">
        <v>204</v>
      </c>
      <c r="I28" s="11">
        <f t="shared" si="29"/>
        <v>6.12</v>
      </c>
      <c r="J28" s="11">
        <f t="shared" si="30"/>
        <v>-4</v>
      </c>
      <c r="K28" s="11">
        <v>82</v>
      </c>
      <c r="L28" s="92">
        <v>118</v>
      </c>
      <c r="M28" s="92">
        <f t="shared" si="1"/>
        <v>36</v>
      </c>
      <c r="N28" s="92">
        <v>6597.8</v>
      </c>
      <c r="O28" s="92">
        <f>N28*0.04</f>
        <v>263.912</v>
      </c>
      <c r="P28" s="92"/>
      <c r="Q28" s="11">
        <v>15</v>
      </c>
      <c r="R28" s="11">
        <v>11</v>
      </c>
      <c r="S28" s="11">
        <f t="shared" si="2"/>
        <v>-4</v>
      </c>
      <c r="T28" s="11">
        <v>979.24</v>
      </c>
      <c r="U28" s="11">
        <f>T28*0.03</f>
        <v>29.3772</v>
      </c>
      <c r="V28" s="11">
        <f>S28*1</f>
        <v>-4</v>
      </c>
      <c r="W28" s="11">
        <v>4</v>
      </c>
      <c r="X28" s="11">
        <v>5</v>
      </c>
      <c r="Y28" s="11">
        <f t="shared" si="3"/>
        <v>1</v>
      </c>
      <c r="Z28" s="11">
        <v>255</v>
      </c>
      <c r="AA28" s="11">
        <v>150</v>
      </c>
      <c r="AB28" s="11">
        <f>Z28*0.03+AA28*0.04</f>
        <v>13.65</v>
      </c>
      <c r="AC28" s="11"/>
      <c r="AD28" s="11">
        <v>20</v>
      </c>
      <c r="AE28" s="11">
        <v>1</v>
      </c>
      <c r="AF28" s="11">
        <f t="shared" si="4"/>
        <v>-19</v>
      </c>
      <c r="AG28" s="11">
        <v>49.8</v>
      </c>
      <c r="AH28" s="11">
        <f t="shared" si="26"/>
        <v>0.996</v>
      </c>
      <c r="AI28" s="11">
        <f t="shared" si="27"/>
        <v>-19</v>
      </c>
      <c r="AJ28" s="11">
        <v>4</v>
      </c>
      <c r="AK28" s="11">
        <v>6</v>
      </c>
      <c r="AL28" s="11">
        <f t="shared" si="7"/>
        <v>2</v>
      </c>
      <c r="AM28" s="11"/>
      <c r="AN28" s="11">
        <v>7</v>
      </c>
      <c r="AO28" s="11">
        <v>3</v>
      </c>
      <c r="AP28" s="11">
        <f t="shared" si="8"/>
        <v>-4</v>
      </c>
      <c r="AQ28" s="11">
        <v>396</v>
      </c>
      <c r="AR28" s="11">
        <f t="shared" si="9"/>
        <v>19.8</v>
      </c>
      <c r="AS28" s="11">
        <v>4</v>
      </c>
      <c r="AT28" s="96">
        <v>2</v>
      </c>
      <c r="AU28" s="96">
        <f t="shared" si="10"/>
        <v>-2</v>
      </c>
      <c r="AV28" s="96">
        <v>79</v>
      </c>
      <c r="AW28" s="96">
        <f>AV28*0.04</f>
        <v>3.16</v>
      </c>
      <c r="AX28" s="96">
        <f>AU28</f>
        <v>-2</v>
      </c>
      <c r="AY28" s="11">
        <v>4</v>
      </c>
      <c r="AZ28" s="11">
        <v>3</v>
      </c>
      <c r="BA28" s="11">
        <f t="shared" si="11"/>
        <v>-1</v>
      </c>
      <c r="BB28" s="11">
        <v>43</v>
      </c>
      <c r="BC28" s="11">
        <f>BB28*0.02</f>
        <v>0.86</v>
      </c>
      <c r="BD28" s="11">
        <f>BA28*0.5</f>
        <v>-0.5</v>
      </c>
      <c r="BE28" s="11">
        <v>4</v>
      </c>
      <c r="BF28" s="11">
        <v>0</v>
      </c>
      <c r="BG28" s="11">
        <f t="shared" si="12"/>
        <v>-4</v>
      </c>
      <c r="BH28" s="11">
        <v>0</v>
      </c>
      <c r="BI28" s="11">
        <f t="shared" ref="BI28:BI34" si="31">BH28*0.02</f>
        <v>0</v>
      </c>
      <c r="BJ28" s="11">
        <f t="shared" ref="BJ28:BJ34" si="32">BG28*0.5</f>
        <v>-2</v>
      </c>
      <c r="BK28" s="11">
        <v>1593</v>
      </c>
      <c r="BL28" s="11">
        <v>784.67</v>
      </c>
      <c r="BM28" s="11">
        <v>784.67</v>
      </c>
      <c r="BN28" s="11">
        <v>40</v>
      </c>
      <c r="BO28" s="11">
        <f t="shared" si="13"/>
        <v>-808.33</v>
      </c>
      <c r="BP28" s="11">
        <f t="shared" si="14"/>
        <v>40</v>
      </c>
      <c r="BQ28" s="11">
        <f t="shared" si="28"/>
        <v>-20.20825</v>
      </c>
      <c r="BR28" s="11">
        <f t="shared" si="16"/>
        <v>378</v>
      </c>
      <c r="BS28" s="11">
        <f t="shared" si="17"/>
        <v>-52</v>
      </c>
    </row>
    <row r="29" s="4" customFormat="1" customHeight="1" spans="1:71">
      <c r="A29" s="10">
        <v>27</v>
      </c>
      <c r="B29" s="10">
        <v>102565</v>
      </c>
      <c r="C29" s="10" t="s">
        <v>125</v>
      </c>
      <c r="D29" s="10" t="s">
        <v>98</v>
      </c>
      <c r="E29" s="11">
        <v>8</v>
      </c>
      <c r="F29" s="11">
        <v>0</v>
      </c>
      <c r="G29" s="11">
        <f t="shared" si="0"/>
        <v>-8</v>
      </c>
      <c r="H29" s="11">
        <v>0</v>
      </c>
      <c r="I29" s="11">
        <f t="shared" si="29"/>
        <v>0</v>
      </c>
      <c r="J29" s="11">
        <f t="shared" si="30"/>
        <v>-8</v>
      </c>
      <c r="K29" s="11">
        <v>93</v>
      </c>
      <c r="L29" s="92">
        <v>60</v>
      </c>
      <c r="M29" s="92">
        <f t="shared" si="1"/>
        <v>-33</v>
      </c>
      <c r="N29" s="92">
        <v>3224.24</v>
      </c>
      <c r="O29" s="92">
        <f>N29*0.03</f>
        <v>96.7272</v>
      </c>
      <c r="P29" s="92">
        <f>M29</f>
        <v>-33</v>
      </c>
      <c r="Q29" s="11">
        <v>13</v>
      </c>
      <c r="R29" s="11">
        <v>7</v>
      </c>
      <c r="S29" s="11">
        <f t="shared" si="2"/>
        <v>-6</v>
      </c>
      <c r="T29" s="11">
        <v>672</v>
      </c>
      <c r="U29" s="11">
        <f>T29*0.03</f>
        <v>20.16</v>
      </c>
      <c r="V29" s="11">
        <f>S29*1</f>
        <v>-6</v>
      </c>
      <c r="W29" s="11">
        <v>5</v>
      </c>
      <c r="X29" s="11">
        <v>10</v>
      </c>
      <c r="Y29" s="11">
        <f t="shared" si="3"/>
        <v>5</v>
      </c>
      <c r="Z29" s="11">
        <v>469.63</v>
      </c>
      <c r="AA29" s="11">
        <v>300</v>
      </c>
      <c r="AB29" s="11">
        <f>Z29*0.03+AA29*0.04</f>
        <v>26.0889</v>
      </c>
      <c r="AC29" s="11"/>
      <c r="AD29" s="11">
        <v>22</v>
      </c>
      <c r="AE29" s="11">
        <v>12</v>
      </c>
      <c r="AF29" s="11">
        <f t="shared" si="4"/>
        <v>-10</v>
      </c>
      <c r="AG29" s="11">
        <v>597.6</v>
      </c>
      <c r="AH29" s="11">
        <f t="shared" si="26"/>
        <v>11.952</v>
      </c>
      <c r="AI29" s="11">
        <f t="shared" si="27"/>
        <v>-10</v>
      </c>
      <c r="AJ29" s="11">
        <v>4</v>
      </c>
      <c r="AK29" s="11">
        <v>13</v>
      </c>
      <c r="AL29" s="11">
        <f t="shared" si="7"/>
        <v>9</v>
      </c>
      <c r="AM29" s="11"/>
      <c r="AN29" s="11">
        <v>7</v>
      </c>
      <c r="AO29" s="11">
        <v>5</v>
      </c>
      <c r="AP29" s="11">
        <f t="shared" si="8"/>
        <v>-2</v>
      </c>
      <c r="AQ29" s="11">
        <v>495</v>
      </c>
      <c r="AR29" s="11">
        <f t="shared" si="9"/>
        <v>24.75</v>
      </c>
      <c r="AS29" s="11">
        <v>4</v>
      </c>
      <c r="AT29" s="96">
        <v>4</v>
      </c>
      <c r="AU29" s="96">
        <f t="shared" si="10"/>
        <v>0</v>
      </c>
      <c r="AV29" s="96">
        <v>192.32</v>
      </c>
      <c r="AW29" s="96">
        <f>AV29*0.05</f>
        <v>9.616</v>
      </c>
      <c r="AX29" s="96"/>
      <c r="AY29" s="11">
        <v>4</v>
      </c>
      <c r="AZ29" s="11">
        <v>6</v>
      </c>
      <c r="BA29" s="11">
        <f t="shared" si="11"/>
        <v>2</v>
      </c>
      <c r="BB29" s="11">
        <v>87.5</v>
      </c>
      <c r="BC29" s="11">
        <f t="shared" ref="BC29:BC38" si="33">AZ29*1</f>
        <v>6</v>
      </c>
      <c r="BD29" s="11"/>
      <c r="BE29" s="11">
        <v>4</v>
      </c>
      <c r="BF29" s="11">
        <v>2</v>
      </c>
      <c r="BG29" s="11">
        <f t="shared" si="12"/>
        <v>-2</v>
      </c>
      <c r="BH29" s="11">
        <v>224</v>
      </c>
      <c r="BI29" s="11">
        <f t="shared" si="31"/>
        <v>4.48</v>
      </c>
      <c r="BJ29" s="11">
        <f t="shared" si="32"/>
        <v>-1</v>
      </c>
      <c r="BK29" s="11">
        <v>2610</v>
      </c>
      <c r="BL29" s="11">
        <v>706.09</v>
      </c>
      <c r="BM29" s="11">
        <v>673.2</v>
      </c>
      <c r="BN29" s="11">
        <v>34</v>
      </c>
      <c r="BO29" s="11">
        <f t="shared" si="13"/>
        <v>-1903.91</v>
      </c>
      <c r="BP29" s="11">
        <f t="shared" si="14"/>
        <v>34</v>
      </c>
      <c r="BQ29" s="11">
        <f t="shared" si="28"/>
        <v>-47.59775</v>
      </c>
      <c r="BR29" s="11">
        <f t="shared" si="16"/>
        <v>234</v>
      </c>
      <c r="BS29" s="11">
        <f t="shared" si="17"/>
        <v>-106</v>
      </c>
    </row>
    <row r="30" s="4" customFormat="1" customHeight="1" spans="1:71">
      <c r="A30" s="10">
        <v>28</v>
      </c>
      <c r="B30" s="10">
        <v>104429</v>
      </c>
      <c r="C30" s="10" t="s">
        <v>126</v>
      </c>
      <c r="D30" s="10" t="s">
        <v>98</v>
      </c>
      <c r="E30" s="11">
        <v>6</v>
      </c>
      <c r="F30" s="11">
        <v>3</v>
      </c>
      <c r="G30" s="11">
        <f t="shared" si="0"/>
        <v>-3</v>
      </c>
      <c r="H30" s="11">
        <v>169.85</v>
      </c>
      <c r="I30" s="11">
        <f t="shared" si="29"/>
        <v>5.0955</v>
      </c>
      <c r="J30" s="11">
        <f t="shared" si="30"/>
        <v>-3</v>
      </c>
      <c r="K30" s="11">
        <v>72</v>
      </c>
      <c r="L30" s="92">
        <v>81</v>
      </c>
      <c r="M30" s="92">
        <f t="shared" si="1"/>
        <v>9</v>
      </c>
      <c r="N30" s="92">
        <v>4325.32</v>
      </c>
      <c r="O30" s="92">
        <f>N30*0.04</f>
        <v>173.0128</v>
      </c>
      <c r="P30" s="92"/>
      <c r="Q30" s="11">
        <v>18</v>
      </c>
      <c r="R30" s="11">
        <v>18</v>
      </c>
      <c r="S30" s="11">
        <f t="shared" si="2"/>
        <v>0</v>
      </c>
      <c r="T30" s="11">
        <v>1521.64</v>
      </c>
      <c r="U30" s="11">
        <f>T30*0.04</f>
        <v>60.8656</v>
      </c>
      <c r="V30" s="11"/>
      <c r="W30" s="11">
        <v>5</v>
      </c>
      <c r="X30" s="11">
        <v>3</v>
      </c>
      <c r="Y30" s="11">
        <f t="shared" si="3"/>
        <v>-2</v>
      </c>
      <c r="Z30" s="11">
        <v>170</v>
      </c>
      <c r="AA30" s="11">
        <v>58.5</v>
      </c>
      <c r="AB30" s="11">
        <f>Z30*0.02+AA30*0.03</f>
        <v>5.155</v>
      </c>
      <c r="AC30" s="11">
        <f>Y30*0.5</f>
        <v>-1</v>
      </c>
      <c r="AD30" s="11">
        <v>20</v>
      </c>
      <c r="AE30" s="11">
        <v>7</v>
      </c>
      <c r="AF30" s="11">
        <f t="shared" si="4"/>
        <v>-13</v>
      </c>
      <c r="AG30" s="11">
        <v>307.29</v>
      </c>
      <c r="AH30" s="11">
        <f t="shared" si="26"/>
        <v>6.1458</v>
      </c>
      <c r="AI30" s="11">
        <f t="shared" si="27"/>
        <v>-13</v>
      </c>
      <c r="AJ30" s="11">
        <v>6</v>
      </c>
      <c r="AK30" s="11">
        <v>0</v>
      </c>
      <c r="AL30" s="11">
        <f t="shared" si="7"/>
        <v>-6</v>
      </c>
      <c r="AM30" s="11">
        <f>AL30*2</f>
        <v>-12</v>
      </c>
      <c r="AN30" s="11">
        <v>7</v>
      </c>
      <c r="AO30" s="11">
        <v>0</v>
      </c>
      <c r="AP30" s="11">
        <f t="shared" si="8"/>
        <v>-7</v>
      </c>
      <c r="AQ30" s="11">
        <v>0</v>
      </c>
      <c r="AR30" s="11">
        <f t="shared" si="9"/>
        <v>0</v>
      </c>
      <c r="AS30" s="11">
        <v>4</v>
      </c>
      <c r="AT30" s="96">
        <v>0</v>
      </c>
      <c r="AU30" s="96">
        <f t="shared" si="10"/>
        <v>-4</v>
      </c>
      <c r="AV30" s="96">
        <v>0</v>
      </c>
      <c r="AW30" s="96">
        <f>AV30*0.04</f>
        <v>0</v>
      </c>
      <c r="AX30" s="96">
        <f>AU30</f>
        <v>-4</v>
      </c>
      <c r="AY30" s="11">
        <v>4</v>
      </c>
      <c r="AZ30" s="11">
        <v>10</v>
      </c>
      <c r="BA30" s="11">
        <f t="shared" si="11"/>
        <v>6</v>
      </c>
      <c r="BB30" s="11">
        <v>137.35</v>
      </c>
      <c r="BC30" s="11">
        <f t="shared" si="33"/>
        <v>10</v>
      </c>
      <c r="BD30" s="11"/>
      <c r="BE30" s="11">
        <v>4</v>
      </c>
      <c r="BF30" s="11">
        <v>3</v>
      </c>
      <c r="BG30" s="11">
        <f t="shared" si="12"/>
        <v>-1</v>
      </c>
      <c r="BH30" s="11">
        <v>262.08</v>
      </c>
      <c r="BI30" s="11">
        <f t="shared" si="31"/>
        <v>5.2416</v>
      </c>
      <c r="BJ30" s="11">
        <f t="shared" si="32"/>
        <v>-0.5</v>
      </c>
      <c r="BK30" s="11">
        <v>1203</v>
      </c>
      <c r="BL30" s="11">
        <v>286.98</v>
      </c>
      <c r="BM30" s="11">
        <v>257.4</v>
      </c>
      <c r="BN30" s="11">
        <v>13</v>
      </c>
      <c r="BO30" s="11">
        <f t="shared" si="13"/>
        <v>-916.02</v>
      </c>
      <c r="BP30" s="11">
        <f t="shared" si="14"/>
        <v>13</v>
      </c>
      <c r="BQ30" s="11">
        <f t="shared" si="28"/>
        <v>-22.9005</v>
      </c>
      <c r="BR30" s="11">
        <f t="shared" si="16"/>
        <v>279</v>
      </c>
      <c r="BS30" s="11">
        <f t="shared" si="17"/>
        <v>-56</v>
      </c>
    </row>
    <row r="31" s="4" customFormat="1" customHeight="1" spans="1:71">
      <c r="A31" s="10">
        <v>29</v>
      </c>
      <c r="B31" s="10">
        <v>108277</v>
      </c>
      <c r="C31" s="10" t="s">
        <v>127</v>
      </c>
      <c r="D31" s="10" t="s">
        <v>98</v>
      </c>
      <c r="E31" s="11">
        <v>6</v>
      </c>
      <c r="F31" s="11">
        <v>1</v>
      </c>
      <c r="G31" s="11">
        <f t="shared" si="0"/>
        <v>-5</v>
      </c>
      <c r="H31" s="11">
        <v>55</v>
      </c>
      <c r="I31" s="11">
        <f t="shared" si="29"/>
        <v>1.65</v>
      </c>
      <c r="J31" s="11">
        <f t="shared" si="30"/>
        <v>-5</v>
      </c>
      <c r="K31" s="11">
        <v>72</v>
      </c>
      <c r="L31" s="92">
        <v>35</v>
      </c>
      <c r="M31" s="92">
        <f t="shared" si="1"/>
        <v>-37</v>
      </c>
      <c r="N31" s="92">
        <v>1960</v>
      </c>
      <c r="O31" s="92">
        <f>N31*0.03</f>
        <v>58.8</v>
      </c>
      <c r="P31" s="92">
        <f>M31</f>
        <v>-37</v>
      </c>
      <c r="Q31" s="11">
        <v>13</v>
      </c>
      <c r="R31" s="11">
        <v>1</v>
      </c>
      <c r="S31" s="11">
        <f t="shared" si="2"/>
        <v>-12</v>
      </c>
      <c r="T31" s="11">
        <v>112</v>
      </c>
      <c r="U31" s="11">
        <f>T31*0.03</f>
        <v>3.36</v>
      </c>
      <c r="V31" s="11">
        <f>S31*1</f>
        <v>-12</v>
      </c>
      <c r="W31" s="11">
        <v>6</v>
      </c>
      <c r="X31" s="11">
        <v>1</v>
      </c>
      <c r="Y31" s="11">
        <f t="shared" si="3"/>
        <v>-5</v>
      </c>
      <c r="Z31" s="11">
        <v>85</v>
      </c>
      <c r="AA31" s="11">
        <v>0</v>
      </c>
      <c r="AB31" s="11">
        <f>Z31*0.02+AA31*0.03</f>
        <v>1.7</v>
      </c>
      <c r="AC31" s="11">
        <f>Y31*0.5</f>
        <v>-2.5</v>
      </c>
      <c r="AD31" s="11">
        <v>20</v>
      </c>
      <c r="AE31" s="11">
        <v>2</v>
      </c>
      <c r="AF31" s="11">
        <f t="shared" si="4"/>
        <v>-18</v>
      </c>
      <c r="AG31" s="11">
        <v>99.6</v>
      </c>
      <c r="AH31" s="11">
        <f t="shared" si="26"/>
        <v>1.992</v>
      </c>
      <c r="AI31" s="11">
        <f t="shared" si="27"/>
        <v>-18</v>
      </c>
      <c r="AJ31" s="11">
        <v>4</v>
      </c>
      <c r="AK31" s="11">
        <v>3</v>
      </c>
      <c r="AL31" s="11">
        <f t="shared" si="7"/>
        <v>-1</v>
      </c>
      <c r="AM31" s="11">
        <f>AL31*2</f>
        <v>-2</v>
      </c>
      <c r="AN31" s="11">
        <v>7</v>
      </c>
      <c r="AO31" s="11">
        <v>0</v>
      </c>
      <c r="AP31" s="11">
        <f t="shared" si="8"/>
        <v>-7</v>
      </c>
      <c r="AQ31" s="11">
        <v>0</v>
      </c>
      <c r="AR31" s="11">
        <f t="shared" si="9"/>
        <v>0</v>
      </c>
      <c r="AS31" s="11">
        <v>4</v>
      </c>
      <c r="AT31" s="96">
        <v>6</v>
      </c>
      <c r="AU31" s="96">
        <f t="shared" si="10"/>
        <v>2</v>
      </c>
      <c r="AV31" s="96">
        <v>245</v>
      </c>
      <c r="AW31" s="96">
        <f>AV31*0.05</f>
        <v>12.25</v>
      </c>
      <c r="AX31" s="96"/>
      <c r="AY31" s="11">
        <v>4</v>
      </c>
      <c r="AZ31" s="11">
        <v>11</v>
      </c>
      <c r="BA31" s="11">
        <f t="shared" si="11"/>
        <v>7</v>
      </c>
      <c r="BB31" s="11">
        <v>135.91</v>
      </c>
      <c r="BC31" s="11">
        <f t="shared" si="33"/>
        <v>11</v>
      </c>
      <c r="BD31" s="11"/>
      <c r="BE31" s="11">
        <v>4</v>
      </c>
      <c r="BF31" s="11">
        <v>0</v>
      </c>
      <c r="BG31" s="11">
        <f t="shared" si="12"/>
        <v>-4</v>
      </c>
      <c r="BH31" s="11">
        <v>0</v>
      </c>
      <c r="BI31" s="11">
        <f t="shared" si="31"/>
        <v>0</v>
      </c>
      <c r="BJ31" s="11">
        <f t="shared" si="32"/>
        <v>-2</v>
      </c>
      <c r="BK31" s="11">
        <v>1000</v>
      </c>
      <c r="BL31" s="11">
        <v>416.62</v>
      </c>
      <c r="BM31" s="11">
        <v>347.32</v>
      </c>
      <c r="BN31" s="11">
        <v>18</v>
      </c>
      <c r="BO31" s="11">
        <f t="shared" si="13"/>
        <v>-583.38</v>
      </c>
      <c r="BP31" s="11">
        <f t="shared" si="14"/>
        <v>18</v>
      </c>
      <c r="BQ31" s="11">
        <f t="shared" si="28"/>
        <v>-14.5845</v>
      </c>
      <c r="BR31" s="11">
        <f t="shared" si="16"/>
        <v>109</v>
      </c>
      <c r="BS31" s="11">
        <f t="shared" si="17"/>
        <v>-93</v>
      </c>
    </row>
    <row r="32" s="4" customFormat="1" customHeight="1" spans="1:71">
      <c r="A32" s="10">
        <v>30</v>
      </c>
      <c r="B32" s="10">
        <v>741</v>
      </c>
      <c r="C32" s="10" t="s">
        <v>128</v>
      </c>
      <c r="D32" s="10" t="s">
        <v>101</v>
      </c>
      <c r="E32" s="11">
        <v>6</v>
      </c>
      <c r="F32" s="11">
        <v>0</v>
      </c>
      <c r="G32" s="11">
        <f t="shared" si="0"/>
        <v>-6</v>
      </c>
      <c r="H32" s="11">
        <v>0</v>
      </c>
      <c r="I32" s="11">
        <f t="shared" si="29"/>
        <v>0</v>
      </c>
      <c r="J32" s="11">
        <f t="shared" si="30"/>
        <v>-6</v>
      </c>
      <c r="K32" s="11">
        <v>65</v>
      </c>
      <c r="L32" s="92">
        <v>86</v>
      </c>
      <c r="M32" s="92">
        <f t="shared" si="1"/>
        <v>21</v>
      </c>
      <c r="N32" s="92">
        <v>3350.44</v>
      </c>
      <c r="O32" s="92">
        <f>N32*0.04</f>
        <v>134.0176</v>
      </c>
      <c r="P32" s="92"/>
      <c r="Q32" s="11">
        <v>10</v>
      </c>
      <c r="R32" s="11">
        <v>9</v>
      </c>
      <c r="S32" s="11">
        <f t="shared" si="2"/>
        <v>-1</v>
      </c>
      <c r="T32" s="11">
        <v>560</v>
      </c>
      <c r="U32" s="11">
        <f>T32*0.03</f>
        <v>16.8</v>
      </c>
      <c r="V32" s="11">
        <f>S32*1</f>
        <v>-1</v>
      </c>
      <c r="W32" s="11">
        <v>5</v>
      </c>
      <c r="X32" s="11">
        <v>1</v>
      </c>
      <c r="Y32" s="11">
        <f t="shared" si="3"/>
        <v>-4</v>
      </c>
      <c r="Z32" s="11">
        <v>72</v>
      </c>
      <c r="AA32" s="11">
        <v>0</v>
      </c>
      <c r="AB32" s="11">
        <f>Z32*0.02+AA32*0.03</f>
        <v>1.44</v>
      </c>
      <c r="AC32" s="11">
        <f>Y32*0.5</f>
        <v>-2</v>
      </c>
      <c r="AD32" s="11">
        <v>20</v>
      </c>
      <c r="AE32" s="11">
        <v>11</v>
      </c>
      <c r="AF32" s="11">
        <f t="shared" si="4"/>
        <v>-9</v>
      </c>
      <c r="AG32" s="11">
        <v>393.6</v>
      </c>
      <c r="AH32" s="11">
        <f t="shared" si="26"/>
        <v>7.872</v>
      </c>
      <c r="AI32" s="11">
        <f t="shared" si="27"/>
        <v>-9</v>
      </c>
      <c r="AJ32" s="11">
        <v>4</v>
      </c>
      <c r="AK32" s="11">
        <v>2</v>
      </c>
      <c r="AL32" s="11">
        <f t="shared" si="7"/>
        <v>-2</v>
      </c>
      <c r="AM32" s="11">
        <f>AL32*2</f>
        <v>-4</v>
      </c>
      <c r="AN32" s="11">
        <v>7</v>
      </c>
      <c r="AO32" s="11">
        <v>0</v>
      </c>
      <c r="AP32" s="11">
        <f t="shared" si="8"/>
        <v>-7</v>
      </c>
      <c r="AQ32" s="11">
        <v>0</v>
      </c>
      <c r="AR32" s="11">
        <f t="shared" si="9"/>
        <v>0</v>
      </c>
      <c r="AS32" s="11">
        <v>4</v>
      </c>
      <c r="AT32" s="96">
        <v>0</v>
      </c>
      <c r="AU32" s="96">
        <f t="shared" si="10"/>
        <v>-4</v>
      </c>
      <c r="AV32" s="96">
        <v>0</v>
      </c>
      <c r="AW32" s="96">
        <f>AV32*0.04</f>
        <v>0</v>
      </c>
      <c r="AX32" s="96">
        <f>AU32</f>
        <v>-4</v>
      </c>
      <c r="AY32" s="11">
        <v>2</v>
      </c>
      <c r="AZ32" s="11">
        <v>7</v>
      </c>
      <c r="BA32" s="11">
        <f t="shared" si="11"/>
        <v>5</v>
      </c>
      <c r="BB32" s="11">
        <v>88.31</v>
      </c>
      <c r="BC32" s="11">
        <f t="shared" si="33"/>
        <v>7</v>
      </c>
      <c r="BD32" s="11"/>
      <c r="BE32" s="11">
        <v>4</v>
      </c>
      <c r="BF32" s="11">
        <v>0</v>
      </c>
      <c r="BG32" s="11">
        <f t="shared" si="12"/>
        <v>-4</v>
      </c>
      <c r="BH32" s="11">
        <v>0</v>
      </c>
      <c r="BI32" s="11">
        <f t="shared" si="31"/>
        <v>0</v>
      </c>
      <c r="BJ32" s="11">
        <f t="shared" si="32"/>
        <v>-2</v>
      </c>
      <c r="BK32" s="11">
        <v>1207</v>
      </c>
      <c r="BL32" s="11">
        <v>524.7</v>
      </c>
      <c r="BM32" s="11">
        <v>495</v>
      </c>
      <c r="BN32" s="11">
        <v>29</v>
      </c>
      <c r="BO32" s="11">
        <f t="shared" si="13"/>
        <v>-682.3</v>
      </c>
      <c r="BP32" s="11">
        <f t="shared" si="14"/>
        <v>29</v>
      </c>
      <c r="BQ32" s="11">
        <f t="shared" si="28"/>
        <v>-17.0575</v>
      </c>
      <c r="BR32" s="11">
        <f t="shared" si="16"/>
        <v>196</v>
      </c>
      <c r="BS32" s="11">
        <f t="shared" si="17"/>
        <v>-45</v>
      </c>
    </row>
    <row r="33" s="4" customFormat="1" customHeight="1" spans="1:71">
      <c r="A33" s="10">
        <v>31</v>
      </c>
      <c r="B33" s="10">
        <v>111219</v>
      </c>
      <c r="C33" s="12" t="s">
        <v>129</v>
      </c>
      <c r="D33" s="10" t="s">
        <v>98</v>
      </c>
      <c r="E33" s="11">
        <v>5</v>
      </c>
      <c r="F33" s="11">
        <v>6</v>
      </c>
      <c r="G33" s="11">
        <f t="shared" si="0"/>
        <v>1</v>
      </c>
      <c r="H33" s="11">
        <v>343</v>
      </c>
      <c r="I33" s="11">
        <f>H33*0.04</f>
        <v>13.72</v>
      </c>
      <c r="J33" s="11"/>
      <c r="K33" s="11">
        <v>48</v>
      </c>
      <c r="L33" s="92">
        <v>28</v>
      </c>
      <c r="M33" s="92">
        <f t="shared" si="1"/>
        <v>-20</v>
      </c>
      <c r="N33" s="92">
        <v>1645</v>
      </c>
      <c r="O33" s="92">
        <f>N33*0.03</f>
        <v>49.35</v>
      </c>
      <c r="P33" s="92">
        <f>M33</f>
        <v>-20</v>
      </c>
      <c r="Q33" s="11">
        <v>8</v>
      </c>
      <c r="R33" s="11">
        <v>8</v>
      </c>
      <c r="S33" s="11">
        <f t="shared" si="2"/>
        <v>0</v>
      </c>
      <c r="T33" s="11">
        <v>728.72</v>
      </c>
      <c r="U33" s="11">
        <f>T33*0.04</f>
        <v>29.1488</v>
      </c>
      <c r="V33" s="11"/>
      <c r="W33" s="11">
        <v>4</v>
      </c>
      <c r="X33" s="11">
        <v>4</v>
      </c>
      <c r="Y33" s="11">
        <f t="shared" si="3"/>
        <v>0</v>
      </c>
      <c r="Z33" s="11">
        <v>221</v>
      </c>
      <c r="AA33" s="11">
        <v>75</v>
      </c>
      <c r="AB33" s="11">
        <f>Z33*0.03+AA33*0.04</f>
        <v>9.63</v>
      </c>
      <c r="AC33" s="11"/>
      <c r="AD33" s="11">
        <v>16</v>
      </c>
      <c r="AE33" s="11">
        <v>9</v>
      </c>
      <c r="AF33" s="11">
        <f t="shared" si="4"/>
        <v>-7</v>
      </c>
      <c r="AG33" s="11">
        <v>373.33</v>
      </c>
      <c r="AH33" s="11">
        <f t="shared" si="26"/>
        <v>7.4666</v>
      </c>
      <c r="AI33" s="11">
        <f t="shared" si="27"/>
        <v>-7</v>
      </c>
      <c r="AJ33" s="11">
        <v>4</v>
      </c>
      <c r="AK33" s="11">
        <v>3</v>
      </c>
      <c r="AL33" s="11">
        <f t="shared" si="7"/>
        <v>-1</v>
      </c>
      <c r="AM33" s="11">
        <f>AL33*2</f>
        <v>-2</v>
      </c>
      <c r="AN33" s="11">
        <v>7</v>
      </c>
      <c r="AO33" s="11">
        <v>0</v>
      </c>
      <c r="AP33" s="11">
        <f t="shared" si="8"/>
        <v>-7</v>
      </c>
      <c r="AQ33" s="11">
        <v>0</v>
      </c>
      <c r="AR33" s="11">
        <f t="shared" si="9"/>
        <v>0</v>
      </c>
      <c r="AS33" s="11">
        <v>4</v>
      </c>
      <c r="AT33" s="96">
        <v>15</v>
      </c>
      <c r="AU33" s="96">
        <f t="shared" si="10"/>
        <v>11</v>
      </c>
      <c r="AV33" s="96">
        <v>329</v>
      </c>
      <c r="AW33" s="96">
        <f>AV33*0.05</f>
        <v>16.45</v>
      </c>
      <c r="AX33" s="96"/>
      <c r="AY33" s="11">
        <v>2</v>
      </c>
      <c r="AZ33" s="11">
        <v>6</v>
      </c>
      <c r="BA33" s="11">
        <f t="shared" si="11"/>
        <v>4</v>
      </c>
      <c r="BB33" s="11">
        <v>82.46</v>
      </c>
      <c r="BC33" s="11">
        <f t="shared" si="33"/>
        <v>6</v>
      </c>
      <c r="BD33" s="11"/>
      <c r="BE33" s="11">
        <v>4</v>
      </c>
      <c r="BF33" s="11">
        <v>1</v>
      </c>
      <c r="BG33" s="11">
        <f t="shared" si="12"/>
        <v>-3</v>
      </c>
      <c r="BH33" s="11">
        <v>112</v>
      </c>
      <c r="BI33" s="11">
        <f t="shared" si="31"/>
        <v>2.24</v>
      </c>
      <c r="BJ33" s="11">
        <f t="shared" si="32"/>
        <v>-1.5</v>
      </c>
      <c r="BK33" s="11">
        <v>1000</v>
      </c>
      <c r="BL33" s="11">
        <v>801.69</v>
      </c>
      <c r="BM33" s="11">
        <v>734.49</v>
      </c>
      <c r="BN33" s="11">
        <v>38</v>
      </c>
      <c r="BO33" s="11">
        <f t="shared" si="13"/>
        <v>-198.31</v>
      </c>
      <c r="BP33" s="11">
        <f t="shared" si="14"/>
        <v>38</v>
      </c>
      <c r="BQ33" s="11">
        <f t="shared" si="28"/>
        <v>-4.95775</v>
      </c>
      <c r="BR33" s="11">
        <f t="shared" si="16"/>
        <v>172</v>
      </c>
      <c r="BS33" s="13"/>
    </row>
    <row r="34" s="4" customFormat="1" customHeight="1" spans="1:71">
      <c r="A34" s="10">
        <v>32</v>
      </c>
      <c r="B34" s="10">
        <v>106066</v>
      </c>
      <c r="C34" s="10" t="s">
        <v>130</v>
      </c>
      <c r="D34" s="10" t="s">
        <v>131</v>
      </c>
      <c r="E34" s="11">
        <v>6</v>
      </c>
      <c r="F34" s="11">
        <v>6</v>
      </c>
      <c r="G34" s="11">
        <f t="shared" si="0"/>
        <v>0</v>
      </c>
      <c r="H34" s="11">
        <v>340</v>
      </c>
      <c r="I34" s="11">
        <f>H34*0.04</f>
        <v>13.6</v>
      </c>
      <c r="J34" s="11"/>
      <c r="K34" s="11">
        <v>72</v>
      </c>
      <c r="L34" s="92">
        <v>136</v>
      </c>
      <c r="M34" s="92">
        <f t="shared" si="1"/>
        <v>64</v>
      </c>
      <c r="N34" s="92">
        <v>7238.79</v>
      </c>
      <c r="O34" s="92">
        <f>N34*0.04</f>
        <v>289.5516</v>
      </c>
      <c r="P34" s="92"/>
      <c r="Q34" s="11">
        <v>15</v>
      </c>
      <c r="R34" s="11">
        <v>10</v>
      </c>
      <c r="S34" s="11">
        <f t="shared" si="2"/>
        <v>-5</v>
      </c>
      <c r="T34" s="11">
        <v>893</v>
      </c>
      <c r="U34" s="11">
        <f>T34*0.03</f>
        <v>26.79</v>
      </c>
      <c r="V34" s="11">
        <f>S34*1</f>
        <v>-5</v>
      </c>
      <c r="W34" s="11">
        <v>4</v>
      </c>
      <c r="X34" s="11">
        <v>8</v>
      </c>
      <c r="Y34" s="11">
        <f t="shared" si="3"/>
        <v>4</v>
      </c>
      <c r="Z34" s="11">
        <v>595</v>
      </c>
      <c r="AA34" s="11">
        <v>75</v>
      </c>
      <c r="AB34" s="11">
        <f>Z34*0.03+AA34*0.04</f>
        <v>20.85</v>
      </c>
      <c r="AC34" s="11"/>
      <c r="AD34" s="11">
        <v>20</v>
      </c>
      <c r="AE34" s="11">
        <v>26</v>
      </c>
      <c r="AF34" s="11">
        <f t="shared" si="4"/>
        <v>6</v>
      </c>
      <c r="AG34" s="11">
        <v>1294.8</v>
      </c>
      <c r="AH34" s="11">
        <f>AG34*0.03</f>
        <v>38.844</v>
      </c>
      <c r="AI34" s="11"/>
      <c r="AJ34" s="11">
        <v>4</v>
      </c>
      <c r="AK34" s="11">
        <v>2</v>
      </c>
      <c r="AL34" s="11">
        <f t="shared" si="7"/>
        <v>-2</v>
      </c>
      <c r="AM34" s="11">
        <f>AL34*2</f>
        <v>-4</v>
      </c>
      <c r="AN34" s="11">
        <v>7</v>
      </c>
      <c r="AO34" s="11">
        <v>2</v>
      </c>
      <c r="AP34" s="11">
        <f t="shared" si="8"/>
        <v>-5</v>
      </c>
      <c r="AQ34" s="11">
        <v>198</v>
      </c>
      <c r="AR34" s="11">
        <f t="shared" si="9"/>
        <v>9.9</v>
      </c>
      <c r="AS34" s="11">
        <v>4</v>
      </c>
      <c r="AT34" s="96">
        <v>8</v>
      </c>
      <c r="AU34" s="96">
        <f t="shared" si="10"/>
        <v>4</v>
      </c>
      <c r="AV34" s="96">
        <v>256</v>
      </c>
      <c r="AW34" s="96">
        <f t="shared" ref="AW34:AW39" si="34">AV34*0.05</f>
        <v>12.8</v>
      </c>
      <c r="AX34" s="96"/>
      <c r="AY34" s="11">
        <v>4</v>
      </c>
      <c r="AZ34" s="11">
        <v>14</v>
      </c>
      <c r="BA34" s="11">
        <f t="shared" si="11"/>
        <v>10</v>
      </c>
      <c r="BB34" s="11">
        <v>207.32</v>
      </c>
      <c r="BC34" s="11">
        <f t="shared" si="33"/>
        <v>14</v>
      </c>
      <c r="BD34" s="11"/>
      <c r="BE34" s="11">
        <v>4</v>
      </c>
      <c r="BF34" s="11">
        <v>5</v>
      </c>
      <c r="BG34" s="11">
        <f t="shared" si="12"/>
        <v>1</v>
      </c>
      <c r="BH34" s="11">
        <v>504</v>
      </c>
      <c r="BI34" s="11">
        <f>BH34*0.03</f>
        <v>15.12</v>
      </c>
      <c r="BJ34" s="11"/>
      <c r="BK34" s="11">
        <v>3085</v>
      </c>
      <c r="BL34" s="11">
        <v>1346.4</v>
      </c>
      <c r="BM34" s="11">
        <v>1306.8</v>
      </c>
      <c r="BN34" s="11">
        <v>66</v>
      </c>
      <c r="BO34" s="11">
        <f t="shared" si="13"/>
        <v>-1738.6</v>
      </c>
      <c r="BP34" s="11">
        <f t="shared" si="14"/>
        <v>66</v>
      </c>
      <c r="BQ34" s="11">
        <f t="shared" si="28"/>
        <v>-43.465</v>
      </c>
      <c r="BR34" s="11">
        <f t="shared" si="16"/>
        <v>507</v>
      </c>
      <c r="BS34" s="11">
        <f>ROUND(J34+P34+V34+AC34+AI34+AM34+AX34+BD34+BJ34+BQ34,0)</f>
        <v>-52</v>
      </c>
    </row>
    <row r="35" s="4" customFormat="1" customHeight="1" spans="1:71">
      <c r="A35" s="10">
        <v>33</v>
      </c>
      <c r="B35" s="10">
        <v>307</v>
      </c>
      <c r="C35" s="10" t="s">
        <v>132</v>
      </c>
      <c r="D35" s="10" t="s">
        <v>131</v>
      </c>
      <c r="E35" s="11">
        <v>37</v>
      </c>
      <c r="F35" s="11">
        <v>7</v>
      </c>
      <c r="G35" s="11">
        <f t="shared" ref="G35:G66" si="35">F35-E35</f>
        <v>-30</v>
      </c>
      <c r="H35" s="11">
        <v>426.64</v>
      </c>
      <c r="I35" s="11">
        <f t="shared" ref="I35:I59" si="36">H35*0.03</f>
        <v>12.7992</v>
      </c>
      <c r="J35" s="11">
        <f t="shared" ref="J35:J59" si="37">G35</f>
        <v>-30</v>
      </c>
      <c r="K35" s="11">
        <v>500</v>
      </c>
      <c r="L35" s="92">
        <v>758</v>
      </c>
      <c r="M35" s="92">
        <f t="shared" ref="M35:M66" si="38">L35-K35</f>
        <v>258</v>
      </c>
      <c r="N35" s="92">
        <v>39170.31</v>
      </c>
      <c r="O35" s="92">
        <f>N35*0.04</f>
        <v>1566.8124</v>
      </c>
      <c r="P35" s="92"/>
      <c r="Q35" s="11">
        <v>72</v>
      </c>
      <c r="R35" s="11">
        <v>153</v>
      </c>
      <c r="S35" s="11">
        <f t="shared" ref="S35:S66" si="39">R35-Q35</f>
        <v>81</v>
      </c>
      <c r="T35" s="11">
        <v>12966.6</v>
      </c>
      <c r="U35" s="11">
        <f>T35*0.04</f>
        <v>518.664</v>
      </c>
      <c r="V35" s="11"/>
      <c r="W35" s="11">
        <v>28</v>
      </c>
      <c r="X35" s="11">
        <v>18</v>
      </c>
      <c r="Y35" s="11">
        <f t="shared" ref="Y35:Y66" si="40">X35-W35</f>
        <v>-10</v>
      </c>
      <c r="Z35" s="11">
        <v>1098</v>
      </c>
      <c r="AA35" s="11">
        <v>300</v>
      </c>
      <c r="AB35" s="11">
        <f>Z35*0.02+AA35*0.03</f>
        <v>30.96</v>
      </c>
      <c r="AC35" s="11">
        <f>Y35*0.5</f>
        <v>-5</v>
      </c>
      <c r="AD35" s="11">
        <v>92</v>
      </c>
      <c r="AE35" s="11">
        <v>33</v>
      </c>
      <c r="AF35" s="11">
        <f t="shared" ref="AF35:AF66" si="41">AE35-AD35</f>
        <v>-59</v>
      </c>
      <c r="AG35" s="11">
        <v>1623.9</v>
      </c>
      <c r="AH35" s="11">
        <f t="shared" ref="AH35:AH66" si="42">AG35*0.02</f>
        <v>32.478</v>
      </c>
      <c r="AI35" s="11">
        <f t="shared" ref="AI35:AI66" si="43">AF35*1</f>
        <v>-59</v>
      </c>
      <c r="AJ35" s="11">
        <v>18</v>
      </c>
      <c r="AK35" s="11">
        <v>46</v>
      </c>
      <c r="AL35" s="11">
        <f t="shared" ref="AL35:AL66" si="44">AK35-AJ35</f>
        <v>28</v>
      </c>
      <c r="AM35" s="11"/>
      <c r="AN35" s="11">
        <v>28</v>
      </c>
      <c r="AO35" s="11">
        <v>6</v>
      </c>
      <c r="AP35" s="11">
        <f t="shared" ref="AP35:AP66" si="45">AO35-AN35</f>
        <v>-22</v>
      </c>
      <c r="AQ35" s="11">
        <v>643.5</v>
      </c>
      <c r="AR35" s="11">
        <f t="shared" ref="AR35:AR60" si="46">AQ35*0.05</f>
        <v>32.175</v>
      </c>
      <c r="AS35" s="11">
        <v>18</v>
      </c>
      <c r="AT35" s="96">
        <v>38</v>
      </c>
      <c r="AU35" s="96">
        <f t="shared" ref="AU35:AU66" si="47">AT35-AS35</f>
        <v>20</v>
      </c>
      <c r="AV35" s="96">
        <v>1695.3</v>
      </c>
      <c r="AW35" s="96">
        <f t="shared" si="34"/>
        <v>84.765</v>
      </c>
      <c r="AX35" s="96"/>
      <c r="AY35" s="11">
        <v>14</v>
      </c>
      <c r="AZ35" s="11">
        <v>29</v>
      </c>
      <c r="BA35" s="11">
        <f t="shared" ref="BA35:BA66" si="48">AZ35-AY35</f>
        <v>15</v>
      </c>
      <c r="BB35" s="11">
        <v>417.8</v>
      </c>
      <c r="BC35" s="11">
        <f t="shared" si="33"/>
        <v>29</v>
      </c>
      <c r="BD35" s="11"/>
      <c r="BE35" s="11">
        <v>19</v>
      </c>
      <c r="BF35" s="11">
        <v>17</v>
      </c>
      <c r="BG35" s="11">
        <f t="shared" ref="BG35:BG66" si="49">BF35-BE35</f>
        <v>-2</v>
      </c>
      <c r="BH35" s="11">
        <v>1768.47</v>
      </c>
      <c r="BI35" s="11">
        <f>BH35*0.02</f>
        <v>35.3694</v>
      </c>
      <c r="BJ35" s="11">
        <f>BG35*0.5</f>
        <v>-1</v>
      </c>
      <c r="BK35" s="11">
        <v>13179</v>
      </c>
      <c r="BL35" s="11">
        <v>6341.32999999999</v>
      </c>
      <c r="BM35" s="11">
        <v>6242.33</v>
      </c>
      <c r="BN35" s="11">
        <v>319</v>
      </c>
      <c r="BO35" s="11">
        <f t="shared" ref="BO35:BO66" si="50">BL35-BK35</f>
        <v>-6837.67000000001</v>
      </c>
      <c r="BP35" s="11">
        <f t="shared" ref="BP35:BP66" si="51">BN35*1</f>
        <v>319</v>
      </c>
      <c r="BQ35" s="11">
        <f t="shared" si="28"/>
        <v>-170.94175</v>
      </c>
      <c r="BR35" s="11">
        <f t="shared" ref="BR35:BR53" si="52">ROUND(I35+O35+U35+AB35+AH35+AR35+AW35+BC35+BI35+BP35,0)</f>
        <v>2662</v>
      </c>
      <c r="BS35" s="11">
        <f t="shared" ref="BS35:BS66" si="53">ROUND(J35+P35+V35+AC35+AI35+AM35+AX35+BD35+BJ35+BQ35,0)</f>
        <v>-266</v>
      </c>
    </row>
    <row r="36" s="4" customFormat="1" customHeight="1" spans="1:71">
      <c r="A36" s="10">
        <v>34</v>
      </c>
      <c r="B36" s="10">
        <v>571</v>
      </c>
      <c r="C36" s="10" t="s">
        <v>133</v>
      </c>
      <c r="D36" s="10" t="s">
        <v>134</v>
      </c>
      <c r="E36" s="11">
        <v>15</v>
      </c>
      <c r="F36" s="11">
        <v>6</v>
      </c>
      <c r="G36" s="11">
        <f t="shared" si="35"/>
        <v>-9</v>
      </c>
      <c r="H36" s="11">
        <v>340</v>
      </c>
      <c r="I36" s="11">
        <f t="shared" si="36"/>
        <v>10.2</v>
      </c>
      <c r="J36" s="11">
        <f t="shared" si="37"/>
        <v>-9</v>
      </c>
      <c r="K36" s="11">
        <v>179</v>
      </c>
      <c r="L36" s="92">
        <v>139</v>
      </c>
      <c r="M36" s="92">
        <f t="shared" si="38"/>
        <v>-40</v>
      </c>
      <c r="N36" s="92">
        <v>7383</v>
      </c>
      <c r="O36" s="92">
        <f>N36*0.03</f>
        <v>221.49</v>
      </c>
      <c r="P36" s="92">
        <f>M36</f>
        <v>-40</v>
      </c>
      <c r="Q36" s="11">
        <v>31</v>
      </c>
      <c r="R36" s="11">
        <v>31</v>
      </c>
      <c r="S36" s="11">
        <f t="shared" si="39"/>
        <v>0</v>
      </c>
      <c r="T36" s="11">
        <v>3015.1</v>
      </c>
      <c r="U36" s="11">
        <f>T36*0.04</f>
        <v>120.604</v>
      </c>
      <c r="V36" s="11"/>
      <c r="W36" s="11">
        <v>8</v>
      </c>
      <c r="X36" s="11">
        <v>12</v>
      </c>
      <c r="Y36" s="11">
        <f t="shared" si="40"/>
        <v>4</v>
      </c>
      <c r="Z36" s="11">
        <v>631</v>
      </c>
      <c r="AA36" s="11">
        <v>288.75</v>
      </c>
      <c r="AB36" s="11">
        <f>Z36*0.03+AA36*0.04</f>
        <v>30.48</v>
      </c>
      <c r="AC36" s="11"/>
      <c r="AD36" s="11">
        <v>42</v>
      </c>
      <c r="AE36" s="11">
        <v>32</v>
      </c>
      <c r="AF36" s="11">
        <f t="shared" si="41"/>
        <v>-10</v>
      </c>
      <c r="AG36" s="11">
        <v>1556.25</v>
      </c>
      <c r="AH36" s="11">
        <f t="shared" si="42"/>
        <v>31.125</v>
      </c>
      <c r="AI36" s="11">
        <f t="shared" si="43"/>
        <v>-10</v>
      </c>
      <c r="AJ36" s="11">
        <v>8</v>
      </c>
      <c r="AK36" s="11">
        <v>8</v>
      </c>
      <c r="AL36" s="11">
        <f t="shared" si="44"/>
        <v>0</v>
      </c>
      <c r="AM36" s="11"/>
      <c r="AN36" s="11">
        <v>12</v>
      </c>
      <c r="AO36" s="11">
        <v>2</v>
      </c>
      <c r="AP36" s="11">
        <f t="shared" si="45"/>
        <v>-10</v>
      </c>
      <c r="AQ36" s="11">
        <v>198</v>
      </c>
      <c r="AR36" s="11">
        <f t="shared" si="46"/>
        <v>9.9</v>
      </c>
      <c r="AS36" s="11">
        <v>8</v>
      </c>
      <c r="AT36" s="96">
        <v>18</v>
      </c>
      <c r="AU36" s="96">
        <f t="shared" si="47"/>
        <v>10</v>
      </c>
      <c r="AV36" s="96">
        <v>707.73</v>
      </c>
      <c r="AW36" s="96">
        <f t="shared" si="34"/>
        <v>35.3865</v>
      </c>
      <c r="AX36" s="96"/>
      <c r="AY36" s="11">
        <v>15</v>
      </c>
      <c r="AZ36" s="11">
        <v>18</v>
      </c>
      <c r="BA36" s="11">
        <f t="shared" si="48"/>
        <v>3</v>
      </c>
      <c r="BB36" s="11">
        <v>248.32</v>
      </c>
      <c r="BC36" s="11">
        <f t="shared" si="33"/>
        <v>18</v>
      </c>
      <c r="BD36" s="11"/>
      <c r="BE36" s="11">
        <v>7</v>
      </c>
      <c r="BF36" s="11">
        <v>7</v>
      </c>
      <c r="BG36" s="11">
        <f t="shared" si="49"/>
        <v>0</v>
      </c>
      <c r="BH36" s="11">
        <v>695.73</v>
      </c>
      <c r="BI36" s="11">
        <f>BH36*0.03</f>
        <v>20.8719</v>
      </c>
      <c r="BJ36" s="11"/>
      <c r="BK36" s="11">
        <v>13053</v>
      </c>
      <c r="BL36" s="11">
        <v>3385.8</v>
      </c>
      <c r="BM36" s="11">
        <v>3207.6</v>
      </c>
      <c r="BN36" s="11">
        <v>162</v>
      </c>
      <c r="BO36" s="11">
        <f t="shared" si="50"/>
        <v>-9667.2</v>
      </c>
      <c r="BP36" s="11">
        <f t="shared" si="51"/>
        <v>162</v>
      </c>
      <c r="BQ36" s="11">
        <f t="shared" si="28"/>
        <v>-241.68</v>
      </c>
      <c r="BR36" s="11">
        <f t="shared" si="52"/>
        <v>660</v>
      </c>
      <c r="BS36" s="11">
        <f t="shared" si="53"/>
        <v>-301</v>
      </c>
    </row>
    <row r="37" s="4" customFormat="1" customHeight="1" spans="1:71">
      <c r="A37" s="10">
        <v>35</v>
      </c>
      <c r="B37" s="10">
        <v>707</v>
      </c>
      <c r="C37" s="10" t="s">
        <v>135</v>
      </c>
      <c r="D37" s="10" t="s">
        <v>134</v>
      </c>
      <c r="E37" s="11">
        <v>18</v>
      </c>
      <c r="F37" s="11">
        <v>4</v>
      </c>
      <c r="G37" s="11">
        <f t="shared" si="35"/>
        <v>-14</v>
      </c>
      <c r="H37" s="11">
        <v>268</v>
      </c>
      <c r="I37" s="11">
        <f t="shared" si="36"/>
        <v>8.04</v>
      </c>
      <c r="J37" s="11">
        <f t="shared" si="37"/>
        <v>-14</v>
      </c>
      <c r="K37" s="11">
        <v>226</v>
      </c>
      <c r="L37" s="92">
        <v>202</v>
      </c>
      <c r="M37" s="92">
        <f t="shared" si="38"/>
        <v>-24</v>
      </c>
      <c r="N37" s="92">
        <v>11220.44</v>
      </c>
      <c r="O37" s="92">
        <f>N37*0.03</f>
        <v>336.6132</v>
      </c>
      <c r="P37" s="92">
        <f>M37</f>
        <v>-24</v>
      </c>
      <c r="Q37" s="11">
        <v>24</v>
      </c>
      <c r="R37" s="11">
        <v>21</v>
      </c>
      <c r="S37" s="11">
        <f t="shared" si="39"/>
        <v>-3</v>
      </c>
      <c r="T37" s="11">
        <v>1901</v>
      </c>
      <c r="U37" s="11">
        <f>T37*0.03</f>
        <v>57.03</v>
      </c>
      <c r="V37" s="11">
        <f>S37*1</f>
        <v>-3</v>
      </c>
      <c r="W37" s="11">
        <v>10</v>
      </c>
      <c r="X37" s="11">
        <v>15</v>
      </c>
      <c r="Y37" s="11">
        <f t="shared" si="40"/>
        <v>5</v>
      </c>
      <c r="Z37" s="11">
        <v>935</v>
      </c>
      <c r="AA37" s="11">
        <v>291.37</v>
      </c>
      <c r="AB37" s="11">
        <f>Z37*0.03+AA37*0.04</f>
        <v>39.7048</v>
      </c>
      <c r="AC37" s="11"/>
      <c r="AD37" s="11">
        <v>40</v>
      </c>
      <c r="AE37" s="11">
        <v>31</v>
      </c>
      <c r="AF37" s="11">
        <f t="shared" si="41"/>
        <v>-9</v>
      </c>
      <c r="AG37" s="11">
        <v>1490.6</v>
      </c>
      <c r="AH37" s="11">
        <f t="shared" si="42"/>
        <v>29.812</v>
      </c>
      <c r="AI37" s="11">
        <f t="shared" si="43"/>
        <v>-9</v>
      </c>
      <c r="AJ37" s="11">
        <v>10</v>
      </c>
      <c r="AK37" s="11">
        <v>2</v>
      </c>
      <c r="AL37" s="11">
        <f t="shared" si="44"/>
        <v>-8</v>
      </c>
      <c r="AM37" s="11">
        <f>AL37*2</f>
        <v>-16</v>
      </c>
      <c r="AN37" s="11">
        <v>12</v>
      </c>
      <c r="AO37" s="11">
        <v>1</v>
      </c>
      <c r="AP37" s="11">
        <f t="shared" si="45"/>
        <v>-11</v>
      </c>
      <c r="AQ37" s="11">
        <v>88.41</v>
      </c>
      <c r="AR37" s="11">
        <f t="shared" si="46"/>
        <v>4.4205</v>
      </c>
      <c r="AS37" s="11">
        <v>10</v>
      </c>
      <c r="AT37" s="96">
        <v>11</v>
      </c>
      <c r="AU37" s="96">
        <f t="shared" si="47"/>
        <v>1</v>
      </c>
      <c r="AV37" s="96">
        <v>275</v>
      </c>
      <c r="AW37" s="96">
        <f t="shared" si="34"/>
        <v>13.75</v>
      </c>
      <c r="AX37" s="96"/>
      <c r="AY37" s="11">
        <v>12</v>
      </c>
      <c r="AZ37" s="11">
        <v>21</v>
      </c>
      <c r="BA37" s="11">
        <f t="shared" si="48"/>
        <v>9</v>
      </c>
      <c r="BB37" s="11">
        <v>293.47</v>
      </c>
      <c r="BC37" s="11">
        <f t="shared" si="33"/>
        <v>21</v>
      </c>
      <c r="BD37" s="11"/>
      <c r="BE37" s="11">
        <v>7</v>
      </c>
      <c r="BF37" s="11">
        <v>8</v>
      </c>
      <c r="BG37" s="11">
        <f t="shared" si="49"/>
        <v>1</v>
      </c>
      <c r="BH37" s="11">
        <v>756</v>
      </c>
      <c r="BI37" s="11">
        <f>BH37*0.03</f>
        <v>22.68</v>
      </c>
      <c r="BJ37" s="11"/>
      <c r="BK37" s="11">
        <v>2887</v>
      </c>
      <c r="BL37" s="11">
        <v>1416.91</v>
      </c>
      <c r="BM37" s="11">
        <v>1274.77</v>
      </c>
      <c r="BN37" s="11">
        <v>65</v>
      </c>
      <c r="BO37" s="11">
        <f t="shared" si="50"/>
        <v>-1470.09</v>
      </c>
      <c r="BP37" s="11">
        <f t="shared" si="51"/>
        <v>65</v>
      </c>
      <c r="BQ37" s="11">
        <f t="shared" si="28"/>
        <v>-36.75225</v>
      </c>
      <c r="BR37" s="11">
        <f t="shared" si="52"/>
        <v>598</v>
      </c>
      <c r="BS37" s="11">
        <f t="shared" si="53"/>
        <v>-103</v>
      </c>
    </row>
    <row r="38" s="4" customFormat="1" customHeight="1" spans="1:71">
      <c r="A38" s="10">
        <v>36</v>
      </c>
      <c r="B38" s="10">
        <v>712</v>
      </c>
      <c r="C38" s="10" t="s">
        <v>136</v>
      </c>
      <c r="D38" s="10" t="s">
        <v>134</v>
      </c>
      <c r="E38" s="11">
        <v>17</v>
      </c>
      <c r="F38" s="11">
        <v>5</v>
      </c>
      <c r="G38" s="11">
        <f t="shared" si="35"/>
        <v>-12</v>
      </c>
      <c r="H38" s="11">
        <v>329.8</v>
      </c>
      <c r="I38" s="11">
        <f t="shared" si="36"/>
        <v>9.894</v>
      </c>
      <c r="J38" s="11">
        <f t="shared" si="37"/>
        <v>-12</v>
      </c>
      <c r="K38" s="11">
        <v>214</v>
      </c>
      <c r="L38" s="92">
        <v>200</v>
      </c>
      <c r="M38" s="92">
        <f t="shared" si="38"/>
        <v>-14</v>
      </c>
      <c r="N38" s="92">
        <v>10825.48</v>
      </c>
      <c r="O38" s="92">
        <f>N38*0.03</f>
        <v>324.7644</v>
      </c>
      <c r="P38" s="92">
        <f>M38</f>
        <v>-14</v>
      </c>
      <c r="Q38" s="11">
        <v>31</v>
      </c>
      <c r="R38" s="11">
        <v>14</v>
      </c>
      <c r="S38" s="11">
        <f t="shared" si="39"/>
        <v>-17</v>
      </c>
      <c r="T38" s="11">
        <v>1344</v>
      </c>
      <c r="U38" s="11">
        <f>T38*0.03</f>
        <v>40.32</v>
      </c>
      <c r="V38" s="11">
        <f>S38*1</f>
        <v>-17</v>
      </c>
      <c r="W38" s="11">
        <v>7</v>
      </c>
      <c r="X38" s="11">
        <v>8</v>
      </c>
      <c r="Y38" s="11">
        <f t="shared" si="40"/>
        <v>1</v>
      </c>
      <c r="Z38" s="11">
        <v>486.35</v>
      </c>
      <c r="AA38" s="11">
        <v>150</v>
      </c>
      <c r="AB38" s="11">
        <f>Z38*0.03+AA38*0.04</f>
        <v>20.5905</v>
      </c>
      <c r="AC38" s="11"/>
      <c r="AD38" s="11">
        <v>52</v>
      </c>
      <c r="AE38" s="11">
        <v>47</v>
      </c>
      <c r="AF38" s="11">
        <f t="shared" si="41"/>
        <v>-5</v>
      </c>
      <c r="AG38" s="11">
        <v>2279.19</v>
      </c>
      <c r="AH38" s="11">
        <f t="shared" si="42"/>
        <v>45.5838</v>
      </c>
      <c r="AI38" s="11">
        <f t="shared" si="43"/>
        <v>-5</v>
      </c>
      <c r="AJ38" s="11">
        <v>8</v>
      </c>
      <c r="AK38" s="11">
        <v>18</v>
      </c>
      <c r="AL38" s="11">
        <f t="shared" si="44"/>
        <v>10</v>
      </c>
      <c r="AM38" s="11"/>
      <c r="AN38" s="11">
        <v>14</v>
      </c>
      <c r="AO38" s="11">
        <v>0</v>
      </c>
      <c r="AP38" s="11">
        <f t="shared" si="45"/>
        <v>-14</v>
      </c>
      <c r="AQ38" s="11">
        <v>0</v>
      </c>
      <c r="AR38" s="11">
        <f t="shared" si="46"/>
        <v>0</v>
      </c>
      <c r="AS38" s="11">
        <v>8</v>
      </c>
      <c r="AT38" s="96">
        <v>17</v>
      </c>
      <c r="AU38" s="96">
        <f t="shared" si="47"/>
        <v>9</v>
      </c>
      <c r="AV38" s="96">
        <v>716</v>
      </c>
      <c r="AW38" s="96">
        <f t="shared" si="34"/>
        <v>35.8</v>
      </c>
      <c r="AX38" s="96"/>
      <c r="AY38" s="11">
        <v>14</v>
      </c>
      <c r="AZ38" s="11">
        <v>23.6</v>
      </c>
      <c r="BA38" s="11">
        <f t="shared" si="48"/>
        <v>9.6</v>
      </c>
      <c r="BB38" s="11">
        <v>349</v>
      </c>
      <c r="BC38" s="11">
        <f t="shared" si="33"/>
        <v>23.6</v>
      </c>
      <c r="BD38" s="11"/>
      <c r="BE38" s="11">
        <v>7</v>
      </c>
      <c r="BF38" s="11">
        <v>9</v>
      </c>
      <c r="BG38" s="11">
        <f t="shared" si="49"/>
        <v>2</v>
      </c>
      <c r="BH38" s="11">
        <v>981.2</v>
      </c>
      <c r="BI38" s="11">
        <f>BH38*0.03</f>
        <v>29.436</v>
      </c>
      <c r="BJ38" s="11"/>
      <c r="BK38" s="11">
        <v>10553</v>
      </c>
      <c r="BL38" s="11">
        <v>2227.5</v>
      </c>
      <c r="BM38" s="11">
        <v>2197.8</v>
      </c>
      <c r="BN38" s="11">
        <v>111</v>
      </c>
      <c r="BO38" s="11">
        <f t="shared" si="50"/>
        <v>-8325.5</v>
      </c>
      <c r="BP38" s="11">
        <f t="shared" si="51"/>
        <v>111</v>
      </c>
      <c r="BQ38" s="11">
        <f t="shared" si="28"/>
        <v>-208.1375</v>
      </c>
      <c r="BR38" s="11">
        <f t="shared" si="52"/>
        <v>641</v>
      </c>
      <c r="BS38" s="11">
        <f t="shared" si="53"/>
        <v>-256</v>
      </c>
    </row>
    <row r="39" s="4" customFormat="1" customHeight="1" spans="1:71">
      <c r="A39" s="10">
        <v>37</v>
      </c>
      <c r="B39" s="10">
        <v>750</v>
      </c>
      <c r="C39" s="10" t="s">
        <v>137</v>
      </c>
      <c r="D39" s="10" t="s">
        <v>134</v>
      </c>
      <c r="E39" s="11">
        <v>23</v>
      </c>
      <c r="F39" s="11">
        <v>5</v>
      </c>
      <c r="G39" s="11">
        <f t="shared" si="35"/>
        <v>-18</v>
      </c>
      <c r="H39" s="11">
        <v>334</v>
      </c>
      <c r="I39" s="11">
        <f t="shared" si="36"/>
        <v>10.02</v>
      </c>
      <c r="J39" s="11">
        <f t="shared" si="37"/>
        <v>-18</v>
      </c>
      <c r="K39" s="11">
        <v>284</v>
      </c>
      <c r="L39" s="92">
        <v>273</v>
      </c>
      <c r="M39" s="92">
        <f t="shared" si="38"/>
        <v>-11</v>
      </c>
      <c r="N39" s="92">
        <v>15135.69</v>
      </c>
      <c r="O39" s="92">
        <f>N39*0.03</f>
        <v>454.0707</v>
      </c>
      <c r="P39" s="92">
        <f>M39</f>
        <v>-11</v>
      </c>
      <c r="Q39" s="11">
        <v>16</v>
      </c>
      <c r="R39" s="11">
        <v>67</v>
      </c>
      <c r="S39" s="11">
        <f t="shared" si="39"/>
        <v>51</v>
      </c>
      <c r="T39" s="11">
        <v>5982.13</v>
      </c>
      <c r="U39" s="11">
        <f>T39*0.04</f>
        <v>239.2852</v>
      </c>
      <c r="V39" s="11"/>
      <c r="W39" s="11">
        <v>15</v>
      </c>
      <c r="X39" s="11">
        <v>17</v>
      </c>
      <c r="Y39" s="11">
        <f t="shared" si="40"/>
        <v>2</v>
      </c>
      <c r="Z39" s="11">
        <v>1267</v>
      </c>
      <c r="AA39" s="11">
        <v>150</v>
      </c>
      <c r="AB39" s="11">
        <f>Z39*0.03+AA39*0.04</f>
        <v>44.01</v>
      </c>
      <c r="AC39" s="11"/>
      <c r="AD39" s="11">
        <v>82</v>
      </c>
      <c r="AE39" s="11">
        <v>56</v>
      </c>
      <c r="AF39" s="11">
        <f t="shared" si="41"/>
        <v>-26</v>
      </c>
      <c r="AG39" s="11">
        <v>2680.85</v>
      </c>
      <c r="AH39" s="11">
        <f t="shared" si="42"/>
        <v>53.617</v>
      </c>
      <c r="AI39" s="11">
        <f t="shared" si="43"/>
        <v>-26</v>
      </c>
      <c r="AJ39" s="11">
        <v>13</v>
      </c>
      <c r="AK39" s="11">
        <v>11</v>
      </c>
      <c r="AL39" s="11">
        <f t="shared" si="44"/>
        <v>-2</v>
      </c>
      <c r="AM39" s="11">
        <f>AL39*2</f>
        <v>-4</v>
      </c>
      <c r="AN39" s="11">
        <v>17</v>
      </c>
      <c r="AO39" s="11">
        <v>2</v>
      </c>
      <c r="AP39" s="11">
        <f t="shared" si="45"/>
        <v>-15</v>
      </c>
      <c r="AQ39" s="11">
        <v>297</v>
      </c>
      <c r="AR39" s="11">
        <f t="shared" si="46"/>
        <v>14.85</v>
      </c>
      <c r="AS39" s="11">
        <v>8</v>
      </c>
      <c r="AT39" s="96">
        <v>27</v>
      </c>
      <c r="AU39" s="96">
        <f t="shared" si="47"/>
        <v>19</v>
      </c>
      <c r="AV39" s="96">
        <v>1266</v>
      </c>
      <c r="AW39" s="96">
        <f t="shared" si="34"/>
        <v>63.3</v>
      </c>
      <c r="AX39" s="96"/>
      <c r="AY39" s="11">
        <v>18</v>
      </c>
      <c r="AZ39" s="11">
        <v>15</v>
      </c>
      <c r="BA39" s="11">
        <f t="shared" si="48"/>
        <v>-3</v>
      </c>
      <c r="BB39" s="11">
        <v>217.79</v>
      </c>
      <c r="BC39" s="11">
        <f>BB39*0.02</f>
        <v>4.3558</v>
      </c>
      <c r="BD39" s="11">
        <f>BA39*0.5</f>
        <v>-1.5</v>
      </c>
      <c r="BE39" s="11">
        <v>7</v>
      </c>
      <c r="BF39" s="11">
        <v>14</v>
      </c>
      <c r="BG39" s="11">
        <f t="shared" si="49"/>
        <v>7</v>
      </c>
      <c r="BH39" s="11">
        <v>1470.8</v>
      </c>
      <c r="BI39" s="11">
        <f>BH39*0.03</f>
        <v>44.124</v>
      </c>
      <c r="BJ39" s="11"/>
      <c r="BK39" s="11">
        <v>8242</v>
      </c>
      <c r="BL39" s="11">
        <v>4100.03</v>
      </c>
      <c r="BM39" s="11">
        <v>4010.62</v>
      </c>
      <c r="BN39" s="11">
        <v>213</v>
      </c>
      <c r="BO39" s="11">
        <f t="shared" si="50"/>
        <v>-4141.97</v>
      </c>
      <c r="BP39" s="11">
        <f t="shared" si="51"/>
        <v>213</v>
      </c>
      <c r="BQ39" s="11">
        <f t="shared" si="28"/>
        <v>-103.54925</v>
      </c>
      <c r="BR39" s="11">
        <f t="shared" si="52"/>
        <v>1141</v>
      </c>
      <c r="BS39" s="11">
        <f t="shared" si="53"/>
        <v>-164</v>
      </c>
    </row>
    <row r="40" s="4" customFormat="1" customHeight="1" spans="1:71">
      <c r="A40" s="10">
        <v>38</v>
      </c>
      <c r="B40" s="10">
        <v>387</v>
      </c>
      <c r="C40" s="10" t="s">
        <v>138</v>
      </c>
      <c r="D40" s="10" t="s">
        <v>134</v>
      </c>
      <c r="E40" s="11">
        <v>16</v>
      </c>
      <c r="F40" s="11">
        <v>0</v>
      </c>
      <c r="G40" s="11">
        <f t="shared" si="35"/>
        <v>-16</v>
      </c>
      <c r="H40" s="11">
        <v>0</v>
      </c>
      <c r="I40" s="11">
        <f t="shared" si="36"/>
        <v>0</v>
      </c>
      <c r="J40" s="11">
        <f t="shared" si="37"/>
        <v>-16</v>
      </c>
      <c r="K40" s="11">
        <v>190</v>
      </c>
      <c r="L40" s="92">
        <v>193</v>
      </c>
      <c r="M40" s="92">
        <f t="shared" si="38"/>
        <v>3</v>
      </c>
      <c r="N40" s="92">
        <v>10379.02</v>
      </c>
      <c r="O40" s="92">
        <f>N40*0.04</f>
        <v>415.1608</v>
      </c>
      <c r="P40" s="92"/>
      <c r="Q40" s="11">
        <v>16</v>
      </c>
      <c r="R40" s="11">
        <v>10</v>
      </c>
      <c r="S40" s="11">
        <f t="shared" si="39"/>
        <v>-6</v>
      </c>
      <c r="T40" s="11">
        <v>869.5</v>
      </c>
      <c r="U40" s="11">
        <f>T40*0.03</f>
        <v>26.085</v>
      </c>
      <c r="V40" s="11">
        <f>S40*1</f>
        <v>-6</v>
      </c>
      <c r="W40" s="11">
        <v>10</v>
      </c>
      <c r="X40" s="11">
        <v>4</v>
      </c>
      <c r="Y40" s="11">
        <f t="shared" si="40"/>
        <v>-6</v>
      </c>
      <c r="Z40" s="11">
        <v>310</v>
      </c>
      <c r="AA40" s="11">
        <v>0</v>
      </c>
      <c r="AB40" s="11">
        <f>Z40*0.02+AA40*0.03</f>
        <v>6.2</v>
      </c>
      <c r="AC40" s="11">
        <f>Y40*0.5</f>
        <v>-3</v>
      </c>
      <c r="AD40" s="11">
        <v>32</v>
      </c>
      <c r="AE40" s="11">
        <v>17</v>
      </c>
      <c r="AF40" s="11">
        <f t="shared" si="41"/>
        <v>-15</v>
      </c>
      <c r="AG40" s="11">
        <v>706.6</v>
      </c>
      <c r="AH40" s="11">
        <f t="shared" si="42"/>
        <v>14.132</v>
      </c>
      <c r="AI40" s="11">
        <f t="shared" si="43"/>
        <v>-15</v>
      </c>
      <c r="AJ40" s="11">
        <v>6</v>
      </c>
      <c r="AK40" s="11">
        <v>0</v>
      </c>
      <c r="AL40" s="11">
        <f t="shared" si="44"/>
        <v>-6</v>
      </c>
      <c r="AM40" s="11">
        <f>AL40*2</f>
        <v>-12</v>
      </c>
      <c r="AN40" s="11">
        <v>7</v>
      </c>
      <c r="AO40" s="11">
        <v>4</v>
      </c>
      <c r="AP40" s="11">
        <f t="shared" si="45"/>
        <v>-3</v>
      </c>
      <c r="AQ40" s="11">
        <v>495</v>
      </c>
      <c r="AR40" s="11">
        <f t="shared" si="46"/>
        <v>24.75</v>
      </c>
      <c r="AS40" s="11">
        <v>7</v>
      </c>
      <c r="AT40" s="96">
        <v>3</v>
      </c>
      <c r="AU40" s="96">
        <f t="shared" si="47"/>
        <v>-4</v>
      </c>
      <c r="AV40" s="96">
        <v>147</v>
      </c>
      <c r="AW40" s="96">
        <f>AV40*0.04</f>
        <v>5.88</v>
      </c>
      <c r="AX40" s="96">
        <f>AU40</f>
        <v>-4</v>
      </c>
      <c r="AY40" s="11">
        <v>8</v>
      </c>
      <c r="AZ40" s="11">
        <v>23</v>
      </c>
      <c r="BA40" s="11">
        <f t="shared" si="48"/>
        <v>15</v>
      </c>
      <c r="BB40" s="11">
        <v>338.04</v>
      </c>
      <c r="BC40" s="11">
        <f>AZ40*1</f>
        <v>23</v>
      </c>
      <c r="BD40" s="11"/>
      <c r="BE40" s="11">
        <v>7</v>
      </c>
      <c r="BF40" s="11">
        <v>6</v>
      </c>
      <c r="BG40" s="11">
        <f t="shared" si="49"/>
        <v>-1</v>
      </c>
      <c r="BH40" s="11">
        <v>672</v>
      </c>
      <c r="BI40" s="11">
        <f>BH40*0.02</f>
        <v>13.44</v>
      </c>
      <c r="BJ40" s="11">
        <f>BG40*0.5</f>
        <v>-0.5</v>
      </c>
      <c r="BK40" s="11">
        <v>3603</v>
      </c>
      <c r="BL40" s="11">
        <v>1518.72</v>
      </c>
      <c r="BM40" s="11">
        <v>1469.29</v>
      </c>
      <c r="BN40" s="11">
        <v>75</v>
      </c>
      <c r="BO40" s="11">
        <f t="shared" si="50"/>
        <v>-2084.28</v>
      </c>
      <c r="BP40" s="11">
        <f t="shared" si="51"/>
        <v>75</v>
      </c>
      <c r="BQ40" s="11">
        <f t="shared" si="28"/>
        <v>-52.107</v>
      </c>
      <c r="BR40" s="11">
        <f t="shared" si="52"/>
        <v>604</v>
      </c>
      <c r="BS40" s="11">
        <f t="shared" si="53"/>
        <v>-109</v>
      </c>
    </row>
    <row r="41" s="4" customFormat="1" customHeight="1" spans="1:71">
      <c r="A41" s="10">
        <v>39</v>
      </c>
      <c r="B41" s="10">
        <v>377</v>
      </c>
      <c r="C41" s="10" t="s">
        <v>139</v>
      </c>
      <c r="D41" s="10" t="s">
        <v>134</v>
      </c>
      <c r="E41" s="11">
        <v>15</v>
      </c>
      <c r="F41" s="11">
        <v>1</v>
      </c>
      <c r="G41" s="11">
        <f t="shared" si="35"/>
        <v>-14</v>
      </c>
      <c r="H41" s="11">
        <v>68</v>
      </c>
      <c r="I41" s="11">
        <f t="shared" si="36"/>
        <v>2.04</v>
      </c>
      <c r="J41" s="11">
        <f t="shared" si="37"/>
        <v>-14</v>
      </c>
      <c r="K41" s="11">
        <v>186</v>
      </c>
      <c r="L41" s="92">
        <v>136</v>
      </c>
      <c r="M41" s="92">
        <f t="shared" si="38"/>
        <v>-50</v>
      </c>
      <c r="N41" s="92">
        <v>7769.12</v>
      </c>
      <c r="O41" s="92">
        <f>N41*0.03</f>
        <v>233.0736</v>
      </c>
      <c r="P41" s="92">
        <f>M41</f>
        <v>-50</v>
      </c>
      <c r="Q41" s="11">
        <v>16</v>
      </c>
      <c r="R41" s="11">
        <v>20</v>
      </c>
      <c r="S41" s="11">
        <f t="shared" si="39"/>
        <v>4</v>
      </c>
      <c r="T41" s="11">
        <v>1792</v>
      </c>
      <c r="U41" s="11">
        <f>T41*0.04</f>
        <v>71.68</v>
      </c>
      <c r="V41" s="11"/>
      <c r="W41" s="11">
        <v>4</v>
      </c>
      <c r="X41" s="11">
        <v>12</v>
      </c>
      <c r="Y41" s="11">
        <f t="shared" si="40"/>
        <v>8</v>
      </c>
      <c r="Z41" s="11">
        <v>639.5</v>
      </c>
      <c r="AA41" s="11">
        <v>288.75</v>
      </c>
      <c r="AB41" s="11">
        <f t="shared" ref="AB41:AB49" si="54">Z41*0.03+AA41*0.04</f>
        <v>30.735</v>
      </c>
      <c r="AC41" s="11"/>
      <c r="AD41" s="11">
        <v>26</v>
      </c>
      <c r="AE41" s="11">
        <v>10</v>
      </c>
      <c r="AF41" s="11">
        <f t="shared" si="41"/>
        <v>-16</v>
      </c>
      <c r="AG41" s="11">
        <v>498</v>
      </c>
      <c r="AH41" s="11">
        <f t="shared" si="42"/>
        <v>9.96</v>
      </c>
      <c r="AI41" s="11">
        <f t="shared" si="43"/>
        <v>-16</v>
      </c>
      <c r="AJ41" s="11">
        <v>6</v>
      </c>
      <c r="AK41" s="11">
        <v>12</v>
      </c>
      <c r="AL41" s="11">
        <f t="shared" si="44"/>
        <v>6</v>
      </c>
      <c r="AM41" s="11"/>
      <c r="AN41" s="11">
        <v>12</v>
      </c>
      <c r="AO41" s="11">
        <v>0</v>
      </c>
      <c r="AP41" s="11">
        <f t="shared" si="45"/>
        <v>-12</v>
      </c>
      <c r="AQ41" s="11">
        <v>0</v>
      </c>
      <c r="AR41" s="11">
        <f t="shared" si="46"/>
        <v>0</v>
      </c>
      <c r="AS41" s="11">
        <v>7</v>
      </c>
      <c r="AT41" s="96">
        <v>5</v>
      </c>
      <c r="AU41" s="96">
        <f t="shared" si="47"/>
        <v>-2</v>
      </c>
      <c r="AV41" s="96">
        <v>146</v>
      </c>
      <c r="AW41" s="96">
        <f>AV41*0.04</f>
        <v>5.84</v>
      </c>
      <c r="AX41" s="96">
        <f>AU41</f>
        <v>-2</v>
      </c>
      <c r="AY41" s="11">
        <v>8</v>
      </c>
      <c r="AZ41" s="11">
        <v>21</v>
      </c>
      <c r="BA41" s="11">
        <f t="shared" si="48"/>
        <v>13</v>
      </c>
      <c r="BB41" s="11">
        <v>301.24</v>
      </c>
      <c r="BC41" s="11">
        <f>AZ41*1</f>
        <v>21</v>
      </c>
      <c r="BD41" s="11"/>
      <c r="BE41" s="11">
        <v>7</v>
      </c>
      <c r="BF41" s="11">
        <v>6</v>
      </c>
      <c r="BG41" s="11">
        <f t="shared" si="49"/>
        <v>-1</v>
      </c>
      <c r="BH41" s="11">
        <v>616</v>
      </c>
      <c r="BI41" s="11">
        <f>BH41*0.02</f>
        <v>12.32</v>
      </c>
      <c r="BJ41" s="11">
        <f>BG41*0.5</f>
        <v>-0.5</v>
      </c>
      <c r="BK41" s="11">
        <v>5512</v>
      </c>
      <c r="BL41" s="11">
        <v>5382.59</v>
      </c>
      <c r="BM41" s="11">
        <v>5068.72</v>
      </c>
      <c r="BN41" s="11">
        <v>286</v>
      </c>
      <c r="BO41" s="11">
        <f t="shared" si="50"/>
        <v>-129.41</v>
      </c>
      <c r="BP41" s="11">
        <f t="shared" si="51"/>
        <v>286</v>
      </c>
      <c r="BQ41" s="11">
        <f t="shared" si="28"/>
        <v>-3.23525</v>
      </c>
      <c r="BR41" s="11">
        <f t="shared" si="52"/>
        <v>673</v>
      </c>
      <c r="BS41" s="11">
        <f t="shared" si="53"/>
        <v>-86</v>
      </c>
    </row>
    <row r="42" s="4" customFormat="1" customHeight="1" spans="1:71">
      <c r="A42" s="10">
        <v>40</v>
      </c>
      <c r="B42" s="10">
        <v>546</v>
      </c>
      <c r="C42" s="10" t="s">
        <v>140</v>
      </c>
      <c r="D42" s="10" t="s">
        <v>134</v>
      </c>
      <c r="E42" s="11">
        <v>16</v>
      </c>
      <c r="F42" s="11">
        <v>2</v>
      </c>
      <c r="G42" s="11">
        <f t="shared" si="35"/>
        <v>-14</v>
      </c>
      <c r="H42" s="11">
        <v>136</v>
      </c>
      <c r="I42" s="11">
        <f t="shared" si="36"/>
        <v>4.08</v>
      </c>
      <c r="J42" s="11">
        <f t="shared" si="37"/>
        <v>-14</v>
      </c>
      <c r="K42" s="11">
        <v>191</v>
      </c>
      <c r="L42" s="92">
        <v>190</v>
      </c>
      <c r="M42" s="92">
        <f t="shared" si="38"/>
        <v>-1</v>
      </c>
      <c r="N42" s="92">
        <v>10465.05</v>
      </c>
      <c r="O42" s="92">
        <f>N42*0.03</f>
        <v>313.9515</v>
      </c>
      <c r="P42" s="92">
        <f>M42</f>
        <v>-1</v>
      </c>
      <c r="Q42" s="11">
        <v>16</v>
      </c>
      <c r="R42" s="11">
        <v>1</v>
      </c>
      <c r="S42" s="11">
        <f t="shared" si="39"/>
        <v>-15</v>
      </c>
      <c r="T42" s="11">
        <v>109</v>
      </c>
      <c r="U42" s="11">
        <f>T42*0.03</f>
        <v>3.27</v>
      </c>
      <c r="V42" s="11">
        <f>S42*1</f>
        <v>-15</v>
      </c>
      <c r="W42" s="11">
        <v>4</v>
      </c>
      <c r="X42" s="11">
        <v>12</v>
      </c>
      <c r="Y42" s="11">
        <f t="shared" si="40"/>
        <v>8</v>
      </c>
      <c r="Z42" s="11">
        <v>610</v>
      </c>
      <c r="AA42" s="11">
        <v>300</v>
      </c>
      <c r="AB42" s="11">
        <f t="shared" si="54"/>
        <v>30.3</v>
      </c>
      <c r="AC42" s="11"/>
      <c r="AD42" s="11">
        <v>28</v>
      </c>
      <c r="AE42" s="11">
        <v>17</v>
      </c>
      <c r="AF42" s="11">
        <f t="shared" si="41"/>
        <v>-11</v>
      </c>
      <c r="AG42" s="11">
        <v>839.13</v>
      </c>
      <c r="AH42" s="11">
        <f t="shared" si="42"/>
        <v>16.7826</v>
      </c>
      <c r="AI42" s="11">
        <f t="shared" si="43"/>
        <v>-11</v>
      </c>
      <c r="AJ42" s="11">
        <v>6</v>
      </c>
      <c r="AK42" s="11">
        <v>2</v>
      </c>
      <c r="AL42" s="11">
        <f t="shared" si="44"/>
        <v>-4</v>
      </c>
      <c r="AM42" s="11">
        <f>AL42*2</f>
        <v>-8</v>
      </c>
      <c r="AN42" s="11">
        <v>7</v>
      </c>
      <c r="AO42" s="11">
        <v>1</v>
      </c>
      <c r="AP42" s="11">
        <f t="shared" si="45"/>
        <v>-6</v>
      </c>
      <c r="AQ42" s="11">
        <v>99</v>
      </c>
      <c r="AR42" s="11">
        <f t="shared" si="46"/>
        <v>4.95</v>
      </c>
      <c r="AS42" s="11">
        <v>7</v>
      </c>
      <c r="AT42" s="96">
        <v>0</v>
      </c>
      <c r="AU42" s="96">
        <f t="shared" si="47"/>
        <v>-7</v>
      </c>
      <c r="AV42" s="96">
        <v>0</v>
      </c>
      <c r="AW42" s="96">
        <f>AV42*0.04</f>
        <v>0</v>
      </c>
      <c r="AX42" s="96">
        <f>AU42</f>
        <v>-7</v>
      </c>
      <c r="AY42" s="11">
        <v>8</v>
      </c>
      <c r="AZ42" s="11">
        <v>28</v>
      </c>
      <c r="BA42" s="11">
        <f t="shared" si="48"/>
        <v>20</v>
      </c>
      <c r="BB42" s="11">
        <v>386.74</v>
      </c>
      <c r="BC42" s="11">
        <f>AZ42*1</f>
        <v>28</v>
      </c>
      <c r="BD42" s="11"/>
      <c r="BE42" s="11">
        <v>7</v>
      </c>
      <c r="BF42" s="11">
        <v>0</v>
      </c>
      <c r="BG42" s="11">
        <f t="shared" si="49"/>
        <v>-7</v>
      </c>
      <c r="BH42" s="11">
        <v>0</v>
      </c>
      <c r="BI42" s="11">
        <f>BH42*0.02</f>
        <v>0</v>
      </c>
      <c r="BJ42" s="11">
        <f>BG42*0.5</f>
        <v>-3.5</v>
      </c>
      <c r="BK42" s="11">
        <v>4293</v>
      </c>
      <c r="BL42" s="11">
        <v>2073.32</v>
      </c>
      <c r="BM42" s="11">
        <v>1445.9</v>
      </c>
      <c r="BN42" s="11">
        <v>73</v>
      </c>
      <c r="BO42" s="11">
        <f t="shared" si="50"/>
        <v>-2219.68</v>
      </c>
      <c r="BP42" s="11">
        <f t="shared" si="51"/>
        <v>73</v>
      </c>
      <c r="BQ42" s="11">
        <f t="shared" si="28"/>
        <v>-55.492</v>
      </c>
      <c r="BR42" s="11">
        <f t="shared" si="52"/>
        <v>474</v>
      </c>
      <c r="BS42" s="11">
        <f t="shared" si="53"/>
        <v>-115</v>
      </c>
    </row>
    <row r="43" s="4" customFormat="1" customHeight="1" spans="1:71">
      <c r="A43" s="10">
        <v>41</v>
      </c>
      <c r="B43" s="10">
        <v>598</v>
      </c>
      <c r="C43" s="10" t="s">
        <v>141</v>
      </c>
      <c r="D43" s="10" t="s">
        <v>134</v>
      </c>
      <c r="E43" s="11">
        <v>13</v>
      </c>
      <c r="F43" s="11">
        <v>0</v>
      </c>
      <c r="G43" s="11">
        <f t="shared" si="35"/>
        <v>-13</v>
      </c>
      <c r="H43" s="11">
        <v>0</v>
      </c>
      <c r="I43" s="11">
        <f t="shared" si="36"/>
        <v>0</v>
      </c>
      <c r="J43" s="11">
        <f t="shared" si="37"/>
        <v>-13</v>
      </c>
      <c r="K43" s="11">
        <v>151</v>
      </c>
      <c r="L43" s="92">
        <v>182</v>
      </c>
      <c r="M43" s="92">
        <f t="shared" si="38"/>
        <v>31</v>
      </c>
      <c r="N43" s="92">
        <v>9914.2</v>
      </c>
      <c r="O43" s="92">
        <f>N43*0.04</f>
        <v>396.568</v>
      </c>
      <c r="P43" s="92"/>
      <c r="Q43" s="11">
        <v>13</v>
      </c>
      <c r="R43" s="11">
        <v>18</v>
      </c>
      <c r="S43" s="11">
        <f t="shared" si="39"/>
        <v>5</v>
      </c>
      <c r="T43" s="11">
        <v>1565.01</v>
      </c>
      <c r="U43" s="11">
        <f>T43*0.04</f>
        <v>62.6004</v>
      </c>
      <c r="V43" s="11"/>
      <c r="W43" s="11">
        <v>3</v>
      </c>
      <c r="X43" s="11">
        <v>3</v>
      </c>
      <c r="Y43" s="11">
        <f t="shared" si="40"/>
        <v>0</v>
      </c>
      <c r="Z43" s="11">
        <v>170</v>
      </c>
      <c r="AA43" s="11">
        <v>75</v>
      </c>
      <c r="AB43" s="11">
        <f t="shared" si="54"/>
        <v>8.1</v>
      </c>
      <c r="AC43" s="11"/>
      <c r="AD43" s="11">
        <v>22</v>
      </c>
      <c r="AE43" s="11">
        <v>8</v>
      </c>
      <c r="AF43" s="11">
        <f t="shared" si="41"/>
        <v>-14</v>
      </c>
      <c r="AG43" s="11">
        <v>386.1</v>
      </c>
      <c r="AH43" s="11">
        <f t="shared" si="42"/>
        <v>7.722</v>
      </c>
      <c r="AI43" s="11">
        <f t="shared" si="43"/>
        <v>-14</v>
      </c>
      <c r="AJ43" s="11">
        <v>6</v>
      </c>
      <c r="AK43" s="11">
        <v>2</v>
      </c>
      <c r="AL43" s="11">
        <f t="shared" si="44"/>
        <v>-4</v>
      </c>
      <c r="AM43" s="11">
        <f>AL43*2</f>
        <v>-8</v>
      </c>
      <c r="AN43" s="11">
        <v>7</v>
      </c>
      <c r="AO43" s="11">
        <v>0</v>
      </c>
      <c r="AP43" s="11">
        <f t="shared" si="45"/>
        <v>-7</v>
      </c>
      <c r="AQ43" s="11">
        <v>0</v>
      </c>
      <c r="AR43" s="11">
        <f t="shared" si="46"/>
        <v>0</v>
      </c>
      <c r="AS43" s="11">
        <v>7</v>
      </c>
      <c r="AT43" s="96">
        <v>2</v>
      </c>
      <c r="AU43" s="96">
        <f t="shared" si="47"/>
        <v>-5</v>
      </c>
      <c r="AV43" s="96">
        <v>98</v>
      </c>
      <c r="AW43" s="96">
        <f>AV43*0.04</f>
        <v>3.92</v>
      </c>
      <c r="AX43" s="96">
        <f>AU43</f>
        <v>-5</v>
      </c>
      <c r="AY43" s="11">
        <v>11</v>
      </c>
      <c r="AZ43" s="11">
        <v>9</v>
      </c>
      <c r="BA43" s="11">
        <f t="shared" si="48"/>
        <v>-2</v>
      </c>
      <c r="BB43" s="11">
        <v>131.35</v>
      </c>
      <c r="BC43" s="11">
        <f>BB43*0.02</f>
        <v>2.627</v>
      </c>
      <c r="BD43" s="11">
        <f>BA43*0.5</f>
        <v>-1</v>
      </c>
      <c r="BE43" s="11">
        <v>7</v>
      </c>
      <c r="BF43" s="11">
        <v>9</v>
      </c>
      <c r="BG43" s="11">
        <f t="shared" si="49"/>
        <v>2</v>
      </c>
      <c r="BH43" s="11">
        <v>896</v>
      </c>
      <c r="BI43" s="11">
        <f>BH43*0.03</f>
        <v>26.88</v>
      </c>
      <c r="BJ43" s="11"/>
      <c r="BK43" s="11">
        <v>3281</v>
      </c>
      <c r="BL43" s="11">
        <v>923.16</v>
      </c>
      <c r="BM43" s="11">
        <v>903.36</v>
      </c>
      <c r="BN43" s="11">
        <v>46</v>
      </c>
      <c r="BO43" s="11">
        <f t="shared" si="50"/>
        <v>-2357.84</v>
      </c>
      <c r="BP43" s="11">
        <f t="shared" si="51"/>
        <v>46</v>
      </c>
      <c r="BQ43" s="11">
        <f t="shared" si="28"/>
        <v>-58.946</v>
      </c>
      <c r="BR43" s="11">
        <f t="shared" si="52"/>
        <v>554</v>
      </c>
      <c r="BS43" s="11">
        <f t="shared" si="53"/>
        <v>-100</v>
      </c>
    </row>
    <row r="44" s="4" customFormat="1" customHeight="1" spans="1:71">
      <c r="A44" s="10">
        <v>42</v>
      </c>
      <c r="B44" s="10">
        <v>724</v>
      </c>
      <c r="C44" s="10" t="s">
        <v>142</v>
      </c>
      <c r="D44" s="10" t="s">
        <v>134</v>
      </c>
      <c r="E44" s="11">
        <v>16</v>
      </c>
      <c r="F44" s="11">
        <v>4</v>
      </c>
      <c r="G44" s="11">
        <f t="shared" si="35"/>
        <v>-12</v>
      </c>
      <c r="H44" s="11">
        <v>247.3</v>
      </c>
      <c r="I44" s="11">
        <f t="shared" si="36"/>
        <v>7.419</v>
      </c>
      <c r="J44" s="11">
        <f t="shared" si="37"/>
        <v>-12</v>
      </c>
      <c r="K44" s="11">
        <v>192</v>
      </c>
      <c r="L44" s="92">
        <v>246</v>
      </c>
      <c r="M44" s="92">
        <f t="shared" si="38"/>
        <v>54</v>
      </c>
      <c r="N44" s="92">
        <v>13518.5</v>
      </c>
      <c r="O44" s="92">
        <f>N44*0.04</f>
        <v>540.74</v>
      </c>
      <c r="P44" s="92"/>
      <c r="Q44" s="11">
        <v>16</v>
      </c>
      <c r="R44" s="11">
        <v>23</v>
      </c>
      <c r="S44" s="11">
        <f t="shared" si="39"/>
        <v>7</v>
      </c>
      <c r="T44" s="11">
        <v>2050.16</v>
      </c>
      <c r="U44" s="11">
        <f>T44*0.04</f>
        <v>82.0064</v>
      </c>
      <c r="V44" s="11"/>
      <c r="W44" s="11">
        <v>4</v>
      </c>
      <c r="X44" s="11">
        <v>5</v>
      </c>
      <c r="Y44" s="11">
        <f t="shared" si="40"/>
        <v>1</v>
      </c>
      <c r="Z44" s="11">
        <v>255</v>
      </c>
      <c r="AA44" s="11">
        <v>150</v>
      </c>
      <c r="AB44" s="11">
        <f t="shared" si="54"/>
        <v>13.65</v>
      </c>
      <c r="AC44" s="11"/>
      <c r="AD44" s="11">
        <v>28</v>
      </c>
      <c r="AE44" s="11">
        <v>19</v>
      </c>
      <c r="AF44" s="11">
        <f t="shared" si="41"/>
        <v>-9</v>
      </c>
      <c r="AG44" s="11">
        <v>884.96</v>
      </c>
      <c r="AH44" s="11">
        <f t="shared" si="42"/>
        <v>17.6992</v>
      </c>
      <c r="AI44" s="11">
        <f t="shared" si="43"/>
        <v>-9</v>
      </c>
      <c r="AJ44" s="11">
        <v>6</v>
      </c>
      <c r="AK44" s="11">
        <v>20</v>
      </c>
      <c r="AL44" s="11">
        <f t="shared" si="44"/>
        <v>14</v>
      </c>
      <c r="AM44" s="11"/>
      <c r="AN44" s="11">
        <v>7</v>
      </c>
      <c r="AO44" s="11">
        <v>0</v>
      </c>
      <c r="AP44" s="11">
        <f t="shared" si="45"/>
        <v>-7</v>
      </c>
      <c r="AQ44" s="11">
        <v>0</v>
      </c>
      <c r="AR44" s="11">
        <f t="shared" si="46"/>
        <v>0</v>
      </c>
      <c r="AS44" s="11">
        <v>7</v>
      </c>
      <c r="AT44" s="96">
        <v>15</v>
      </c>
      <c r="AU44" s="96">
        <f t="shared" si="47"/>
        <v>8</v>
      </c>
      <c r="AV44" s="96">
        <v>405</v>
      </c>
      <c r="AW44" s="96">
        <f>AV44*0.05</f>
        <v>20.25</v>
      </c>
      <c r="AX44" s="96"/>
      <c r="AY44" s="11">
        <v>9</v>
      </c>
      <c r="AZ44" s="11">
        <v>20</v>
      </c>
      <c r="BA44" s="11">
        <f t="shared" si="48"/>
        <v>11</v>
      </c>
      <c r="BB44" s="11">
        <v>292.4</v>
      </c>
      <c r="BC44" s="11">
        <f t="shared" ref="BC44:BC53" si="55">AZ44*1</f>
        <v>20</v>
      </c>
      <c r="BD44" s="11"/>
      <c r="BE44" s="11">
        <v>7</v>
      </c>
      <c r="BF44" s="11">
        <v>4</v>
      </c>
      <c r="BG44" s="11">
        <f t="shared" si="49"/>
        <v>-3</v>
      </c>
      <c r="BH44" s="11">
        <v>448</v>
      </c>
      <c r="BI44" s="11">
        <f>BH44*0.02</f>
        <v>8.96</v>
      </c>
      <c r="BJ44" s="11">
        <f>BG44*0.5</f>
        <v>-1.5</v>
      </c>
      <c r="BK44" s="11">
        <v>4819</v>
      </c>
      <c r="BL44" s="11">
        <v>1946.13</v>
      </c>
      <c r="BM44" s="11">
        <v>1818.5</v>
      </c>
      <c r="BN44" s="11">
        <v>92</v>
      </c>
      <c r="BO44" s="11">
        <f t="shared" si="50"/>
        <v>-2872.87</v>
      </c>
      <c r="BP44" s="11">
        <f t="shared" si="51"/>
        <v>92</v>
      </c>
      <c r="BQ44" s="11">
        <f t="shared" si="28"/>
        <v>-71.82175</v>
      </c>
      <c r="BR44" s="11">
        <f t="shared" si="52"/>
        <v>803</v>
      </c>
      <c r="BS44" s="11">
        <f t="shared" si="53"/>
        <v>-94</v>
      </c>
    </row>
    <row r="45" s="4" customFormat="1" customHeight="1" spans="1:71">
      <c r="A45" s="10">
        <v>43</v>
      </c>
      <c r="B45" s="10">
        <v>737</v>
      </c>
      <c r="C45" s="10" t="s">
        <v>143</v>
      </c>
      <c r="D45" s="10" t="s">
        <v>134</v>
      </c>
      <c r="E45" s="11">
        <v>10</v>
      </c>
      <c r="F45" s="11">
        <v>5</v>
      </c>
      <c r="G45" s="11">
        <f t="shared" si="35"/>
        <v>-5</v>
      </c>
      <c r="H45" s="11">
        <v>326.69</v>
      </c>
      <c r="I45" s="11">
        <f t="shared" si="36"/>
        <v>9.8007</v>
      </c>
      <c r="J45" s="11">
        <f t="shared" si="37"/>
        <v>-5</v>
      </c>
      <c r="K45" s="11">
        <v>180</v>
      </c>
      <c r="L45" s="92">
        <v>146</v>
      </c>
      <c r="M45" s="92">
        <f t="shared" si="38"/>
        <v>-34</v>
      </c>
      <c r="N45" s="92">
        <v>8133.72</v>
      </c>
      <c r="O45" s="92">
        <f>N45*0.03</f>
        <v>244.0116</v>
      </c>
      <c r="P45" s="92">
        <f>M45</f>
        <v>-34</v>
      </c>
      <c r="Q45" s="11">
        <v>18</v>
      </c>
      <c r="R45" s="11">
        <v>21</v>
      </c>
      <c r="S45" s="11">
        <f t="shared" si="39"/>
        <v>3</v>
      </c>
      <c r="T45" s="11">
        <v>1994.56</v>
      </c>
      <c r="U45" s="11">
        <f>T45*0.04</f>
        <v>79.7824</v>
      </c>
      <c r="V45" s="11"/>
      <c r="W45" s="11">
        <v>4</v>
      </c>
      <c r="X45" s="11">
        <v>11</v>
      </c>
      <c r="Y45" s="11">
        <f t="shared" si="40"/>
        <v>7</v>
      </c>
      <c r="Z45" s="11">
        <v>645</v>
      </c>
      <c r="AA45" s="11">
        <v>202.5</v>
      </c>
      <c r="AB45" s="11">
        <f t="shared" si="54"/>
        <v>27.45</v>
      </c>
      <c r="AC45" s="11"/>
      <c r="AD45" s="11">
        <v>32</v>
      </c>
      <c r="AE45" s="11">
        <v>28</v>
      </c>
      <c r="AF45" s="11">
        <f t="shared" si="41"/>
        <v>-4</v>
      </c>
      <c r="AG45" s="11">
        <v>1371.99</v>
      </c>
      <c r="AH45" s="11">
        <f t="shared" si="42"/>
        <v>27.4398</v>
      </c>
      <c r="AI45" s="11">
        <f t="shared" si="43"/>
        <v>-4</v>
      </c>
      <c r="AJ45" s="11">
        <v>6</v>
      </c>
      <c r="AK45" s="11">
        <v>5</v>
      </c>
      <c r="AL45" s="11">
        <f t="shared" si="44"/>
        <v>-1</v>
      </c>
      <c r="AM45" s="11">
        <f>AL45*2</f>
        <v>-2</v>
      </c>
      <c r="AN45" s="11">
        <v>7</v>
      </c>
      <c r="AO45" s="11">
        <v>4</v>
      </c>
      <c r="AP45" s="11">
        <f t="shared" si="45"/>
        <v>-3</v>
      </c>
      <c r="AQ45" s="11">
        <v>396</v>
      </c>
      <c r="AR45" s="11">
        <f t="shared" si="46"/>
        <v>19.8</v>
      </c>
      <c r="AS45" s="11">
        <v>7</v>
      </c>
      <c r="AT45" s="96">
        <v>16</v>
      </c>
      <c r="AU45" s="96">
        <f t="shared" si="47"/>
        <v>9</v>
      </c>
      <c r="AV45" s="96">
        <v>697</v>
      </c>
      <c r="AW45" s="96">
        <f>AV45*0.05</f>
        <v>34.85</v>
      </c>
      <c r="AX45" s="96"/>
      <c r="AY45" s="11">
        <v>8</v>
      </c>
      <c r="AZ45" s="11">
        <v>15</v>
      </c>
      <c r="BA45" s="11">
        <f t="shared" si="48"/>
        <v>7</v>
      </c>
      <c r="BB45" s="11">
        <v>230.2</v>
      </c>
      <c r="BC45" s="11">
        <f t="shared" si="55"/>
        <v>15</v>
      </c>
      <c r="BD45" s="11"/>
      <c r="BE45" s="11">
        <v>7</v>
      </c>
      <c r="BF45" s="11">
        <v>7</v>
      </c>
      <c r="BG45" s="11">
        <f t="shared" si="49"/>
        <v>0</v>
      </c>
      <c r="BH45" s="11">
        <v>716.8</v>
      </c>
      <c r="BI45" s="11">
        <f>BH45*0.03</f>
        <v>21.504</v>
      </c>
      <c r="BJ45" s="11"/>
      <c r="BK45" s="11">
        <v>2438</v>
      </c>
      <c r="BL45" s="11">
        <v>5667.2</v>
      </c>
      <c r="BM45" s="11">
        <v>5538.5</v>
      </c>
      <c r="BN45" s="11">
        <v>285</v>
      </c>
      <c r="BO45" s="11">
        <f t="shared" si="50"/>
        <v>3229.2</v>
      </c>
      <c r="BP45" s="11">
        <f t="shared" si="51"/>
        <v>285</v>
      </c>
      <c r="BQ45" s="11"/>
      <c r="BR45" s="11">
        <f t="shared" si="52"/>
        <v>765</v>
      </c>
      <c r="BS45" s="11">
        <f t="shared" si="53"/>
        <v>-45</v>
      </c>
    </row>
    <row r="46" s="4" customFormat="1" customHeight="1" spans="1:71">
      <c r="A46" s="10">
        <v>44</v>
      </c>
      <c r="B46" s="10">
        <v>105751</v>
      </c>
      <c r="C46" s="10" t="s">
        <v>144</v>
      </c>
      <c r="D46" s="10" t="s">
        <v>134</v>
      </c>
      <c r="E46" s="11">
        <v>7</v>
      </c>
      <c r="F46" s="11">
        <v>4</v>
      </c>
      <c r="G46" s="11">
        <f t="shared" si="35"/>
        <v>-3</v>
      </c>
      <c r="H46" s="11">
        <v>272</v>
      </c>
      <c r="I46" s="11">
        <f t="shared" si="36"/>
        <v>8.16</v>
      </c>
      <c r="J46" s="11">
        <f t="shared" si="37"/>
        <v>-3</v>
      </c>
      <c r="K46" s="11">
        <v>89</v>
      </c>
      <c r="L46" s="92">
        <v>162</v>
      </c>
      <c r="M46" s="92">
        <f t="shared" si="38"/>
        <v>73</v>
      </c>
      <c r="N46" s="92">
        <v>9010.89</v>
      </c>
      <c r="O46" s="92">
        <f>N46*0.04</f>
        <v>360.4356</v>
      </c>
      <c r="P46" s="92"/>
      <c r="Q46" s="11">
        <v>14</v>
      </c>
      <c r="R46" s="11">
        <v>14</v>
      </c>
      <c r="S46" s="11">
        <f t="shared" si="39"/>
        <v>0</v>
      </c>
      <c r="T46" s="11">
        <v>1554</v>
      </c>
      <c r="U46" s="11">
        <f>T46*0.04</f>
        <v>62.16</v>
      </c>
      <c r="V46" s="11"/>
      <c r="W46" s="11">
        <v>6</v>
      </c>
      <c r="X46" s="11">
        <v>8</v>
      </c>
      <c r="Y46" s="11">
        <f t="shared" si="40"/>
        <v>2</v>
      </c>
      <c r="Z46" s="11">
        <v>425</v>
      </c>
      <c r="AA46" s="11">
        <v>225</v>
      </c>
      <c r="AB46" s="11">
        <f t="shared" si="54"/>
        <v>21.75</v>
      </c>
      <c r="AC46" s="11"/>
      <c r="AD46" s="11">
        <v>20</v>
      </c>
      <c r="AE46" s="11">
        <v>19</v>
      </c>
      <c r="AF46" s="11">
        <f t="shared" si="41"/>
        <v>-1</v>
      </c>
      <c r="AG46" s="11">
        <v>932.75</v>
      </c>
      <c r="AH46" s="11">
        <f t="shared" si="42"/>
        <v>18.655</v>
      </c>
      <c r="AI46" s="11">
        <f t="shared" si="43"/>
        <v>-1</v>
      </c>
      <c r="AJ46" s="11">
        <v>5</v>
      </c>
      <c r="AK46" s="11">
        <v>3</v>
      </c>
      <c r="AL46" s="11">
        <f t="shared" si="44"/>
        <v>-2</v>
      </c>
      <c r="AM46" s="11">
        <f>AL46*2</f>
        <v>-4</v>
      </c>
      <c r="AN46" s="11">
        <v>7</v>
      </c>
      <c r="AO46" s="11">
        <v>5</v>
      </c>
      <c r="AP46" s="11">
        <f t="shared" si="45"/>
        <v>-2</v>
      </c>
      <c r="AQ46" s="11">
        <v>495</v>
      </c>
      <c r="AR46" s="11">
        <f t="shared" si="46"/>
        <v>24.75</v>
      </c>
      <c r="AS46" s="11">
        <v>7</v>
      </c>
      <c r="AT46" s="96">
        <v>3</v>
      </c>
      <c r="AU46" s="96">
        <f t="shared" si="47"/>
        <v>-4</v>
      </c>
      <c r="AV46" s="96">
        <v>147</v>
      </c>
      <c r="AW46" s="96">
        <f>AV46*0.04</f>
        <v>5.88</v>
      </c>
      <c r="AX46" s="96">
        <f>AU46</f>
        <v>-4</v>
      </c>
      <c r="AY46" s="11">
        <v>8</v>
      </c>
      <c r="AZ46" s="11">
        <v>23</v>
      </c>
      <c r="BA46" s="11">
        <f t="shared" si="48"/>
        <v>15</v>
      </c>
      <c r="BB46" s="11">
        <v>334.08</v>
      </c>
      <c r="BC46" s="11">
        <f t="shared" si="55"/>
        <v>23</v>
      </c>
      <c r="BD46" s="11"/>
      <c r="BE46" s="11">
        <v>7</v>
      </c>
      <c r="BF46" s="11">
        <v>1</v>
      </c>
      <c r="BG46" s="11">
        <f t="shared" si="49"/>
        <v>-6</v>
      </c>
      <c r="BH46" s="11">
        <v>82</v>
      </c>
      <c r="BI46" s="11">
        <f>BH46*0.02</f>
        <v>1.64</v>
      </c>
      <c r="BJ46" s="11">
        <f>BG46*0.5</f>
        <v>-3</v>
      </c>
      <c r="BK46" s="11">
        <v>1878</v>
      </c>
      <c r="BL46" s="11">
        <v>1722.6</v>
      </c>
      <c r="BM46" s="11">
        <v>1702.8</v>
      </c>
      <c r="BN46" s="11">
        <v>86</v>
      </c>
      <c r="BO46" s="11">
        <f t="shared" si="50"/>
        <v>-155.4</v>
      </c>
      <c r="BP46" s="11">
        <f t="shared" si="51"/>
        <v>86</v>
      </c>
      <c r="BQ46" s="11">
        <f t="shared" ref="BQ46:BQ53" si="56">BO46*0.05/2</f>
        <v>-3.885</v>
      </c>
      <c r="BR46" s="11">
        <f t="shared" si="52"/>
        <v>612</v>
      </c>
      <c r="BS46" s="11">
        <f t="shared" si="53"/>
        <v>-19</v>
      </c>
    </row>
    <row r="47" s="4" customFormat="1" customHeight="1" spans="1:71">
      <c r="A47" s="10">
        <v>45</v>
      </c>
      <c r="B47" s="10">
        <v>399</v>
      </c>
      <c r="C47" s="10" t="s">
        <v>145</v>
      </c>
      <c r="D47" s="10" t="s">
        <v>134</v>
      </c>
      <c r="E47" s="11">
        <v>9</v>
      </c>
      <c r="F47" s="11">
        <v>5</v>
      </c>
      <c r="G47" s="11">
        <f t="shared" si="35"/>
        <v>-4</v>
      </c>
      <c r="H47" s="11">
        <v>272</v>
      </c>
      <c r="I47" s="11">
        <f t="shared" si="36"/>
        <v>8.16</v>
      </c>
      <c r="J47" s="11">
        <f t="shared" si="37"/>
        <v>-4</v>
      </c>
      <c r="K47" s="11">
        <v>109</v>
      </c>
      <c r="L47" s="92">
        <v>129</v>
      </c>
      <c r="M47" s="92">
        <f t="shared" si="38"/>
        <v>20</v>
      </c>
      <c r="N47" s="92">
        <v>6788.75</v>
      </c>
      <c r="O47" s="92">
        <f>N47*0.04</f>
        <v>271.55</v>
      </c>
      <c r="P47" s="92"/>
      <c r="Q47" s="11">
        <v>21</v>
      </c>
      <c r="R47" s="11">
        <v>36</v>
      </c>
      <c r="S47" s="11">
        <f t="shared" si="39"/>
        <v>15</v>
      </c>
      <c r="T47" s="11">
        <v>3351.01</v>
      </c>
      <c r="U47" s="11">
        <f>T47*0.04</f>
        <v>134.0404</v>
      </c>
      <c r="V47" s="11"/>
      <c r="W47" s="11">
        <v>6</v>
      </c>
      <c r="X47" s="11">
        <v>10</v>
      </c>
      <c r="Y47" s="11">
        <f t="shared" si="40"/>
        <v>4</v>
      </c>
      <c r="Z47" s="11">
        <v>745</v>
      </c>
      <c r="AA47" s="11">
        <v>75</v>
      </c>
      <c r="AB47" s="11">
        <f t="shared" si="54"/>
        <v>25.35</v>
      </c>
      <c r="AC47" s="11"/>
      <c r="AD47" s="11">
        <v>28</v>
      </c>
      <c r="AE47" s="11">
        <v>27</v>
      </c>
      <c r="AF47" s="11">
        <f t="shared" si="41"/>
        <v>-1</v>
      </c>
      <c r="AG47" s="11">
        <v>1303.76</v>
      </c>
      <c r="AH47" s="11">
        <f t="shared" si="42"/>
        <v>26.0752</v>
      </c>
      <c r="AI47" s="11">
        <f t="shared" si="43"/>
        <v>-1</v>
      </c>
      <c r="AJ47" s="11">
        <v>4</v>
      </c>
      <c r="AK47" s="11">
        <v>13</v>
      </c>
      <c r="AL47" s="11">
        <f t="shared" si="44"/>
        <v>9</v>
      </c>
      <c r="AM47" s="11"/>
      <c r="AN47" s="11">
        <v>7</v>
      </c>
      <c r="AO47" s="11">
        <v>2</v>
      </c>
      <c r="AP47" s="11">
        <f t="shared" si="45"/>
        <v>-5</v>
      </c>
      <c r="AQ47" s="11">
        <v>297</v>
      </c>
      <c r="AR47" s="11">
        <f t="shared" si="46"/>
        <v>14.85</v>
      </c>
      <c r="AS47" s="11">
        <v>5</v>
      </c>
      <c r="AT47" s="96">
        <v>6</v>
      </c>
      <c r="AU47" s="96">
        <f t="shared" si="47"/>
        <v>1</v>
      </c>
      <c r="AV47" s="96">
        <v>199.11</v>
      </c>
      <c r="AW47" s="96">
        <f>AV47*0.05</f>
        <v>9.9555</v>
      </c>
      <c r="AX47" s="96"/>
      <c r="AY47" s="11">
        <v>6</v>
      </c>
      <c r="AZ47" s="11">
        <v>18</v>
      </c>
      <c r="BA47" s="11">
        <f t="shared" si="48"/>
        <v>12</v>
      </c>
      <c r="BB47" s="11">
        <v>266.2</v>
      </c>
      <c r="BC47" s="11">
        <f t="shared" si="55"/>
        <v>18</v>
      </c>
      <c r="BD47" s="11"/>
      <c r="BE47" s="11">
        <v>5</v>
      </c>
      <c r="BF47" s="11">
        <v>9</v>
      </c>
      <c r="BG47" s="11">
        <f t="shared" si="49"/>
        <v>4</v>
      </c>
      <c r="BH47" s="11">
        <v>922</v>
      </c>
      <c r="BI47" s="11">
        <f>BH47*0.03</f>
        <v>27.66</v>
      </c>
      <c r="BJ47" s="11"/>
      <c r="BK47" s="11">
        <v>6174</v>
      </c>
      <c r="BL47" s="11">
        <v>1285.36</v>
      </c>
      <c r="BM47" s="11">
        <v>1238.69</v>
      </c>
      <c r="BN47" s="11">
        <v>63</v>
      </c>
      <c r="BO47" s="11">
        <f t="shared" si="50"/>
        <v>-4888.64</v>
      </c>
      <c r="BP47" s="11">
        <f t="shared" si="51"/>
        <v>63</v>
      </c>
      <c r="BQ47" s="11">
        <f t="shared" si="56"/>
        <v>-122.216</v>
      </c>
      <c r="BR47" s="11">
        <f t="shared" si="52"/>
        <v>599</v>
      </c>
      <c r="BS47" s="11">
        <f t="shared" si="53"/>
        <v>-127</v>
      </c>
    </row>
    <row r="48" s="4" customFormat="1" customHeight="1" spans="1:71">
      <c r="A48" s="10">
        <v>46</v>
      </c>
      <c r="B48" s="10">
        <v>743</v>
      </c>
      <c r="C48" s="10" t="s">
        <v>146</v>
      </c>
      <c r="D48" s="10" t="s">
        <v>134</v>
      </c>
      <c r="E48" s="11">
        <v>10</v>
      </c>
      <c r="F48" s="11">
        <v>3</v>
      </c>
      <c r="G48" s="11">
        <f t="shared" si="35"/>
        <v>-7</v>
      </c>
      <c r="H48" s="11">
        <v>202</v>
      </c>
      <c r="I48" s="11">
        <f t="shared" si="36"/>
        <v>6.06</v>
      </c>
      <c r="J48" s="11">
        <f t="shared" si="37"/>
        <v>-7</v>
      </c>
      <c r="K48" s="11">
        <v>150</v>
      </c>
      <c r="L48" s="92">
        <v>232</v>
      </c>
      <c r="M48" s="92">
        <f t="shared" si="38"/>
        <v>82</v>
      </c>
      <c r="N48" s="92">
        <v>12425.1</v>
      </c>
      <c r="O48" s="92">
        <f>N48*0.04</f>
        <v>497.004</v>
      </c>
      <c r="P48" s="92"/>
      <c r="Q48" s="11">
        <v>18</v>
      </c>
      <c r="R48" s="11">
        <v>14</v>
      </c>
      <c r="S48" s="11">
        <f t="shared" si="39"/>
        <v>-4</v>
      </c>
      <c r="T48" s="11">
        <v>1338.27</v>
      </c>
      <c r="U48" s="11">
        <f t="shared" ref="U48:U60" si="57">T48*0.03</f>
        <v>40.1481</v>
      </c>
      <c r="V48" s="11">
        <f t="shared" ref="V48:V60" si="58">S48*1</f>
        <v>-4</v>
      </c>
      <c r="W48" s="11">
        <v>5</v>
      </c>
      <c r="X48" s="11">
        <v>12</v>
      </c>
      <c r="Y48" s="11">
        <f t="shared" si="40"/>
        <v>7</v>
      </c>
      <c r="Z48" s="11">
        <v>723.4</v>
      </c>
      <c r="AA48" s="11">
        <v>225</v>
      </c>
      <c r="AB48" s="11">
        <f t="shared" si="54"/>
        <v>30.702</v>
      </c>
      <c r="AC48" s="11"/>
      <c r="AD48" s="11">
        <v>32</v>
      </c>
      <c r="AE48" s="11">
        <v>27</v>
      </c>
      <c r="AF48" s="11">
        <f t="shared" si="41"/>
        <v>-5</v>
      </c>
      <c r="AG48" s="11">
        <v>1287.5</v>
      </c>
      <c r="AH48" s="11">
        <f t="shared" si="42"/>
        <v>25.75</v>
      </c>
      <c r="AI48" s="11">
        <f t="shared" si="43"/>
        <v>-5</v>
      </c>
      <c r="AJ48" s="11">
        <v>4</v>
      </c>
      <c r="AK48" s="11">
        <v>6</v>
      </c>
      <c r="AL48" s="11">
        <f t="shared" si="44"/>
        <v>2</v>
      </c>
      <c r="AM48" s="11"/>
      <c r="AN48" s="11">
        <v>7</v>
      </c>
      <c r="AO48" s="11">
        <v>0</v>
      </c>
      <c r="AP48" s="11">
        <f t="shared" si="45"/>
        <v>-7</v>
      </c>
      <c r="AQ48" s="11">
        <v>0</v>
      </c>
      <c r="AR48" s="11">
        <f t="shared" si="46"/>
        <v>0</v>
      </c>
      <c r="AS48" s="11">
        <v>5</v>
      </c>
      <c r="AT48" s="96">
        <v>11</v>
      </c>
      <c r="AU48" s="96">
        <f t="shared" si="47"/>
        <v>6</v>
      </c>
      <c r="AV48" s="96">
        <v>404.9</v>
      </c>
      <c r="AW48" s="96">
        <f>AV48*0.05</f>
        <v>20.245</v>
      </c>
      <c r="AX48" s="96"/>
      <c r="AY48" s="11">
        <v>9</v>
      </c>
      <c r="AZ48" s="11">
        <v>16</v>
      </c>
      <c r="BA48" s="11">
        <f t="shared" si="48"/>
        <v>7</v>
      </c>
      <c r="BB48" s="11">
        <v>217.76</v>
      </c>
      <c r="BC48" s="11">
        <f t="shared" si="55"/>
        <v>16</v>
      </c>
      <c r="BD48" s="11"/>
      <c r="BE48" s="11">
        <v>5</v>
      </c>
      <c r="BF48" s="11">
        <v>4</v>
      </c>
      <c r="BG48" s="11">
        <f t="shared" si="49"/>
        <v>-1</v>
      </c>
      <c r="BH48" s="11">
        <v>438.13</v>
      </c>
      <c r="BI48" s="11">
        <f t="shared" ref="BI48:BI54" si="59">BH48*0.02</f>
        <v>8.7626</v>
      </c>
      <c r="BJ48" s="11">
        <f t="shared" ref="BJ48:BJ54" si="60">BG48*0.5</f>
        <v>-0.5</v>
      </c>
      <c r="BK48" s="11">
        <v>3095</v>
      </c>
      <c r="BL48" s="11">
        <v>1009.64</v>
      </c>
      <c r="BM48" s="11">
        <v>989.84</v>
      </c>
      <c r="BN48" s="11">
        <v>50</v>
      </c>
      <c r="BO48" s="11">
        <f t="shared" si="50"/>
        <v>-2085.36</v>
      </c>
      <c r="BP48" s="11">
        <f t="shared" si="51"/>
        <v>50</v>
      </c>
      <c r="BQ48" s="11">
        <f t="shared" si="56"/>
        <v>-52.134</v>
      </c>
      <c r="BR48" s="11">
        <f t="shared" si="52"/>
        <v>695</v>
      </c>
      <c r="BS48" s="11">
        <f t="shared" si="53"/>
        <v>-69</v>
      </c>
    </row>
    <row r="49" s="4" customFormat="1" customHeight="1" spans="1:71">
      <c r="A49" s="10">
        <v>47</v>
      </c>
      <c r="B49" s="10">
        <v>103639</v>
      </c>
      <c r="C49" s="10" t="s">
        <v>147</v>
      </c>
      <c r="D49" s="10" t="s">
        <v>134</v>
      </c>
      <c r="E49" s="11">
        <v>7</v>
      </c>
      <c r="F49" s="11">
        <v>2</v>
      </c>
      <c r="G49" s="11">
        <f t="shared" si="35"/>
        <v>-5</v>
      </c>
      <c r="H49" s="11">
        <v>99</v>
      </c>
      <c r="I49" s="11">
        <f t="shared" si="36"/>
        <v>2.97</v>
      </c>
      <c r="J49" s="11">
        <f t="shared" si="37"/>
        <v>-5</v>
      </c>
      <c r="K49" s="11">
        <v>98</v>
      </c>
      <c r="L49" s="92">
        <v>84</v>
      </c>
      <c r="M49" s="92">
        <f t="shared" si="38"/>
        <v>-14</v>
      </c>
      <c r="N49" s="92">
        <v>4685.03</v>
      </c>
      <c r="O49" s="92">
        <f>N49*0.03</f>
        <v>140.5509</v>
      </c>
      <c r="P49" s="92">
        <f>M49</f>
        <v>-14</v>
      </c>
      <c r="Q49" s="11">
        <v>15</v>
      </c>
      <c r="R49" s="11">
        <v>8</v>
      </c>
      <c r="S49" s="11">
        <f t="shared" si="39"/>
        <v>-7</v>
      </c>
      <c r="T49" s="11">
        <v>669</v>
      </c>
      <c r="U49" s="11">
        <f t="shared" si="57"/>
        <v>20.07</v>
      </c>
      <c r="V49" s="11">
        <f t="shared" si="58"/>
        <v>-7</v>
      </c>
      <c r="W49" s="11">
        <v>5</v>
      </c>
      <c r="X49" s="11">
        <v>7</v>
      </c>
      <c r="Y49" s="11">
        <f t="shared" si="40"/>
        <v>2</v>
      </c>
      <c r="Z49" s="11">
        <v>484.97</v>
      </c>
      <c r="AA49" s="11">
        <v>0</v>
      </c>
      <c r="AB49" s="11">
        <f t="shared" si="54"/>
        <v>14.5491</v>
      </c>
      <c r="AC49" s="11"/>
      <c r="AD49" s="11">
        <v>31</v>
      </c>
      <c r="AE49" s="11">
        <v>11</v>
      </c>
      <c r="AF49" s="11">
        <f t="shared" si="41"/>
        <v>-20</v>
      </c>
      <c r="AG49" s="11">
        <v>498.46</v>
      </c>
      <c r="AH49" s="11">
        <f t="shared" si="42"/>
        <v>9.9692</v>
      </c>
      <c r="AI49" s="11">
        <f t="shared" si="43"/>
        <v>-20</v>
      </c>
      <c r="AJ49" s="11">
        <v>4</v>
      </c>
      <c r="AK49" s="11">
        <v>9</v>
      </c>
      <c r="AL49" s="11">
        <f t="shared" si="44"/>
        <v>5</v>
      </c>
      <c r="AM49" s="11"/>
      <c r="AN49" s="11">
        <v>7</v>
      </c>
      <c r="AO49" s="11">
        <v>0</v>
      </c>
      <c r="AP49" s="11">
        <f t="shared" si="45"/>
        <v>-7</v>
      </c>
      <c r="AQ49" s="11">
        <v>0</v>
      </c>
      <c r="AR49" s="11">
        <f t="shared" si="46"/>
        <v>0</v>
      </c>
      <c r="AS49" s="11">
        <v>5</v>
      </c>
      <c r="AT49" s="96">
        <v>3</v>
      </c>
      <c r="AU49" s="96">
        <f t="shared" si="47"/>
        <v>-2</v>
      </c>
      <c r="AV49" s="96">
        <v>147</v>
      </c>
      <c r="AW49" s="96">
        <f>AV49*0.04</f>
        <v>5.88</v>
      </c>
      <c r="AX49" s="96">
        <f>AU49</f>
        <v>-2</v>
      </c>
      <c r="AY49" s="11">
        <v>6</v>
      </c>
      <c r="AZ49" s="11">
        <v>9.8</v>
      </c>
      <c r="BA49" s="11">
        <f t="shared" si="48"/>
        <v>3.8</v>
      </c>
      <c r="BB49" s="11">
        <v>135.17</v>
      </c>
      <c r="BC49" s="11">
        <f t="shared" si="55"/>
        <v>9.8</v>
      </c>
      <c r="BD49" s="11"/>
      <c r="BE49" s="11">
        <v>5</v>
      </c>
      <c r="BF49" s="11">
        <v>0</v>
      </c>
      <c r="BG49" s="11">
        <f t="shared" si="49"/>
        <v>-5</v>
      </c>
      <c r="BH49" s="11">
        <v>0</v>
      </c>
      <c r="BI49" s="11">
        <f t="shared" si="59"/>
        <v>0</v>
      </c>
      <c r="BJ49" s="11">
        <f t="shared" si="60"/>
        <v>-2.5</v>
      </c>
      <c r="BK49" s="11">
        <v>2403</v>
      </c>
      <c r="BL49" s="11">
        <v>603.9</v>
      </c>
      <c r="BM49" s="11">
        <v>534.6</v>
      </c>
      <c r="BN49" s="11">
        <v>27</v>
      </c>
      <c r="BO49" s="11">
        <f t="shared" si="50"/>
        <v>-1799.1</v>
      </c>
      <c r="BP49" s="11">
        <f t="shared" si="51"/>
        <v>27</v>
      </c>
      <c r="BQ49" s="11">
        <f t="shared" si="56"/>
        <v>-44.9775</v>
      </c>
      <c r="BR49" s="11">
        <f t="shared" si="52"/>
        <v>231</v>
      </c>
      <c r="BS49" s="11">
        <f t="shared" si="53"/>
        <v>-95</v>
      </c>
    </row>
    <row r="50" s="4" customFormat="1" customHeight="1" spans="1:71">
      <c r="A50" s="10">
        <v>48</v>
      </c>
      <c r="B50" s="10">
        <v>733</v>
      </c>
      <c r="C50" s="10" t="s">
        <v>148</v>
      </c>
      <c r="D50" s="10" t="s">
        <v>134</v>
      </c>
      <c r="E50" s="11">
        <v>9</v>
      </c>
      <c r="F50" s="11">
        <v>1</v>
      </c>
      <c r="G50" s="11">
        <f t="shared" si="35"/>
        <v>-8</v>
      </c>
      <c r="H50" s="11">
        <v>68</v>
      </c>
      <c r="I50" s="11">
        <f t="shared" si="36"/>
        <v>2.04</v>
      </c>
      <c r="J50" s="11">
        <f t="shared" si="37"/>
        <v>-8</v>
      </c>
      <c r="K50" s="11">
        <v>98</v>
      </c>
      <c r="L50" s="92">
        <v>63</v>
      </c>
      <c r="M50" s="92">
        <f t="shared" si="38"/>
        <v>-35</v>
      </c>
      <c r="N50" s="92">
        <v>3605.66</v>
      </c>
      <c r="O50" s="92">
        <f>N50*0.03</f>
        <v>108.1698</v>
      </c>
      <c r="P50" s="92">
        <f>M50</f>
        <v>-35</v>
      </c>
      <c r="Q50" s="11">
        <v>14</v>
      </c>
      <c r="R50" s="11">
        <v>6</v>
      </c>
      <c r="S50" s="11">
        <f t="shared" si="39"/>
        <v>-8</v>
      </c>
      <c r="T50" s="11">
        <v>547.4</v>
      </c>
      <c r="U50" s="11">
        <f t="shared" si="57"/>
        <v>16.422</v>
      </c>
      <c r="V50" s="11">
        <f t="shared" si="58"/>
        <v>-8</v>
      </c>
      <c r="W50" s="11">
        <v>5</v>
      </c>
      <c r="X50" s="11">
        <v>1</v>
      </c>
      <c r="Y50" s="11">
        <f t="shared" si="40"/>
        <v>-4</v>
      </c>
      <c r="Z50" s="11">
        <v>79.5</v>
      </c>
      <c r="AA50" s="11">
        <v>0</v>
      </c>
      <c r="AB50" s="11">
        <f>Z50*0.02+AA50*0.03</f>
        <v>1.59</v>
      </c>
      <c r="AC50" s="11">
        <f>Y50*0.5</f>
        <v>-2</v>
      </c>
      <c r="AD50" s="11">
        <v>25</v>
      </c>
      <c r="AE50" s="11">
        <v>5</v>
      </c>
      <c r="AF50" s="11">
        <f t="shared" si="41"/>
        <v>-20</v>
      </c>
      <c r="AG50" s="11">
        <v>235.54</v>
      </c>
      <c r="AH50" s="11">
        <f t="shared" si="42"/>
        <v>4.7108</v>
      </c>
      <c r="AI50" s="11">
        <f t="shared" si="43"/>
        <v>-20</v>
      </c>
      <c r="AJ50" s="11">
        <v>4</v>
      </c>
      <c r="AK50" s="11">
        <v>5</v>
      </c>
      <c r="AL50" s="11">
        <f t="shared" si="44"/>
        <v>1</v>
      </c>
      <c r="AM50" s="11"/>
      <c r="AN50" s="11">
        <v>7</v>
      </c>
      <c r="AO50" s="11">
        <v>0</v>
      </c>
      <c r="AP50" s="11">
        <f t="shared" si="45"/>
        <v>-7</v>
      </c>
      <c r="AQ50" s="11">
        <v>0</v>
      </c>
      <c r="AR50" s="11">
        <f t="shared" si="46"/>
        <v>0</v>
      </c>
      <c r="AS50" s="11">
        <v>5</v>
      </c>
      <c r="AT50" s="96">
        <v>7</v>
      </c>
      <c r="AU50" s="96">
        <f t="shared" si="47"/>
        <v>2</v>
      </c>
      <c r="AV50" s="96">
        <v>244</v>
      </c>
      <c r="AW50" s="96">
        <f>AV50*0.05</f>
        <v>12.2</v>
      </c>
      <c r="AX50" s="96"/>
      <c r="AY50" s="11">
        <v>4</v>
      </c>
      <c r="AZ50" s="11">
        <v>11</v>
      </c>
      <c r="BA50" s="11">
        <f t="shared" si="48"/>
        <v>7</v>
      </c>
      <c r="BB50" s="11">
        <v>162.7</v>
      </c>
      <c r="BC50" s="11">
        <f t="shared" si="55"/>
        <v>11</v>
      </c>
      <c r="BD50" s="11"/>
      <c r="BE50" s="11">
        <v>4</v>
      </c>
      <c r="BF50" s="11">
        <v>1</v>
      </c>
      <c r="BG50" s="11">
        <f t="shared" si="49"/>
        <v>-3</v>
      </c>
      <c r="BH50" s="11">
        <v>112</v>
      </c>
      <c r="BI50" s="11">
        <f t="shared" si="59"/>
        <v>2.24</v>
      </c>
      <c r="BJ50" s="11">
        <f t="shared" si="60"/>
        <v>-1.5</v>
      </c>
      <c r="BK50" s="11">
        <v>2068</v>
      </c>
      <c r="BL50" s="11">
        <v>1185.82</v>
      </c>
      <c r="BM50" s="11">
        <v>1036.26</v>
      </c>
      <c r="BN50" s="11">
        <v>53</v>
      </c>
      <c r="BO50" s="11">
        <f t="shared" si="50"/>
        <v>-882.18</v>
      </c>
      <c r="BP50" s="11">
        <f t="shared" si="51"/>
        <v>53</v>
      </c>
      <c r="BQ50" s="11">
        <f t="shared" si="56"/>
        <v>-22.0545</v>
      </c>
      <c r="BR50" s="11">
        <f t="shared" si="52"/>
        <v>211</v>
      </c>
      <c r="BS50" s="11">
        <f t="shared" si="53"/>
        <v>-97</v>
      </c>
    </row>
    <row r="51" s="4" customFormat="1" customHeight="1" spans="1:71">
      <c r="A51" s="10">
        <v>49</v>
      </c>
      <c r="B51" s="10">
        <v>106485</v>
      </c>
      <c r="C51" s="10" t="s">
        <v>149</v>
      </c>
      <c r="D51" s="10" t="s">
        <v>134</v>
      </c>
      <c r="E51" s="11">
        <v>7</v>
      </c>
      <c r="F51" s="11">
        <v>0</v>
      </c>
      <c r="G51" s="11">
        <f t="shared" si="35"/>
        <v>-7</v>
      </c>
      <c r="H51" s="11">
        <v>0</v>
      </c>
      <c r="I51" s="11">
        <f t="shared" si="36"/>
        <v>0</v>
      </c>
      <c r="J51" s="11">
        <f t="shared" si="37"/>
        <v>-7</v>
      </c>
      <c r="K51" s="11">
        <v>90</v>
      </c>
      <c r="L51" s="92">
        <v>71</v>
      </c>
      <c r="M51" s="92">
        <f t="shared" si="38"/>
        <v>-19</v>
      </c>
      <c r="N51" s="92">
        <v>3604.2</v>
      </c>
      <c r="O51" s="92">
        <f>N51*0.03</f>
        <v>108.126</v>
      </c>
      <c r="P51" s="92">
        <f>M51</f>
        <v>-19</v>
      </c>
      <c r="Q51" s="11">
        <v>16</v>
      </c>
      <c r="R51" s="11">
        <v>14</v>
      </c>
      <c r="S51" s="11">
        <f t="shared" si="39"/>
        <v>-2</v>
      </c>
      <c r="T51" s="11">
        <v>1145.77</v>
      </c>
      <c r="U51" s="11">
        <f t="shared" si="57"/>
        <v>34.3731</v>
      </c>
      <c r="V51" s="11">
        <f t="shared" si="58"/>
        <v>-2</v>
      </c>
      <c r="W51" s="11">
        <v>4</v>
      </c>
      <c r="X51" s="11">
        <v>6</v>
      </c>
      <c r="Y51" s="11">
        <f t="shared" si="40"/>
        <v>2</v>
      </c>
      <c r="Z51" s="11">
        <v>255</v>
      </c>
      <c r="AA51" s="11">
        <v>168.75</v>
      </c>
      <c r="AB51" s="11">
        <f>Z51*0.03+AA51*0.04</f>
        <v>14.4</v>
      </c>
      <c r="AC51" s="11"/>
      <c r="AD51" s="11">
        <v>26</v>
      </c>
      <c r="AE51" s="11">
        <v>3</v>
      </c>
      <c r="AF51" s="11">
        <f t="shared" si="41"/>
        <v>-23</v>
      </c>
      <c r="AG51" s="11">
        <v>136.95</v>
      </c>
      <c r="AH51" s="11">
        <f t="shared" si="42"/>
        <v>2.739</v>
      </c>
      <c r="AI51" s="11">
        <f t="shared" si="43"/>
        <v>-23</v>
      </c>
      <c r="AJ51" s="11">
        <v>4</v>
      </c>
      <c r="AK51" s="11">
        <v>0</v>
      </c>
      <c r="AL51" s="11">
        <f t="shared" si="44"/>
        <v>-4</v>
      </c>
      <c r="AM51" s="11">
        <f>AL51*2</f>
        <v>-8</v>
      </c>
      <c r="AN51" s="11">
        <v>7</v>
      </c>
      <c r="AO51" s="11">
        <v>0</v>
      </c>
      <c r="AP51" s="11">
        <f t="shared" si="45"/>
        <v>-7</v>
      </c>
      <c r="AQ51" s="11">
        <v>0</v>
      </c>
      <c r="AR51" s="11">
        <f t="shared" si="46"/>
        <v>0</v>
      </c>
      <c r="AS51" s="11">
        <v>5</v>
      </c>
      <c r="AT51" s="96">
        <v>0</v>
      </c>
      <c r="AU51" s="96">
        <f t="shared" si="47"/>
        <v>-5</v>
      </c>
      <c r="AV51" s="96">
        <v>0</v>
      </c>
      <c r="AW51" s="96">
        <f>AV51*0.04</f>
        <v>0</v>
      </c>
      <c r="AX51" s="96">
        <f>AU51</f>
        <v>-5</v>
      </c>
      <c r="AY51" s="11">
        <v>7</v>
      </c>
      <c r="AZ51" s="11">
        <v>11</v>
      </c>
      <c r="BA51" s="11">
        <f t="shared" si="48"/>
        <v>4</v>
      </c>
      <c r="BB51" s="11">
        <v>135.95</v>
      </c>
      <c r="BC51" s="11">
        <f t="shared" si="55"/>
        <v>11</v>
      </c>
      <c r="BD51" s="11"/>
      <c r="BE51" s="11">
        <v>4</v>
      </c>
      <c r="BF51" s="11">
        <v>0</v>
      </c>
      <c r="BG51" s="11">
        <f t="shared" si="49"/>
        <v>-4</v>
      </c>
      <c r="BH51" s="11">
        <v>0</v>
      </c>
      <c r="BI51" s="11">
        <f t="shared" si="59"/>
        <v>0</v>
      </c>
      <c r="BJ51" s="11">
        <f t="shared" si="60"/>
        <v>-2</v>
      </c>
      <c r="BK51" s="11">
        <v>1201</v>
      </c>
      <c r="BL51" s="11">
        <v>739.71</v>
      </c>
      <c r="BM51" s="11">
        <v>700.11</v>
      </c>
      <c r="BN51" s="11">
        <v>36</v>
      </c>
      <c r="BO51" s="11">
        <f t="shared" si="50"/>
        <v>-461.29</v>
      </c>
      <c r="BP51" s="11">
        <f t="shared" si="51"/>
        <v>36</v>
      </c>
      <c r="BQ51" s="11">
        <f t="shared" si="56"/>
        <v>-11.53225</v>
      </c>
      <c r="BR51" s="11">
        <f t="shared" si="52"/>
        <v>207</v>
      </c>
      <c r="BS51" s="11">
        <f t="shared" si="53"/>
        <v>-78</v>
      </c>
    </row>
    <row r="52" s="4" customFormat="1" customHeight="1" spans="1:71">
      <c r="A52" s="10">
        <v>50</v>
      </c>
      <c r="B52" s="10">
        <v>573</v>
      </c>
      <c r="C52" s="10" t="s">
        <v>150</v>
      </c>
      <c r="D52" s="10" t="s">
        <v>134</v>
      </c>
      <c r="E52" s="11">
        <v>8</v>
      </c>
      <c r="F52" s="11">
        <v>2</v>
      </c>
      <c r="G52" s="11">
        <f t="shared" si="35"/>
        <v>-6</v>
      </c>
      <c r="H52" s="11">
        <v>136</v>
      </c>
      <c r="I52" s="11">
        <f t="shared" si="36"/>
        <v>4.08</v>
      </c>
      <c r="J52" s="11">
        <f t="shared" si="37"/>
        <v>-6</v>
      </c>
      <c r="K52" s="11">
        <v>102</v>
      </c>
      <c r="L52" s="92">
        <v>101</v>
      </c>
      <c r="M52" s="92">
        <f t="shared" si="38"/>
        <v>-1</v>
      </c>
      <c r="N52" s="92">
        <v>5633.16</v>
      </c>
      <c r="O52" s="92">
        <f>N52*0.03</f>
        <v>168.9948</v>
      </c>
      <c r="P52" s="92">
        <f>M52</f>
        <v>-1</v>
      </c>
      <c r="Q52" s="11">
        <v>14</v>
      </c>
      <c r="R52" s="11">
        <v>7</v>
      </c>
      <c r="S52" s="11">
        <f t="shared" si="39"/>
        <v>-7</v>
      </c>
      <c r="T52" s="11">
        <v>779.66</v>
      </c>
      <c r="U52" s="11">
        <f t="shared" si="57"/>
        <v>23.3898</v>
      </c>
      <c r="V52" s="11">
        <f t="shared" si="58"/>
        <v>-7</v>
      </c>
      <c r="W52" s="11">
        <v>5</v>
      </c>
      <c r="X52" s="11">
        <v>3</v>
      </c>
      <c r="Y52" s="11">
        <f t="shared" si="40"/>
        <v>-2</v>
      </c>
      <c r="Z52" s="11">
        <v>255</v>
      </c>
      <c r="AA52" s="11">
        <v>0</v>
      </c>
      <c r="AB52" s="11">
        <f t="shared" ref="AB52:AB57" si="61">Z52*0.02+AA52*0.03</f>
        <v>5.1</v>
      </c>
      <c r="AC52" s="11">
        <f t="shared" ref="AC52:AC57" si="62">Y52*0.5</f>
        <v>-1</v>
      </c>
      <c r="AD52" s="11">
        <v>23</v>
      </c>
      <c r="AE52" s="11">
        <v>11</v>
      </c>
      <c r="AF52" s="11">
        <f t="shared" si="41"/>
        <v>-12</v>
      </c>
      <c r="AG52" s="11">
        <v>493.01</v>
      </c>
      <c r="AH52" s="11">
        <f t="shared" si="42"/>
        <v>9.8602</v>
      </c>
      <c r="AI52" s="11">
        <f t="shared" si="43"/>
        <v>-12</v>
      </c>
      <c r="AJ52" s="11">
        <v>4</v>
      </c>
      <c r="AK52" s="11">
        <v>3</v>
      </c>
      <c r="AL52" s="11">
        <f t="shared" si="44"/>
        <v>-1</v>
      </c>
      <c r="AM52" s="11">
        <f>AL52*2</f>
        <v>-2</v>
      </c>
      <c r="AN52" s="11">
        <v>7</v>
      </c>
      <c r="AO52" s="11">
        <v>1</v>
      </c>
      <c r="AP52" s="11">
        <f t="shared" si="45"/>
        <v>-6</v>
      </c>
      <c r="AQ52" s="11">
        <v>158</v>
      </c>
      <c r="AR52" s="11">
        <f t="shared" si="46"/>
        <v>7.9</v>
      </c>
      <c r="AS52" s="11">
        <v>4</v>
      </c>
      <c r="AT52" s="96">
        <v>0</v>
      </c>
      <c r="AU52" s="96">
        <f t="shared" si="47"/>
        <v>-4</v>
      </c>
      <c r="AV52" s="96">
        <v>0</v>
      </c>
      <c r="AW52" s="96">
        <f>AV52*0.04</f>
        <v>0</v>
      </c>
      <c r="AX52" s="96">
        <f>AU52</f>
        <v>-4</v>
      </c>
      <c r="AY52" s="11">
        <v>8</v>
      </c>
      <c r="AZ52" s="11">
        <v>12.4</v>
      </c>
      <c r="BA52" s="11">
        <f t="shared" si="48"/>
        <v>4.4</v>
      </c>
      <c r="BB52" s="11">
        <v>166.03</v>
      </c>
      <c r="BC52" s="11">
        <f t="shared" si="55"/>
        <v>12.4</v>
      </c>
      <c r="BD52" s="11"/>
      <c r="BE52" s="11">
        <v>4</v>
      </c>
      <c r="BF52" s="11">
        <v>0</v>
      </c>
      <c r="BG52" s="11">
        <f t="shared" si="49"/>
        <v>-4</v>
      </c>
      <c r="BH52" s="11">
        <v>0</v>
      </c>
      <c r="BI52" s="11">
        <f t="shared" si="59"/>
        <v>0</v>
      </c>
      <c r="BJ52" s="11">
        <f t="shared" si="60"/>
        <v>-2</v>
      </c>
      <c r="BK52" s="11">
        <v>2749</v>
      </c>
      <c r="BL52" s="11">
        <v>1126.79</v>
      </c>
      <c r="BM52" s="11">
        <v>996.88</v>
      </c>
      <c r="BN52" s="11">
        <v>54</v>
      </c>
      <c r="BO52" s="11">
        <f t="shared" si="50"/>
        <v>-1622.21</v>
      </c>
      <c r="BP52" s="11">
        <f t="shared" si="51"/>
        <v>54</v>
      </c>
      <c r="BQ52" s="11">
        <f t="shared" si="56"/>
        <v>-40.55525</v>
      </c>
      <c r="BR52" s="11">
        <f t="shared" si="52"/>
        <v>286</v>
      </c>
      <c r="BS52" s="11">
        <f t="shared" si="53"/>
        <v>-76</v>
      </c>
    </row>
    <row r="53" s="4" customFormat="1" customHeight="1" spans="1:71">
      <c r="A53" s="10">
        <v>51</v>
      </c>
      <c r="B53" s="10">
        <v>740</v>
      </c>
      <c r="C53" s="10" t="s">
        <v>151</v>
      </c>
      <c r="D53" s="10" t="s">
        <v>134</v>
      </c>
      <c r="E53" s="11">
        <v>7</v>
      </c>
      <c r="F53" s="11">
        <v>3</v>
      </c>
      <c r="G53" s="11">
        <f t="shared" si="35"/>
        <v>-4</v>
      </c>
      <c r="H53" s="11">
        <v>204</v>
      </c>
      <c r="I53" s="11">
        <f t="shared" si="36"/>
        <v>6.12</v>
      </c>
      <c r="J53" s="11">
        <f t="shared" si="37"/>
        <v>-4</v>
      </c>
      <c r="K53" s="11">
        <v>86</v>
      </c>
      <c r="L53" s="92">
        <v>89</v>
      </c>
      <c r="M53" s="92">
        <f t="shared" si="38"/>
        <v>3</v>
      </c>
      <c r="N53" s="92">
        <v>4759.1</v>
      </c>
      <c r="O53" s="92">
        <f>N53*0.04</f>
        <v>190.364</v>
      </c>
      <c r="P53" s="92"/>
      <c r="Q53" s="11">
        <v>15</v>
      </c>
      <c r="R53" s="11">
        <v>10</v>
      </c>
      <c r="S53" s="11">
        <f t="shared" si="39"/>
        <v>-5</v>
      </c>
      <c r="T53" s="11">
        <v>876</v>
      </c>
      <c r="U53" s="11">
        <f t="shared" si="57"/>
        <v>26.28</v>
      </c>
      <c r="V53" s="11">
        <f t="shared" si="58"/>
        <v>-5</v>
      </c>
      <c r="W53" s="11">
        <v>5</v>
      </c>
      <c r="X53" s="11">
        <v>0</v>
      </c>
      <c r="Y53" s="11">
        <f t="shared" si="40"/>
        <v>-5</v>
      </c>
      <c r="Z53" s="11">
        <v>0</v>
      </c>
      <c r="AA53" s="11">
        <v>0</v>
      </c>
      <c r="AB53" s="11">
        <f t="shared" si="61"/>
        <v>0</v>
      </c>
      <c r="AC53" s="11">
        <f t="shared" si="62"/>
        <v>-2.5</v>
      </c>
      <c r="AD53" s="11">
        <v>20</v>
      </c>
      <c r="AE53" s="11">
        <v>8</v>
      </c>
      <c r="AF53" s="11">
        <f t="shared" si="41"/>
        <v>-12</v>
      </c>
      <c r="AG53" s="11">
        <v>398.4</v>
      </c>
      <c r="AH53" s="11">
        <f t="shared" si="42"/>
        <v>7.968</v>
      </c>
      <c r="AI53" s="11">
        <f t="shared" si="43"/>
        <v>-12</v>
      </c>
      <c r="AJ53" s="11">
        <v>6</v>
      </c>
      <c r="AK53" s="11">
        <v>5</v>
      </c>
      <c r="AL53" s="11">
        <f t="shared" si="44"/>
        <v>-1</v>
      </c>
      <c r="AM53" s="11">
        <f>AL53*2</f>
        <v>-2</v>
      </c>
      <c r="AN53" s="11">
        <v>7</v>
      </c>
      <c r="AO53" s="11">
        <v>1</v>
      </c>
      <c r="AP53" s="11">
        <f t="shared" si="45"/>
        <v>-6</v>
      </c>
      <c r="AQ53" s="11">
        <v>99</v>
      </c>
      <c r="AR53" s="11">
        <f t="shared" si="46"/>
        <v>4.95</v>
      </c>
      <c r="AS53" s="11">
        <v>4</v>
      </c>
      <c r="AT53" s="96">
        <v>2</v>
      </c>
      <c r="AU53" s="96">
        <f t="shared" si="47"/>
        <v>-2</v>
      </c>
      <c r="AV53" s="96">
        <v>49</v>
      </c>
      <c r="AW53" s="96">
        <f>AV53*0.04</f>
        <v>1.96</v>
      </c>
      <c r="AX53" s="96">
        <f>AU53</f>
        <v>-2</v>
      </c>
      <c r="AY53" s="11">
        <v>3</v>
      </c>
      <c r="AZ53" s="11">
        <v>16.6</v>
      </c>
      <c r="BA53" s="11">
        <f t="shared" si="48"/>
        <v>13.6</v>
      </c>
      <c r="BB53" s="11">
        <v>239.79</v>
      </c>
      <c r="BC53" s="11">
        <f t="shared" si="55"/>
        <v>16.6</v>
      </c>
      <c r="BD53" s="11"/>
      <c r="BE53" s="11">
        <v>4</v>
      </c>
      <c r="BF53" s="11">
        <v>2</v>
      </c>
      <c r="BG53" s="11">
        <f t="shared" si="49"/>
        <v>-2</v>
      </c>
      <c r="BH53" s="11">
        <v>224</v>
      </c>
      <c r="BI53" s="11">
        <f t="shared" si="59"/>
        <v>4.48</v>
      </c>
      <c r="BJ53" s="11">
        <f t="shared" si="60"/>
        <v>-1</v>
      </c>
      <c r="BK53" s="11">
        <v>1998</v>
      </c>
      <c r="BL53" s="11">
        <v>808.04</v>
      </c>
      <c r="BM53" s="11">
        <v>788.24</v>
      </c>
      <c r="BN53" s="11">
        <v>40</v>
      </c>
      <c r="BO53" s="11">
        <f t="shared" si="50"/>
        <v>-1189.96</v>
      </c>
      <c r="BP53" s="11">
        <f t="shared" si="51"/>
        <v>40</v>
      </c>
      <c r="BQ53" s="11">
        <f t="shared" si="56"/>
        <v>-29.749</v>
      </c>
      <c r="BR53" s="11">
        <f t="shared" si="52"/>
        <v>299</v>
      </c>
      <c r="BS53" s="11">
        <f t="shared" si="53"/>
        <v>-58</v>
      </c>
    </row>
    <row r="54" s="4" customFormat="1" customHeight="1" spans="1:71">
      <c r="A54" s="10">
        <v>52</v>
      </c>
      <c r="B54" s="10">
        <v>753</v>
      </c>
      <c r="C54" s="10" t="s">
        <v>152</v>
      </c>
      <c r="D54" s="10" t="s">
        <v>134</v>
      </c>
      <c r="E54" s="11">
        <v>6</v>
      </c>
      <c r="F54" s="11">
        <v>0</v>
      </c>
      <c r="G54" s="11">
        <f t="shared" si="35"/>
        <v>-6</v>
      </c>
      <c r="H54" s="11">
        <v>0</v>
      </c>
      <c r="I54" s="11">
        <f t="shared" si="36"/>
        <v>0</v>
      </c>
      <c r="J54" s="11">
        <f t="shared" si="37"/>
        <v>-6</v>
      </c>
      <c r="K54" s="11">
        <v>64</v>
      </c>
      <c r="L54" s="92">
        <v>0</v>
      </c>
      <c r="M54" s="92">
        <f t="shared" si="38"/>
        <v>-64</v>
      </c>
      <c r="N54" s="92">
        <v>0</v>
      </c>
      <c r="O54" s="92">
        <f>N54*0.03</f>
        <v>0</v>
      </c>
      <c r="P54" s="92">
        <f>M54</f>
        <v>-64</v>
      </c>
      <c r="Q54" s="11">
        <v>8</v>
      </c>
      <c r="R54" s="11">
        <v>0</v>
      </c>
      <c r="S54" s="11">
        <f t="shared" si="39"/>
        <v>-8</v>
      </c>
      <c r="T54" s="11">
        <v>0</v>
      </c>
      <c r="U54" s="11">
        <f t="shared" si="57"/>
        <v>0</v>
      </c>
      <c r="V54" s="11">
        <f t="shared" si="58"/>
        <v>-8</v>
      </c>
      <c r="W54" s="11">
        <v>5</v>
      </c>
      <c r="X54" s="11">
        <v>0</v>
      </c>
      <c r="Y54" s="11">
        <f t="shared" si="40"/>
        <v>-5</v>
      </c>
      <c r="Z54" s="11">
        <v>0</v>
      </c>
      <c r="AA54" s="11">
        <v>0</v>
      </c>
      <c r="AB54" s="11">
        <f t="shared" si="61"/>
        <v>0</v>
      </c>
      <c r="AC54" s="11">
        <f t="shared" si="62"/>
        <v>-2.5</v>
      </c>
      <c r="AD54" s="11">
        <v>20</v>
      </c>
      <c r="AE54" s="11">
        <v>0</v>
      </c>
      <c r="AF54" s="11">
        <f t="shared" si="41"/>
        <v>-20</v>
      </c>
      <c r="AG54" s="11">
        <v>0</v>
      </c>
      <c r="AH54" s="11">
        <f t="shared" si="42"/>
        <v>0</v>
      </c>
      <c r="AI54" s="11">
        <f t="shared" si="43"/>
        <v>-20</v>
      </c>
      <c r="AJ54" s="11">
        <v>4</v>
      </c>
      <c r="AK54" s="11">
        <v>0</v>
      </c>
      <c r="AL54" s="11">
        <f t="shared" si="44"/>
        <v>-4</v>
      </c>
      <c r="AM54" s="11">
        <f>AL54*2</f>
        <v>-8</v>
      </c>
      <c r="AN54" s="11">
        <v>7</v>
      </c>
      <c r="AO54" s="11">
        <v>0</v>
      </c>
      <c r="AP54" s="11">
        <f t="shared" si="45"/>
        <v>-7</v>
      </c>
      <c r="AQ54" s="11">
        <v>0</v>
      </c>
      <c r="AR54" s="11">
        <f t="shared" si="46"/>
        <v>0</v>
      </c>
      <c r="AS54" s="11">
        <v>4</v>
      </c>
      <c r="AT54" s="96">
        <v>0</v>
      </c>
      <c r="AU54" s="96">
        <f t="shared" si="47"/>
        <v>-4</v>
      </c>
      <c r="AV54" s="96">
        <v>0</v>
      </c>
      <c r="AW54" s="96">
        <f>AV54*0.04</f>
        <v>0</v>
      </c>
      <c r="AX54" s="96">
        <f>AU54</f>
        <v>-4</v>
      </c>
      <c r="AY54" s="11">
        <v>2</v>
      </c>
      <c r="AZ54" s="11">
        <v>0</v>
      </c>
      <c r="BA54" s="11">
        <f t="shared" si="48"/>
        <v>-2</v>
      </c>
      <c r="BB54" s="11">
        <v>0</v>
      </c>
      <c r="BC54" s="11">
        <v>0</v>
      </c>
      <c r="BD54" s="11">
        <f>BA54*0.5</f>
        <v>-1</v>
      </c>
      <c r="BE54" s="11">
        <v>4</v>
      </c>
      <c r="BF54" s="11">
        <v>0</v>
      </c>
      <c r="BG54" s="11">
        <f t="shared" si="49"/>
        <v>-4</v>
      </c>
      <c r="BH54" s="11">
        <v>0</v>
      </c>
      <c r="BI54" s="11">
        <f t="shared" si="59"/>
        <v>0</v>
      </c>
      <c r="BJ54" s="11">
        <f t="shared" si="60"/>
        <v>-2</v>
      </c>
      <c r="BK54" s="11">
        <v>1739</v>
      </c>
      <c r="BL54" s="11">
        <v>0</v>
      </c>
      <c r="BM54" s="11">
        <v>0</v>
      </c>
      <c r="BN54" s="11">
        <v>0</v>
      </c>
      <c r="BO54" s="11">
        <f t="shared" si="50"/>
        <v>-1739</v>
      </c>
      <c r="BP54" s="11">
        <f t="shared" si="51"/>
        <v>0</v>
      </c>
      <c r="BQ54" s="11"/>
      <c r="BR54" s="11">
        <f t="shared" ref="BR54:BR91" si="63">ROUND(I54+O54+U54+AB54+AH54+AR54+AW54+BC54+BI54+BP54,0)</f>
        <v>0</v>
      </c>
      <c r="BS54" s="13"/>
    </row>
    <row r="55" s="4" customFormat="1" customHeight="1" spans="1:71">
      <c r="A55" s="10">
        <v>53</v>
      </c>
      <c r="B55" s="10">
        <v>545</v>
      </c>
      <c r="C55" s="10" t="s">
        <v>153</v>
      </c>
      <c r="D55" s="10" t="s">
        <v>134</v>
      </c>
      <c r="E55" s="11">
        <v>6</v>
      </c>
      <c r="F55" s="11">
        <v>0</v>
      </c>
      <c r="G55" s="11">
        <f t="shared" si="35"/>
        <v>-6</v>
      </c>
      <c r="H55" s="11">
        <v>0</v>
      </c>
      <c r="I55" s="11">
        <f t="shared" si="36"/>
        <v>0</v>
      </c>
      <c r="J55" s="11">
        <f t="shared" si="37"/>
        <v>-6</v>
      </c>
      <c r="K55" s="11">
        <v>63</v>
      </c>
      <c r="L55" s="92">
        <v>66</v>
      </c>
      <c r="M55" s="92">
        <f t="shared" si="38"/>
        <v>3</v>
      </c>
      <c r="N55" s="92">
        <v>3390.54</v>
      </c>
      <c r="O55" s="92">
        <f>N55*0.04</f>
        <v>135.6216</v>
      </c>
      <c r="P55" s="92"/>
      <c r="Q55" s="11">
        <v>13</v>
      </c>
      <c r="R55" s="11">
        <v>8</v>
      </c>
      <c r="S55" s="11">
        <f t="shared" si="39"/>
        <v>-5</v>
      </c>
      <c r="T55" s="11">
        <v>777.91</v>
      </c>
      <c r="U55" s="11">
        <f t="shared" si="57"/>
        <v>23.3373</v>
      </c>
      <c r="V55" s="11">
        <f t="shared" si="58"/>
        <v>-5</v>
      </c>
      <c r="W55" s="11">
        <v>4</v>
      </c>
      <c r="X55" s="11">
        <v>2</v>
      </c>
      <c r="Y55" s="11">
        <f t="shared" si="40"/>
        <v>-2</v>
      </c>
      <c r="Z55" s="11">
        <v>75</v>
      </c>
      <c r="AA55" s="11">
        <v>75</v>
      </c>
      <c r="AB55" s="11">
        <f t="shared" si="61"/>
        <v>3.75</v>
      </c>
      <c r="AC55" s="11">
        <f t="shared" si="62"/>
        <v>-1</v>
      </c>
      <c r="AD55" s="11">
        <v>20</v>
      </c>
      <c r="AE55" s="11">
        <v>4</v>
      </c>
      <c r="AF55" s="11">
        <f t="shared" si="41"/>
        <v>-16</v>
      </c>
      <c r="AG55" s="11">
        <v>191.73</v>
      </c>
      <c r="AH55" s="11">
        <f t="shared" si="42"/>
        <v>3.8346</v>
      </c>
      <c r="AI55" s="11">
        <f t="shared" si="43"/>
        <v>-16</v>
      </c>
      <c r="AJ55" s="11">
        <v>4</v>
      </c>
      <c r="AK55" s="11">
        <v>6</v>
      </c>
      <c r="AL55" s="11">
        <f t="shared" si="44"/>
        <v>2</v>
      </c>
      <c r="AM55" s="11"/>
      <c r="AN55" s="11">
        <v>6</v>
      </c>
      <c r="AO55" s="11">
        <v>0</v>
      </c>
      <c r="AP55" s="11">
        <f t="shared" si="45"/>
        <v>-6</v>
      </c>
      <c r="AQ55" s="11">
        <v>0</v>
      </c>
      <c r="AR55" s="11">
        <f t="shared" si="46"/>
        <v>0</v>
      </c>
      <c r="AS55" s="11">
        <v>4</v>
      </c>
      <c r="AT55" s="96">
        <v>6</v>
      </c>
      <c r="AU55" s="96">
        <f t="shared" si="47"/>
        <v>2</v>
      </c>
      <c r="AV55" s="96">
        <v>204</v>
      </c>
      <c r="AW55" s="96">
        <f>AV55*0.05</f>
        <v>10.2</v>
      </c>
      <c r="AX55" s="96"/>
      <c r="AY55" s="11">
        <v>5</v>
      </c>
      <c r="AZ55" s="11">
        <v>6.8</v>
      </c>
      <c r="BA55" s="11">
        <f t="shared" si="48"/>
        <v>1.8</v>
      </c>
      <c r="BB55" s="11">
        <v>97.86</v>
      </c>
      <c r="BC55" s="11">
        <f t="shared" ref="BC55:BC64" si="64">AZ55*1</f>
        <v>6.8</v>
      </c>
      <c r="BD55" s="11"/>
      <c r="BE55" s="11">
        <v>4</v>
      </c>
      <c r="BF55" s="11">
        <v>4</v>
      </c>
      <c r="BG55" s="11">
        <f t="shared" si="49"/>
        <v>0</v>
      </c>
      <c r="BH55" s="11">
        <v>392</v>
      </c>
      <c r="BI55" s="11">
        <f>BH55*0.03</f>
        <v>11.76</v>
      </c>
      <c r="BJ55" s="11"/>
      <c r="BK55" s="11">
        <v>2075</v>
      </c>
      <c r="BL55" s="11">
        <v>830.13</v>
      </c>
      <c r="BM55" s="11">
        <v>780.63</v>
      </c>
      <c r="BN55" s="11">
        <v>40</v>
      </c>
      <c r="BO55" s="11">
        <f t="shared" si="50"/>
        <v>-1244.87</v>
      </c>
      <c r="BP55" s="11">
        <f t="shared" si="51"/>
        <v>40</v>
      </c>
      <c r="BQ55" s="11">
        <f t="shared" ref="BQ55:BQ72" si="65">BO55*0.05/2</f>
        <v>-31.12175</v>
      </c>
      <c r="BR55" s="11">
        <f t="shared" si="63"/>
        <v>235</v>
      </c>
      <c r="BS55" s="11">
        <f t="shared" si="53"/>
        <v>-59</v>
      </c>
    </row>
    <row r="56" s="4" customFormat="1" customHeight="1" spans="1:71">
      <c r="A56" s="10">
        <v>54</v>
      </c>
      <c r="B56" s="10">
        <v>104430</v>
      </c>
      <c r="C56" s="10" t="s">
        <v>154</v>
      </c>
      <c r="D56" s="10" t="s">
        <v>134</v>
      </c>
      <c r="E56" s="11">
        <v>6</v>
      </c>
      <c r="F56" s="11">
        <v>0</v>
      </c>
      <c r="G56" s="11">
        <f t="shared" si="35"/>
        <v>-6</v>
      </c>
      <c r="H56" s="11">
        <v>0</v>
      </c>
      <c r="I56" s="11">
        <f t="shared" si="36"/>
        <v>0</v>
      </c>
      <c r="J56" s="11">
        <f t="shared" si="37"/>
        <v>-6</v>
      </c>
      <c r="K56" s="11">
        <v>65</v>
      </c>
      <c r="L56" s="92">
        <v>50</v>
      </c>
      <c r="M56" s="92">
        <f t="shared" si="38"/>
        <v>-15</v>
      </c>
      <c r="N56" s="92">
        <v>2967</v>
      </c>
      <c r="O56" s="92">
        <f>N56*0.03</f>
        <v>89.01</v>
      </c>
      <c r="P56" s="92">
        <f>M56</f>
        <v>-15</v>
      </c>
      <c r="Q56" s="11">
        <v>14</v>
      </c>
      <c r="R56" s="11">
        <v>6</v>
      </c>
      <c r="S56" s="11">
        <f t="shared" si="39"/>
        <v>-8</v>
      </c>
      <c r="T56" s="11">
        <v>557</v>
      </c>
      <c r="U56" s="11">
        <f t="shared" si="57"/>
        <v>16.71</v>
      </c>
      <c r="V56" s="11">
        <f t="shared" si="58"/>
        <v>-8</v>
      </c>
      <c r="W56" s="11">
        <v>4</v>
      </c>
      <c r="X56" s="11">
        <v>3</v>
      </c>
      <c r="Y56" s="11">
        <f t="shared" si="40"/>
        <v>-1</v>
      </c>
      <c r="Z56" s="11">
        <v>170</v>
      </c>
      <c r="AA56" s="11">
        <v>75</v>
      </c>
      <c r="AB56" s="11">
        <f t="shared" si="61"/>
        <v>5.65</v>
      </c>
      <c r="AC56" s="11">
        <f t="shared" si="62"/>
        <v>-0.5</v>
      </c>
      <c r="AD56" s="11">
        <v>26</v>
      </c>
      <c r="AE56" s="11">
        <v>10</v>
      </c>
      <c r="AF56" s="11">
        <f t="shared" si="41"/>
        <v>-16</v>
      </c>
      <c r="AG56" s="11">
        <v>445.71</v>
      </c>
      <c r="AH56" s="11">
        <f t="shared" si="42"/>
        <v>8.9142</v>
      </c>
      <c r="AI56" s="11">
        <f t="shared" si="43"/>
        <v>-16</v>
      </c>
      <c r="AJ56" s="11">
        <v>4</v>
      </c>
      <c r="AK56" s="11">
        <v>4</v>
      </c>
      <c r="AL56" s="11">
        <f t="shared" si="44"/>
        <v>0</v>
      </c>
      <c r="AM56" s="11"/>
      <c r="AN56" s="11">
        <v>7</v>
      </c>
      <c r="AO56" s="11">
        <v>2</v>
      </c>
      <c r="AP56" s="11">
        <f t="shared" si="45"/>
        <v>-5</v>
      </c>
      <c r="AQ56" s="11">
        <v>198</v>
      </c>
      <c r="AR56" s="11">
        <f t="shared" si="46"/>
        <v>9.9</v>
      </c>
      <c r="AS56" s="11">
        <v>4</v>
      </c>
      <c r="AT56" s="96">
        <v>6</v>
      </c>
      <c r="AU56" s="96">
        <f t="shared" si="47"/>
        <v>2</v>
      </c>
      <c r="AV56" s="96">
        <v>195</v>
      </c>
      <c r="AW56" s="96">
        <f>AV56*0.05</f>
        <v>9.75</v>
      </c>
      <c r="AX56" s="96"/>
      <c r="AY56" s="11">
        <v>4</v>
      </c>
      <c r="AZ56" s="11">
        <v>12</v>
      </c>
      <c r="BA56" s="11">
        <f t="shared" si="48"/>
        <v>8</v>
      </c>
      <c r="BB56" s="11">
        <v>165</v>
      </c>
      <c r="BC56" s="11">
        <f t="shared" si="64"/>
        <v>12</v>
      </c>
      <c r="BD56" s="11"/>
      <c r="BE56" s="11">
        <v>4</v>
      </c>
      <c r="BF56" s="11">
        <v>2</v>
      </c>
      <c r="BG56" s="11">
        <f t="shared" si="49"/>
        <v>-2</v>
      </c>
      <c r="BH56" s="11">
        <v>168</v>
      </c>
      <c r="BI56" s="11">
        <f>BH56*0.02</f>
        <v>3.36</v>
      </c>
      <c r="BJ56" s="11">
        <f>BG56*0.5</f>
        <v>-1</v>
      </c>
      <c r="BK56" s="11">
        <v>4129</v>
      </c>
      <c r="BL56" s="11">
        <v>423.01</v>
      </c>
      <c r="BM56" s="11">
        <v>363.61</v>
      </c>
      <c r="BN56" s="11">
        <v>19</v>
      </c>
      <c r="BO56" s="11">
        <f t="shared" si="50"/>
        <v>-3705.99</v>
      </c>
      <c r="BP56" s="11">
        <f t="shared" si="51"/>
        <v>19</v>
      </c>
      <c r="BQ56" s="11">
        <f t="shared" si="65"/>
        <v>-92.64975</v>
      </c>
      <c r="BR56" s="11">
        <f t="shared" si="63"/>
        <v>174</v>
      </c>
      <c r="BS56" s="11">
        <f t="shared" si="53"/>
        <v>-139</v>
      </c>
    </row>
    <row r="57" s="4" customFormat="1" customHeight="1" spans="1:71">
      <c r="A57" s="10">
        <v>55</v>
      </c>
      <c r="B57" s="10">
        <v>105396</v>
      </c>
      <c r="C57" s="10" t="s">
        <v>155</v>
      </c>
      <c r="D57" s="10" t="s">
        <v>134</v>
      </c>
      <c r="E57" s="11">
        <v>6</v>
      </c>
      <c r="F57" s="11">
        <v>0</v>
      </c>
      <c r="G57" s="11">
        <f t="shared" si="35"/>
        <v>-6</v>
      </c>
      <c r="H57" s="11">
        <v>0</v>
      </c>
      <c r="I57" s="11">
        <f t="shared" si="36"/>
        <v>0</v>
      </c>
      <c r="J57" s="11">
        <f t="shared" si="37"/>
        <v>-6</v>
      </c>
      <c r="K57" s="11">
        <v>65</v>
      </c>
      <c r="L57" s="92">
        <v>30</v>
      </c>
      <c r="M57" s="92">
        <f t="shared" si="38"/>
        <v>-35</v>
      </c>
      <c r="N57" s="92">
        <v>2001</v>
      </c>
      <c r="O57" s="92">
        <f>N57*0.03</f>
        <v>60.03</v>
      </c>
      <c r="P57" s="92">
        <f>M57</f>
        <v>-35</v>
      </c>
      <c r="Q57" s="11">
        <v>8</v>
      </c>
      <c r="R57" s="11">
        <v>1</v>
      </c>
      <c r="S57" s="11">
        <f t="shared" si="39"/>
        <v>-7</v>
      </c>
      <c r="T57" s="11">
        <v>109</v>
      </c>
      <c r="U57" s="11">
        <f t="shared" si="57"/>
        <v>3.27</v>
      </c>
      <c r="V57" s="11">
        <f t="shared" si="58"/>
        <v>-7</v>
      </c>
      <c r="W57" s="11">
        <v>4</v>
      </c>
      <c r="X57" s="11">
        <v>3</v>
      </c>
      <c r="Y57" s="11">
        <f t="shared" si="40"/>
        <v>-1</v>
      </c>
      <c r="Z57" s="11">
        <v>0</v>
      </c>
      <c r="AA57" s="11">
        <v>225</v>
      </c>
      <c r="AB57" s="11">
        <f t="shared" si="61"/>
        <v>6.75</v>
      </c>
      <c r="AC57" s="11">
        <f t="shared" si="62"/>
        <v>-0.5</v>
      </c>
      <c r="AD57" s="11">
        <v>26</v>
      </c>
      <c r="AE57" s="11">
        <v>14</v>
      </c>
      <c r="AF57" s="11">
        <f t="shared" si="41"/>
        <v>-12</v>
      </c>
      <c r="AG57" s="11">
        <v>697.2</v>
      </c>
      <c r="AH57" s="11">
        <f t="shared" si="42"/>
        <v>13.944</v>
      </c>
      <c r="AI57" s="11">
        <f t="shared" si="43"/>
        <v>-12</v>
      </c>
      <c r="AJ57" s="11">
        <v>4</v>
      </c>
      <c r="AK57" s="11">
        <v>3</v>
      </c>
      <c r="AL57" s="11">
        <f t="shared" si="44"/>
        <v>-1</v>
      </c>
      <c r="AM57" s="11">
        <f>AL57*2</f>
        <v>-2</v>
      </c>
      <c r="AN57" s="11">
        <v>7</v>
      </c>
      <c r="AO57" s="11">
        <v>0</v>
      </c>
      <c r="AP57" s="11">
        <f t="shared" si="45"/>
        <v>-7</v>
      </c>
      <c r="AQ57" s="11">
        <v>0</v>
      </c>
      <c r="AR57" s="11">
        <f t="shared" si="46"/>
        <v>0</v>
      </c>
      <c r="AS57" s="11">
        <v>4</v>
      </c>
      <c r="AT57" s="96">
        <v>11</v>
      </c>
      <c r="AU57" s="96">
        <f t="shared" si="47"/>
        <v>7</v>
      </c>
      <c r="AV57" s="96">
        <v>341</v>
      </c>
      <c r="AW57" s="96">
        <f>AV57*0.05</f>
        <v>17.05</v>
      </c>
      <c r="AX57" s="96"/>
      <c r="AY57" s="11">
        <v>2</v>
      </c>
      <c r="AZ57" s="11">
        <v>3</v>
      </c>
      <c r="BA57" s="11">
        <f t="shared" si="48"/>
        <v>1</v>
      </c>
      <c r="BB57" s="11">
        <v>45.3</v>
      </c>
      <c r="BC57" s="11">
        <f t="shared" si="64"/>
        <v>3</v>
      </c>
      <c r="BD57" s="11"/>
      <c r="BE57" s="11">
        <v>4</v>
      </c>
      <c r="BF57" s="11">
        <v>0</v>
      </c>
      <c r="BG57" s="11">
        <f t="shared" si="49"/>
        <v>-4</v>
      </c>
      <c r="BH57" s="11">
        <v>0</v>
      </c>
      <c r="BI57" s="11">
        <f>BH57*0.02</f>
        <v>0</v>
      </c>
      <c r="BJ57" s="11">
        <f>BG57*0.5</f>
        <v>-2</v>
      </c>
      <c r="BK57" s="11">
        <v>1367</v>
      </c>
      <c r="BL57" s="11">
        <v>541.69</v>
      </c>
      <c r="BM57" s="11">
        <v>415.8</v>
      </c>
      <c r="BN57" s="11">
        <v>21</v>
      </c>
      <c r="BO57" s="11">
        <f t="shared" si="50"/>
        <v>-825.31</v>
      </c>
      <c r="BP57" s="11">
        <f t="shared" si="51"/>
        <v>21</v>
      </c>
      <c r="BQ57" s="11">
        <f t="shared" si="65"/>
        <v>-20.63275</v>
      </c>
      <c r="BR57" s="11">
        <f t="shared" si="63"/>
        <v>125</v>
      </c>
      <c r="BS57" s="11">
        <f t="shared" si="53"/>
        <v>-85</v>
      </c>
    </row>
    <row r="58" s="4" customFormat="1" customHeight="1" spans="1:71">
      <c r="A58" s="10">
        <v>56</v>
      </c>
      <c r="B58" s="10">
        <v>105910</v>
      </c>
      <c r="C58" s="10" t="s">
        <v>156</v>
      </c>
      <c r="D58" s="10" t="s">
        <v>134</v>
      </c>
      <c r="E58" s="11">
        <v>6</v>
      </c>
      <c r="F58" s="11">
        <v>0</v>
      </c>
      <c r="G58" s="11">
        <f t="shared" si="35"/>
        <v>-6</v>
      </c>
      <c r="H58" s="11">
        <v>0</v>
      </c>
      <c r="I58" s="11">
        <f t="shared" si="36"/>
        <v>0</v>
      </c>
      <c r="J58" s="11">
        <f t="shared" si="37"/>
        <v>-6</v>
      </c>
      <c r="K58" s="11">
        <v>65</v>
      </c>
      <c r="L58" s="92">
        <v>24</v>
      </c>
      <c r="M58" s="92">
        <f t="shared" si="38"/>
        <v>-41</v>
      </c>
      <c r="N58" s="92">
        <v>1343</v>
      </c>
      <c r="O58" s="92">
        <f>N58*0.03</f>
        <v>40.29</v>
      </c>
      <c r="P58" s="92">
        <f>M58</f>
        <v>-41</v>
      </c>
      <c r="Q58" s="11">
        <v>8</v>
      </c>
      <c r="R58" s="11">
        <v>1</v>
      </c>
      <c r="S58" s="11">
        <f t="shared" si="39"/>
        <v>-7</v>
      </c>
      <c r="T58" s="11">
        <v>112</v>
      </c>
      <c r="U58" s="11">
        <f t="shared" si="57"/>
        <v>3.36</v>
      </c>
      <c r="V58" s="11">
        <f t="shared" si="58"/>
        <v>-7</v>
      </c>
      <c r="W58" s="11">
        <v>4</v>
      </c>
      <c r="X58" s="11">
        <v>4</v>
      </c>
      <c r="Y58" s="11">
        <f t="shared" si="40"/>
        <v>0</v>
      </c>
      <c r="Z58" s="11">
        <v>245</v>
      </c>
      <c r="AA58" s="11">
        <v>63.75</v>
      </c>
      <c r="AB58" s="11">
        <f>Z58*0.03+AA58*0.04</f>
        <v>9.9</v>
      </c>
      <c r="AC58" s="11"/>
      <c r="AD58" s="11">
        <v>20</v>
      </c>
      <c r="AE58" s="11">
        <v>5</v>
      </c>
      <c r="AF58" s="11">
        <f t="shared" si="41"/>
        <v>-15</v>
      </c>
      <c r="AG58" s="11">
        <v>241.53</v>
      </c>
      <c r="AH58" s="11">
        <f t="shared" si="42"/>
        <v>4.8306</v>
      </c>
      <c r="AI58" s="11">
        <f t="shared" si="43"/>
        <v>-15</v>
      </c>
      <c r="AJ58" s="11">
        <v>4</v>
      </c>
      <c r="AK58" s="11">
        <v>4</v>
      </c>
      <c r="AL58" s="11">
        <f t="shared" si="44"/>
        <v>0</v>
      </c>
      <c r="AM58" s="11"/>
      <c r="AN58" s="11">
        <v>7</v>
      </c>
      <c r="AO58" s="11">
        <v>0</v>
      </c>
      <c r="AP58" s="11">
        <f t="shared" si="45"/>
        <v>-7</v>
      </c>
      <c r="AQ58" s="11">
        <v>0</v>
      </c>
      <c r="AR58" s="11">
        <f t="shared" si="46"/>
        <v>0</v>
      </c>
      <c r="AS58" s="11">
        <v>4</v>
      </c>
      <c r="AT58" s="96">
        <v>5</v>
      </c>
      <c r="AU58" s="96">
        <f t="shared" si="47"/>
        <v>1</v>
      </c>
      <c r="AV58" s="96">
        <v>245</v>
      </c>
      <c r="AW58" s="96">
        <f>AV58*0.05</f>
        <v>12.25</v>
      </c>
      <c r="AX58" s="96"/>
      <c r="AY58" s="11">
        <v>4</v>
      </c>
      <c r="AZ58" s="11">
        <v>12</v>
      </c>
      <c r="BA58" s="11">
        <f t="shared" si="48"/>
        <v>8</v>
      </c>
      <c r="BB58" s="11">
        <v>161.84</v>
      </c>
      <c r="BC58" s="11">
        <f t="shared" si="64"/>
        <v>12</v>
      </c>
      <c r="BD58" s="11"/>
      <c r="BE58" s="11">
        <v>4</v>
      </c>
      <c r="BF58" s="11">
        <v>0</v>
      </c>
      <c r="BG58" s="11">
        <f t="shared" si="49"/>
        <v>-4</v>
      </c>
      <c r="BH58" s="11">
        <v>0</v>
      </c>
      <c r="BI58" s="11">
        <f>BH58*0.02</f>
        <v>0</v>
      </c>
      <c r="BJ58" s="11">
        <f>BG58*0.5</f>
        <v>-2</v>
      </c>
      <c r="BK58" s="11">
        <v>1213</v>
      </c>
      <c r="BL58" s="11">
        <v>926.61</v>
      </c>
      <c r="BM58" s="11">
        <v>906.81</v>
      </c>
      <c r="BN58" s="11">
        <v>46</v>
      </c>
      <c r="BO58" s="11">
        <f t="shared" si="50"/>
        <v>-286.39</v>
      </c>
      <c r="BP58" s="11">
        <f t="shared" si="51"/>
        <v>46</v>
      </c>
      <c r="BQ58" s="11">
        <f t="shared" si="65"/>
        <v>-7.15975</v>
      </c>
      <c r="BR58" s="11">
        <f t="shared" si="63"/>
        <v>129</v>
      </c>
      <c r="BS58" s="11">
        <f t="shared" si="53"/>
        <v>-78</v>
      </c>
    </row>
    <row r="59" s="4" customFormat="1" customHeight="1" spans="1:71">
      <c r="A59" s="10">
        <v>57</v>
      </c>
      <c r="B59" s="10">
        <v>106568</v>
      </c>
      <c r="C59" s="10" t="s">
        <v>157</v>
      </c>
      <c r="D59" s="10" t="s">
        <v>134</v>
      </c>
      <c r="E59" s="11">
        <v>5</v>
      </c>
      <c r="F59" s="11">
        <v>0</v>
      </c>
      <c r="G59" s="11">
        <f t="shared" si="35"/>
        <v>-5</v>
      </c>
      <c r="H59" s="11">
        <v>0</v>
      </c>
      <c r="I59" s="11">
        <f t="shared" si="36"/>
        <v>0</v>
      </c>
      <c r="J59" s="11">
        <f t="shared" si="37"/>
        <v>-5</v>
      </c>
      <c r="K59" s="11">
        <v>58</v>
      </c>
      <c r="L59" s="92">
        <v>45</v>
      </c>
      <c r="M59" s="92">
        <f t="shared" si="38"/>
        <v>-13</v>
      </c>
      <c r="N59" s="92">
        <v>2415</v>
      </c>
      <c r="O59" s="92">
        <f>N59*0.03</f>
        <v>72.45</v>
      </c>
      <c r="P59" s="92">
        <f>M59</f>
        <v>-13</v>
      </c>
      <c r="Q59" s="11">
        <v>12</v>
      </c>
      <c r="R59" s="11">
        <v>4</v>
      </c>
      <c r="S59" s="11">
        <f t="shared" si="39"/>
        <v>-8</v>
      </c>
      <c r="T59" s="11">
        <v>336</v>
      </c>
      <c r="U59" s="11">
        <f t="shared" si="57"/>
        <v>10.08</v>
      </c>
      <c r="V59" s="11">
        <f t="shared" si="58"/>
        <v>-8</v>
      </c>
      <c r="W59" s="11">
        <v>5</v>
      </c>
      <c r="X59" s="11">
        <v>5</v>
      </c>
      <c r="Y59" s="11">
        <f t="shared" si="40"/>
        <v>0</v>
      </c>
      <c r="Z59" s="11">
        <v>255</v>
      </c>
      <c r="AA59" s="11">
        <v>150</v>
      </c>
      <c r="AB59" s="11">
        <f>Z59*0.03+AA59*0.04</f>
        <v>13.65</v>
      </c>
      <c r="AC59" s="11"/>
      <c r="AD59" s="11">
        <v>20</v>
      </c>
      <c r="AE59" s="11">
        <v>2</v>
      </c>
      <c r="AF59" s="11">
        <f t="shared" si="41"/>
        <v>-18</v>
      </c>
      <c r="AG59" s="11">
        <v>84.66</v>
      </c>
      <c r="AH59" s="11">
        <f t="shared" si="42"/>
        <v>1.6932</v>
      </c>
      <c r="AI59" s="11">
        <f t="shared" si="43"/>
        <v>-18</v>
      </c>
      <c r="AJ59" s="11">
        <v>4</v>
      </c>
      <c r="AK59" s="11">
        <v>2</v>
      </c>
      <c r="AL59" s="11">
        <f t="shared" si="44"/>
        <v>-2</v>
      </c>
      <c r="AM59" s="11">
        <f>AL59*2</f>
        <v>-4</v>
      </c>
      <c r="AN59" s="11">
        <v>7</v>
      </c>
      <c r="AO59" s="11">
        <v>0</v>
      </c>
      <c r="AP59" s="11">
        <f t="shared" si="45"/>
        <v>-7</v>
      </c>
      <c r="AQ59" s="11">
        <v>0</v>
      </c>
      <c r="AR59" s="11">
        <f t="shared" si="46"/>
        <v>0</v>
      </c>
      <c r="AS59" s="11">
        <v>4</v>
      </c>
      <c r="AT59" s="96">
        <v>0</v>
      </c>
      <c r="AU59" s="96">
        <f t="shared" si="47"/>
        <v>-4</v>
      </c>
      <c r="AV59" s="96">
        <v>0</v>
      </c>
      <c r="AW59" s="96">
        <f>AV59*0.04</f>
        <v>0</v>
      </c>
      <c r="AX59" s="96">
        <f>AU59</f>
        <v>-4</v>
      </c>
      <c r="AY59" s="11">
        <v>3</v>
      </c>
      <c r="AZ59" s="11">
        <v>4</v>
      </c>
      <c r="BA59" s="11">
        <f t="shared" si="48"/>
        <v>1</v>
      </c>
      <c r="BB59" s="11">
        <v>61.9</v>
      </c>
      <c r="BC59" s="11">
        <f t="shared" si="64"/>
        <v>4</v>
      </c>
      <c r="BD59" s="11"/>
      <c r="BE59" s="11">
        <v>4</v>
      </c>
      <c r="BF59" s="11">
        <v>1</v>
      </c>
      <c r="BG59" s="11">
        <f t="shared" si="49"/>
        <v>-3</v>
      </c>
      <c r="BH59" s="11">
        <v>95.2</v>
      </c>
      <c r="BI59" s="11">
        <f>BH59*0.02</f>
        <v>1.904</v>
      </c>
      <c r="BJ59" s="11">
        <f>BG59*0.5</f>
        <v>-1.5</v>
      </c>
      <c r="BK59" s="11">
        <v>1200</v>
      </c>
      <c r="BL59" s="11">
        <v>613.8</v>
      </c>
      <c r="BM59" s="11">
        <v>613.8</v>
      </c>
      <c r="BN59" s="11">
        <v>31</v>
      </c>
      <c r="BO59" s="11">
        <f t="shared" si="50"/>
        <v>-586.2</v>
      </c>
      <c r="BP59" s="11">
        <f t="shared" si="51"/>
        <v>31</v>
      </c>
      <c r="BQ59" s="11">
        <f t="shared" si="65"/>
        <v>-14.655</v>
      </c>
      <c r="BR59" s="11">
        <f t="shared" si="63"/>
        <v>135</v>
      </c>
      <c r="BS59" s="11">
        <f t="shared" si="53"/>
        <v>-68</v>
      </c>
    </row>
    <row r="60" s="4" customFormat="1" customHeight="1" spans="1:71">
      <c r="A60" s="10">
        <v>58</v>
      </c>
      <c r="B60" s="10">
        <v>337</v>
      </c>
      <c r="C60" s="10" t="s">
        <v>158</v>
      </c>
      <c r="D60" s="10" t="s">
        <v>101</v>
      </c>
      <c r="E60" s="11">
        <v>23</v>
      </c>
      <c r="F60" s="11">
        <v>23</v>
      </c>
      <c r="G60" s="11">
        <f t="shared" si="35"/>
        <v>0</v>
      </c>
      <c r="H60" s="11">
        <v>1412.27</v>
      </c>
      <c r="I60" s="11">
        <f>H60*0.04</f>
        <v>56.4908</v>
      </c>
      <c r="J60" s="11"/>
      <c r="K60" s="11">
        <v>273</v>
      </c>
      <c r="L60" s="92">
        <v>246</v>
      </c>
      <c r="M60" s="92">
        <f t="shared" si="38"/>
        <v>-27</v>
      </c>
      <c r="N60" s="92">
        <v>13047.26</v>
      </c>
      <c r="O60" s="92">
        <f>N60*0.03</f>
        <v>391.4178</v>
      </c>
      <c r="P60" s="92">
        <f>M60</f>
        <v>-27</v>
      </c>
      <c r="Q60" s="11">
        <v>35</v>
      </c>
      <c r="R60" s="11">
        <v>31</v>
      </c>
      <c r="S60" s="11">
        <f t="shared" si="39"/>
        <v>-4</v>
      </c>
      <c r="T60" s="11">
        <v>2612.32</v>
      </c>
      <c r="U60" s="11">
        <f t="shared" si="57"/>
        <v>78.3696</v>
      </c>
      <c r="V60" s="11">
        <f t="shared" si="58"/>
        <v>-4</v>
      </c>
      <c r="W60" s="11">
        <v>12</v>
      </c>
      <c r="X60" s="11">
        <v>10</v>
      </c>
      <c r="Y60" s="11">
        <f t="shared" si="40"/>
        <v>-2</v>
      </c>
      <c r="Z60" s="11">
        <v>397</v>
      </c>
      <c r="AA60" s="11">
        <v>375</v>
      </c>
      <c r="AB60" s="11">
        <f>Z60*0.02+AA60*0.03</f>
        <v>19.19</v>
      </c>
      <c r="AC60" s="11">
        <f>Y60*0.5</f>
        <v>-1</v>
      </c>
      <c r="AD60" s="11">
        <v>57</v>
      </c>
      <c r="AE60" s="11">
        <v>35</v>
      </c>
      <c r="AF60" s="11">
        <f t="shared" si="41"/>
        <v>-22</v>
      </c>
      <c r="AG60" s="11">
        <v>1662.6</v>
      </c>
      <c r="AH60" s="11">
        <f t="shared" si="42"/>
        <v>33.252</v>
      </c>
      <c r="AI60" s="11">
        <f t="shared" si="43"/>
        <v>-22</v>
      </c>
      <c r="AJ60" s="11">
        <v>11</v>
      </c>
      <c r="AK60" s="11">
        <v>12</v>
      </c>
      <c r="AL60" s="11">
        <f t="shared" si="44"/>
        <v>1</v>
      </c>
      <c r="AM60" s="11"/>
      <c r="AN60" s="11">
        <v>16</v>
      </c>
      <c r="AO60" s="11">
        <v>11</v>
      </c>
      <c r="AP60" s="11">
        <f t="shared" si="45"/>
        <v>-5</v>
      </c>
      <c r="AQ60" s="11">
        <v>1089</v>
      </c>
      <c r="AR60" s="11">
        <f t="shared" si="46"/>
        <v>54.45</v>
      </c>
      <c r="AS60" s="11">
        <v>10</v>
      </c>
      <c r="AT60" s="96">
        <v>24</v>
      </c>
      <c r="AU60" s="96">
        <f t="shared" si="47"/>
        <v>14</v>
      </c>
      <c r="AV60" s="96">
        <v>761</v>
      </c>
      <c r="AW60" s="96">
        <f>AV60*0.05</f>
        <v>38.05</v>
      </c>
      <c r="AX60" s="96"/>
      <c r="AY60" s="11">
        <v>11</v>
      </c>
      <c r="AZ60" s="11">
        <v>27</v>
      </c>
      <c r="BA60" s="11">
        <f t="shared" si="48"/>
        <v>16</v>
      </c>
      <c r="BB60" s="11">
        <v>398.94</v>
      </c>
      <c r="BC60" s="11">
        <f t="shared" si="64"/>
        <v>27</v>
      </c>
      <c r="BD60" s="11"/>
      <c r="BE60" s="11">
        <v>7</v>
      </c>
      <c r="BF60" s="11">
        <v>11</v>
      </c>
      <c r="BG60" s="11">
        <f t="shared" si="49"/>
        <v>4</v>
      </c>
      <c r="BH60" s="11">
        <v>1069.6</v>
      </c>
      <c r="BI60" s="11">
        <f>BH60*0.03</f>
        <v>32.088</v>
      </c>
      <c r="BJ60" s="11"/>
      <c r="BK60" s="11">
        <v>3926</v>
      </c>
      <c r="BL60" s="11">
        <v>3205.12</v>
      </c>
      <c r="BM60" s="11">
        <v>3135.82</v>
      </c>
      <c r="BN60" s="11">
        <v>171</v>
      </c>
      <c r="BO60" s="11">
        <f t="shared" si="50"/>
        <v>-720.88</v>
      </c>
      <c r="BP60" s="11">
        <f t="shared" si="51"/>
        <v>171</v>
      </c>
      <c r="BQ60" s="11">
        <f t="shared" si="65"/>
        <v>-18.022</v>
      </c>
      <c r="BR60" s="11">
        <f t="shared" si="63"/>
        <v>901</v>
      </c>
      <c r="BS60" s="11">
        <f t="shared" si="53"/>
        <v>-72</v>
      </c>
    </row>
    <row r="61" s="4" customFormat="1" customHeight="1" spans="1:71">
      <c r="A61" s="10">
        <v>59</v>
      </c>
      <c r="B61" s="10">
        <v>373</v>
      </c>
      <c r="C61" s="10" t="s">
        <v>159</v>
      </c>
      <c r="D61" s="10" t="s">
        <v>101</v>
      </c>
      <c r="E61" s="11">
        <v>16</v>
      </c>
      <c r="F61" s="11">
        <v>12</v>
      </c>
      <c r="G61" s="11">
        <f t="shared" si="35"/>
        <v>-4</v>
      </c>
      <c r="H61" s="11">
        <v>749.38</v>
      </c>
      <c r="I61" s="11">
        <f t="shared" ref="I61:I79" si="66">H61*0.03</f>
        <v>22.4814</v>
      </c>
      <c r="J61" s="11">
        <f t="shared" ref="J61:J79" si="67">G61</f>
        <v>-4</v>
      </c>
      <c r="K61" s="11">
        <v>189</v>
      </c>
      <c r="L61" s="92">
        <v>221</v>
      </c>
      <c r="M61" s="92">
        <f t="shared" si="38"/>
        <v>32</v>
      </c>
      <c r="N61" s="92">
        <v>12662.38</v>
      </c>
      <c r="O61" s="92">
        <f>N61*0.04</f>
        <v>506.4952</v>
      </c>
      <c r="P61" s="92"/>
      <c r="Q61" s="11">
        <v>17</v>
      </c>
      <c r="R61" s="11">
        <v>40</v>
      </c>
      <c r="S61" s="11">
        <f t="shared" si="39"/>
        <v>23</v>
      </c>
      <c r="T61" s="11">
        <v>3660.73</v>
      </c>
      <c r="U61" s="11">
        <f>T61*0.04</f>
        <v>146.4292</v>
      </c>
      <c r="V61" s="11"/>
      <c r="W61" s="11">
        <v>7</v>
      </c>
      <c r="X61" s="11">
        <v>3</v>
      </c>
      <c r="Y61" s="11">
        <f t="shared" si="40"/>
        <v>-4</v>
      </c>
      <c r="Z61" s="11">
        <v>225</v>
      </c>
      <c r="AA61" s="11">
        <v>0</v>
      </c>
      <c r="AB61" s="11">
        <f>Z61*0.02+AA61*0.03</f>
        <v>4.5</v>
      </c>
      <c r="AC61" s="11">
        <f>Y61*0.5</f>
        <v>-2</v>
      </c>
      <c r="AD61" s="11">
        <v>39</v>
      </c>
      <c r="AE61" s="11">
        <v>27</v>
      </c>
      <c r="AF61" s="11">
        <f t="shared" si="41"/>
        <v>-12</v>
      </c>
      <c r="AG61" s="11">
        <v>1284.84</v>
      </c>
      <c r="AH61" s="11">
        <f t="shared" si="42"/>
        <v>25.6968</v>
      </c>
      <c r="AI61" s="11">
        <f t="shared" si="43"/>
        <v>-12</v>
      </c>
      <c r="AJ61" s="11">
        <v>8</v>
      </c>
      <c r="AK61" s="11">
        <v>6</v>
      </c>
      <c r="AL61" s="11">
        <f t="shared" si="44"/>
        <v>-2</v>
      </c>
      <c r="AM61" s="11">
        <f>AL61*2</f>
        <v>-4</v>
      </c>
      <c r="AN61" s="11">
        <v>7</v>
      </c>
      <c r="AO61" s="11">
        <v>7</v>
      </c>
      <c r="AP61" s="11">
        <f t="shared" si="45"/>
        <v>0</v>
      </c>
      <c r="AQ61" s="11">
        <v>792</v>
      </c>
      <c r="AR61" s="11">
        <f>AQ61*0.06</f>
        <v>47.52</v>
      </c>
      <c r="AS61" s="11">
        <v>8</v>
      </c>
      <c r="AT61" s="96">
        <v>9</v>
      </c>
      <c r="AU61" s="96">
        <f t="shared" si="47"/>
        <v>1</v>
      </c>
      <c r="AV61" s="96">
        <v>419.55</v>
      </c>
      <c r="AW61" s="96">
        <f>AV61*0.05</f>
        <v>20.9775</v>
      </c>
      <c r="AX61" s="96"/>
      <c r="AY61" s="11">
        <v>12</v>
      </c>
      <c r="AZ61" s="11">
        <v>20</v>
      </c>
      <c r="BA61" s="11">
        <f t="shared" si="48"/>
        <v>8</v>
      </c>
      <c r="BB61" s="11">
        <v>288.62</v>
      </c>
      <c r="BC61" s="11">
        <f t="shared" si="64"/>
        <v>20</v>
      </c>
      <c r="BD61" s="11"/>
      <c r="BE61" s="11">
        <v>7</v>
      </c>
      <c r="BF61" s="11">
        <v>4</v>
      </c>
      <c r="BG61" s="11">
        <f t="shared" si="49"/>
        <v>-3</v>
      </c>
      <c r="BH61" s="11">
        <v>379.32</v>
      </c>
      <c r="BI61" s="11">
        <f>BH61*0.02</f>
        <v>7.5864</v>
      </c>
      <c r="BJ61" s="11">
        <f>BG61*0.5</f>
        <v>-1.5</v>
      </c>
      <c r="BK61" s="11">
        <v>2210</v>
      </c>
      <c r="BL61" s="11">
        <v>1925.16</v>
      </c>
      <c r="BM61" s="11">
        <v>1915.26</v>
      </c>
      <c r="BN61" s="11">
        <v>97</v>
      </c>
      <c r="BO61" s="11">
        <f t="shared" si="50"/>
        <v>-284.84</v>
      </c>
      <c r="BP61" s="11">
        <f t="shared" si="51"/>
        <v>97</v>
      </c>
      <c r="BQ61" s="11">
        <f t="shared" si="65"/>
        <v>-7.121</v>
      </c>
      <c r="BR61" s="11">
        <f t="shared" si="63"/>
        <v>899</v>
      </c>
      <c r="BS61" s="11">
        <f t="shared" si="53"/>
        <v>-31</v>
      </c>
    </row>
    <row r="62" s="4" customFormat="1" customHeight="1" spans="1:71">
      <c r="A62" s="10">
        <v>60</v>
      </c>
      <c r="B62" s="10">
        <v>517</v>
      </c>
      <c r="C62" s="10" t="s">
        <v>160</v>
      </c>
      <c r="D62" s="10" t="s">
        <v>101</v>
      </c>
      <c r="E62" s="11">
        <v>16</v>
      </c>
      <c r="F62" s="11">
        <v>1</v>
      </c>
      <c r="G62" s="11">
        <f t="shared" si="35"/>
        <v>-15</v>
      </c>
      <c r="H62" s="11">
        <v>68</v>
      </c>
      <c r="I62" s="11">
        <f t="shared" si="66"/>
        <v>2.04</v>
      </c>
      <c r="J62" s="11">
        <f t="shared" si="67"/>
        <v>-15</v>
      </c>
      <c r="K62" s="11">
        <v>170</v>
      </c>
      <c r="L62" s="92">
        <v>119</v>
      </c>
      <c r="M62" s="92">
        <f t="shared" si="38"/>
        <v>-51</v>
      </c>
      <c r="N62" s="92">
        <v>6589.5</v>
      </c>
      <c r="O62" s="92">
        <f t="shared" ref="O62:O69" si="68">N62*0.03</f>
        <v>197.685</v>
      </c>
      <c r="P62" s="92">
        <f t="shared" ref="P62:P69" si="69">M62</f>
        <v>-51</v>
      </c>
      <c r="Q62" s="11">
        <v>24</v>
      </c>
      <c r="R62" s="11">
        <v>18</v>
      </c>
      <c r="S62" s="11">
        <f t="shared" si="39"/>
        <v>-6</v>
      </c>
      <c r="T62" s="11">
        <v>1786</v>
      </c>
      <c r="U62" s="11">
        <f>T62*0.03</f>
        <v>53.58</v>
      </c>
      <c r="V62" s="11">
        <f>S62*1</f>
        <v>-6</v>
      </c>
      <c r="W62" s="11">
        <v>10</v>
      </c>
      <c r="X62" s="11">
        <v>3</v>
      </c>
      <c r="Y62" s="11">
        <f t="shared" si="40"/>
        <v>-7</v>
      </c>
      <c r="Z62" s="11">
        <v>170</v>
      </c>
      <c r="AA62" s="11">
        <v>75</v>
      </c>
      <c r="AB62" s="11">
        <f>Z62*0.02+AA62*0.03</f>
        <v>5.65</v>
      </c>
      <c r="AC62" s="11">
        <f>Y62*0.5</f>
        <v>-3.5</v>
      </c>
      <c r="AD62" s="11">
        <v>47</v>
      </c>
      <c r="AE62" s="11">
        <v>11</v>
      </c>
      <c r="AF62" s="11">
        <f t="shared" si="41"/>
        <v>-36</v>
      </c>
      <c r="AG62" s="11">
        <v>547.8</v>
      </c>
      <c r="AH62" s="11">
        <f t="shared" si="42"/>
        <v>10.956</v>
      </c>
      <c r="AI62" s="11">
        <f t="shared" si="43"/>
        <v>-36</v>
      </c>
      <c r="AJ62" s="11">
        <v>6</v>
      </c>
      <c r="AK62" s="11">
        <v>15</v>
      </c>
      <c r="AL62" s="11">
        <f t="shared" si="44"/>
        <v>9</v>
      </c>
      <c r="AM62" s="11"/>
      <c r="AN62" s="11">
        <v>7</v>
      </c>
      <c r="AO62" s="11">
        <v>0</v>
      </c>
      <c r="AP62" s="11">
        <f t="shared" si="45"/>
        <v>-7</v>
      </c>
      <c r="AQ62" s="11">
        <v>0</v>
      </c>
      <c r="AR62" s="11">
        <f t="shared" ref="AR62:AR89" si="70">AQ62*0.05</f>
        <v>0</v>
      </c>
      <c r="AS62" s="11">
        <v>8</v>
      </c>
      <c r="AT62" s="96">
        <v>8</v>
      </c>
      <c r="AU62" s="96">
        <f t="shared" si="47"/>
        <v>0</v>
      </c>
      <c r="AV62" s="96">
        <v>373</v>
      </c>
      <c r="AW62" s="96">
        <f>AV62*0.05</f>
        <v>18.65</v>
      </c>
      <c r="AX62" s="96"/>
      <c r="AY62" s="11">
        <v>14</v>
      </c>
      <c r="AZ62" s="11">
        <v>28</v>
      </c>
      <c r="BA62" s="11">
        <f t="shared" si="48"/>
        <v>14</v>
      </c>
      <c r="BB62" s="11">
        <v>414.02</v>
      </c>
      <c r="BC62" s="11">
        <f t="shared" si="64"/>
        <v>28</v>
      </c>
      <c r="BD62" s="11"/>
      <c r="BE62" s="11">
        <v>7</v>
      </c>
      <c r="BF62" s="11">
        <v>0</v>
      </c>
      <c r="BG62" s="11">
        <f t="shared" si="49"/>
        <v>-7</v>
      </c>
      <c r="BH62" s="11">
        <v>0</v>
      </c>
      <c r="BI62" s="11">
        <f>BH62*0.02</f>
        <v>0</v>
      </c>
      <c r="BJ62" s="11">
        <f>BG62*0.5</f>
        <v>-3.5</v>
      </c>
      <c r="BK62" s="11">
        <v>2384</v>
      </c>
      <c r="BL62" s="11">
        <v>1009.8</v>
      </c>
      <c r="BM62" s="11">
        <v>970.2</v>
      </c>
      <c r="BN62" s="11">
        <v>49</v>
      </c>
      <c r="BO62" s="11">
        <f t="shared" si="50"/>
        <v>-1374.2</v>
      </c>
      <c r="BP62" s="11">
        <f t="shared" si="51"/>
        <v>49</v>
      </c>
      <c r="BQ62" s="11">
        <f t="shared" si="65"/>
        <v>-34.355</v>
      </c>
      <c r="BR62" s="11">
        <f t="shared" si="63"/>
        <v>366</v>
      </c>
      <c r="BS62" s="11">
        <f t="shared" si="53"/>
        <v>-149</v>
      </c>
    </row>
    <row r="63" s="4" customFormat="1" customHeight="1" spans="1:71">
      <c r="A63" s="10">
        <v>61</v>
      </c>
      <c r="B63" s="10">
        <v>511</v>
      </c>
      <c r="C63" s="10" t="s">
        <v>161</v>
      </c>
      <c r="D63" s="10" t="s">
        <v>101</v>
      </c>
      <c r="E63" s="11">
        <v>14</v>
      </c>
      <c r="F63" s="11">
        <v>0</v>
      </c>
      <c r="G63" s="11">
        <f t="shared" si="35"/>
        <v>-14</v>
      </c>
      <c r="H63" s="11">
        <v>0</v>
      </c>
      <c r="I63" s="11">
        <f t="shared" si="66"/>
        <v>0</v>
      </c>
      <c r="J63" s="11">
        <f t="shared" si="67"/>
        <v>-14</v>
      </c>
      <c r="K63" s="11">
        <v>153</v>
      </c>
      <c r="L63" s="92">
        <v>136</v>
      </c>
      <c r="M63" s="92">
        <f t="shared" si="38"/>
        <v>-17</v>
      </c>
      <c r="N63" s="92">
        <v>6740.69</v>
      </c>
      <c r="O63" s="92">
        <f t="shared" si="68"/>
        <v>202.2207</v>
      </c>
      <c r="P63" s="92">
        <f t="shared" si="69"/>
        <v>-17</v>
      </c>
      <c r="Q63" s="11">
        <v>18</v>
      </c>
      <c r="R63" s="11">
        <v>21</v>
      </c>
      <c r="S63" s="11">
        <f t="shared" si="39"/>
        <v>3</v>
      </c>
      <c r="T63" s="11">
        <v>2010</v>
      </c>
      <c r="U63" s="11">
        <f>T63*0.04</f>
        <v>80.4</v>
      </c>
      <c r="V63" s="11"/>
      <c r="W63" s="11">
        <v>4</v>
      </c>
      <c r="X63" s="11">
        <v>10</v>
      </c>
      <c r="Y63" s="11">
        <f t="shared" si="40"/>
        <v>6</v>
      </c>
      <c r="Z63" s="11">
        <v>680</v>
      </c>
      <c r="AA63" s="11">
        <v>150</v>
      </c>
      <c r="AB63" s="11">
        <f>Z63*0.03+AA63*0.04</f>
        <v>26.4</v>
      </c>
      <c r="AC63" s="11"/>
      <c r="AD63" s="11">
        <v>26</v>
      </c>
      <c r="AE63" s="11">
        <v>6</v>
      </c>
      <c r="AF63" s="11">
        <f t="shared" si="41"/>
        <v>-20</v>
      </c>
      <c r="AG63" s="11">
        <v>258.8</v>
      </c>
      <c r="AH63" s="11">
        <f t="shared" si="42"/>
        <v>5.176</v>
      </c>
      <c r="AI63" s="11">
        <f t="shared" si="43"/>
        <v>-20</v>
      </c>
      <c r="AJ63" s="11">
        <v>6</v>
      </c>
      <c r="AK63" s="11">
        <v>0</v>
      </c>
      <c r="AL63" s="11">
        <f t="shared" si="44"/>
        <v>-6</v>
      </c>
      <c r="AM63" s="11">
        <f>AL63*2</f>
        <v>-12</v>
      </c>
      <c r="AN63" s="11">
        <v>7</v>
      </c>
      <c r="AO63" s="11">
        <v>0</v>
      </c>
      <c r="AP63" s="11">
        <f t="shared" si="45"/>
        <v>-7</v>
      </c>
      <c r="AQ63" s="11">
        <v>0</v>
      </c>
      <c r="AR63" s="11">
        <f t="shared" si="70"/>
        <v>0</v>
      </c>
      <c r="AS63" s="11">
        <v>7</v>
      </c>
      <c r="AT63" s="96">
        <v>10</v>
      </c>
      <c r="AU63" s="96">
        <f t="shared" si="47"/>
        <v>3</v>
      </c>
      <c r="AV63" s="96">
        <v>490</v>
      </c>
      <c r="AW63" s="96">
        <f>AV63*0.05</f>
        <v>24.5</v>
      </c>
      <c r="AX63" s="96"/>
      <c r="AY63" s="11">
        <v>8</v>
      </c>
      <c r="AZ63" s="11">
        <v>18</v>
      </c>
      <c r="BA63" s="11">
        <f t="shared" si="48"/>
        <v>10</v>
      </c>
      <c r="BB63" s="11">
        <v>254.9</v>
      </c>
      <c r="BC63" s="11">
        <f t="shared" si="64"/>
        <v>18</v>
      </c>
      <c r="BD63" s="11"/>
      <c r="BE63" s="11">
        <v>7</v>
      </c>
      <c r="BF63" s="11">
        <v>2</v>
      </c>
      <c r="BG63" s="11">
        <f t="shared" si="49"/>
        <v>-5</v>
      </c>
      <c r="BH63" s="11">
        <v>224</v>
      </c>
      <c r="BI63" s="11">
        <f>BH63*0.02</f>
        <v>4.48</v>
      </c>
      <c r="BJ63" s="11">
        <f>BG63*0.5</f>
        <v>-2.5</v>
      </c>
      <c r="BK63" s="11">
        <v>7960</v>
      </c>
      <c r="BL63" s="11">
        <v>1027.3</v>
      </c>
      <c r="BM63" s="11">
        <v>957.72</v>
      </c>
      <c r="BN63" s="11">
        <v>49</v>
      </c>
      <c r="BO63" s="11">
        <f t="shared" si="50"/>
        <v>-6932.7</v>
      </c>
      <c r="BP63" s="11">
        <f t="shared" si="51"/>
        <v>49</v>
      </c>
      <c r="BQ63" s="11">
        <f t="shared" si="65"/>
        <v>-173.3175</v>
      </c>
      <c r="BR63" s="11">
        <f t="shared" si="63"/>
        <v>410</v>
      </c>
      <c r="BS63" s="11">
        <f t="shared" si="53"/>
        <v>-239</v>
      </c>
    </row>
    <row r="64" s="4" customFormat="1" customHeight="1" spans="1:71">
      <c r="A64" s="10">
        <v>62</v>
      </c>
      <c r="B64" s="10">
        <v>578</v>
      </c>
      <c r="C64" s="10" t="s">
        <v>162</v>
      </c>
      <c r="D64" s="10" t="s">
        <v>101</v>
      </c>
      <c r="E64" s="11">
        <v>10</v>
      </c>
      <c r="F64" s="11">
        <v>0</v>
      </c>
      <c r="G64" s="11">
        <f t="shared" si="35"/>
        <v>-10</v>
      </c>
      <c r="H64" s="11">
        <v>0</v>
      </c>
      <c r="I64" s="11">
        <f t="shared" si="66"/>
        <v>0</v>
      </c>
      <c r="J64" s="11">
        <f t="shared" si="67"/>
        <v>-10</v>
      </c>
      <c r="K64" s="11">
        <v>131</v>
      </c>
      <c r="L64" s="92">
        <v>123</v>
      </c>
      <c r="M64" s="92">
        <f t="shared" si="38"/>
        <v>-8</v>
      </c>
      <c r="N64" s="92">
        <v>6568.5</v>
      </c>
      <c r="O64" s="92">
        <f t="shared" si="68"/>
        <v>197.055</v>
      </c>
      <c r="P64" s="92">
        <f t="shared" si="69"/>
        <v>-8</v>
      </c>
      <c r="Q64" s="11">
        <v>17</v>
      </c>
      <c r="R64" s="11">
        <v>13</v>
      </c>
      <c r="S64" s="11">
        <f t="shared" si="39"/>
        <v>-4</v>
      </c>
      <c r="T64" s="11">
        <v>1205.12</v>
      </c>
      <c r="U64" s="11">
        <f t="shared" ref="U64:U69" si="71">T64*0.03</f>
        <v>36.1536</v>
      </c>
      <c r="V64" s="11">
        <f t="shared" ref="V64:V69" si="72">S64*1</f>
        <v>-4</v>
      </c>
      <c r="W64" s="11">
        <v>12</v>
      </c>
      <c r="X64" s="11">
        <v>16</v>
      </c>
      <c r="Y64" s="11">
        <f t="shared" si="40"/>
        <v>4</v>
      </c>
      <c r="Z64" s="11">
        <v>1275</v>
      </c>
      <c r="AA64" s="11">
        <v>75</v>
      </c>
      <c r="AB64" s="11">
        <f>Z64*0.03+AA64*0.04</f>
        <v>41.25</v>
      </c>
      <c r="AC64" s="11"/>
      <c r="AD64" s="11">
        <v>32</v>
      </c>
      <c r="AE64" s="11">
        <v>26</v>
      </c>
      <c r="AF64" s="11">
        <f t="shared" si="41"/>
        <v>-6</v>
      </c>
      <c r="AG64" s="11">
        <v>1268.13</v>
      </c>
      <c r="AH64" s="11">
        <f t="shared" si="42"/>
        <v>25.3626</v>
      </c>
      <c r="AI64" s="11">
        <f t="shared" si="43"/>
        <v>-6</v>
      </c>
      <c r="AJ64" s="11">
        <v>6</v>
      </c>
      <c r="AK64" s="11">
        <v>2</v>
      </c>
      <c r="AL64" s="11">
        <f t="shared" si="44"/>
        <v>-4</v>
      </c>
      <c r="AM64" s="11">
        <f>AL64*2</f>
        <v>-8</v>
      </c>
      <c r="AN64" s="11">
        <v>7</v>
      </c>
      <c r="AO64" s="11">
        <v>2</v>
      </c>
      <c r="AP64" s="11">
        <f t="shared" si="45"/>
        <v>-5</v>
      </c>
      <c r="AQ64" s="11">
        <v>198</v>
      </c>
      <c r="AR64" s="11">
        <f t="shared" si="70"/>
        <v>9.9</v>
      </c>
      <c r="AS64" s="11">
        <v>7</v>
      </c>
      <c r="AT64" s="96">
        <v>5</v>
      </c>
      <c r="AU64" s="96">
        <f t="shared" si="47"/>
        <v>-2</v>
      </c>
      <c r="AV64" s="96">
        <v>226</v>
      </c>
      <c r="AW64" s="96">
        <f t="shared" ref="AW64:AW70" si="73">AV64*0.04</f>
        <v>9.04</v>
      </c>
      <c r="AX64" s="96">
        <f t="shared" ref="AX64:AX70" si="74">AU64</f>
        <v>-2</v>
      </c>
      <c r="AY64" s="11">
        <v>7</v>
      </c>
      <c r="AZ64" s="11">
        <v>14</v>
      </c>
      <c r="BA64" s="11">
        <f t="shared" si="48"/>
        <v>7</v>
      </c>
      <c r="BB64" s="11">
        <v>203.42</v>
      </c>
      <c r="BC64" s="11">
        <f t="shared" si="64"/>
        <v>14</v>
      </c>
      <c r="BD64" s="11"/>
      <c r="BE64" s="11">
        <v>7</v>
      </c>
      <c r="BF64" s="11">
        <v>7</v>
      </c>
      <c r="BG64" s="11">
        <f t="shared" si="49"/>
        <v>0</v>
      </c>
      <c r="BH64" s="11">
        <v>658.56</v>
      </c>
      <c r="BI64" s="11">
        <f>BH64*0.03</f>
        <v>19.7568</v>
      </c>
      <c r="BJ64" s="11"/>
      <c r="BK64" s="11">
        <v>5331</v>
      </c>
      <c r="BL64" s="11">
        <v>1357.41</v>
      </c>
      <c r="BM64" s="11">
        <v>1292.15</v>
      </c>
      <c r="BN64" s="11">
        <v>66</v>
      </c>
      <c r="BO64" s="11">
        <f t="shared" si="50"/>
        <v>-3973.59</v>
      </c>
      <c r="BP64" s="11">
        <f t="shared" si="51"/>
        <v>66</v>
      </c>
      <c r="BQ64" s="11">
        <f t="shared" si="65"/>
        <v>-99.33975</v>
      </c>
      <c r="BR64" s="11">
        <f t="shared" si="63"/>
        <v>419</v>
      </c>
      <c r="BS64" s="11">
        <f t="shared" si="53"/>
        <v>-137</v>
      </c>
    </row>
    <row r="65" s="4" customFormat="1" customHeight="1" spans="1:71">
      <c r="A65" s="10">
        <v>63</v>
      </c>
      <c r="B65" s="10">
        <v>742</v>
      </c>
      <c r="C65" s="10" t="s">
        <v>163</v>
      </c>
      <c r="D65" s="10" t="s">
        <v>101</v>
      </c>
      <c r="E65" s="11">
        <v>8</v>
      </c>
      <c r="F65" s="11">
        <v>1</v>
      </c>
      <c r="G65" s="11">
        <f t="shared" si="35"/>
        <v>-7</v>
      </c>
      <c r="H65" s="11">
        <v>68</v>
      </c>
      <c r="I65" s="11">
        <f t="shared" si="66"/>
        <v>2.04</v>
      </c>
      <c r="J65" s="11">
        <f t="shared" si="67"/>
        <v>-7</v>
      </c>
      <c r="K65" s="11">
        <v>88</v>
      </c>
      <c r="L65" s="92">
        <v>37</v>
      </c>
      <c r="M65" s="92">
        <f t="shared" si="38"/>
        <v>-51</v>
      </c>
      <c r="N65" s="92">
        <v>1871.1</v>
      </c>
      <c r="O65" s="92">
        <f t="shared" si="68"/>
        <v>56.133</v>
      </c>
      <c r="P65" s="92">
        <f t="shared" si="69"/>
        <v>-51</v>
      </c>
      <c r="Q65" s="11">
        <v>13</v>
      </c>
      <c r="R65" s="11">
        <v>7</v>
      </c>
      <c r="S65" s="11">
        <f t="shared" si="39"/>
        <v>-6</v>
      </c>
      <c r="T65" s="11">
        <v>638</v>
      </c>
      <c r="U65" s="11">
        <f t="shared" si="71"/>
        <v>19.14</v>
      </c>
      <c r="V65" s="11">
        <f t="shared" si="72"/>
        <v>-6</v>
      </c>
      <c r="W65" s="11">
        <v>4</v>
      </c>
      <c r="X65" s="11">
        <v>1</v>
      </c>
      <c r="Y65" s="11">
        <f t="shared" si="40"/>
        <v>-3</v>
      </c>
      <c r="Z65" s="11">
        <v>85</v>
      </c>
      <c r="AA65" s="11">
        <v>0</v>
      </c>
      <c r="AB65" s="11">
        <f>Z65*0.02+AA65*0.03</f>
        <v>1.7</v>
      </c>
      <c r="AC65" s="11">
        <f>Y65*0.5</f>
        <v>-1.5</v>
      </c>
      <c r="AD65" s="11">
        <v>22</v>
      </c>
      <c r="AE65" s="11">
        <v>9</v>
      </c>
      <c r="AF65" s="11">
        <f t="shared" si="41"/>
        <v>-13</v>
      </c>
      <c r="AG65" s="11">
        <v>425.79</v>
      </c>
      <c r="AH65" s="11">
        <f t="shared" si="42"/>
        <v>8.5158</v>
      </c>
      <c r="AI65" s="11">
        <f t="shared" si="43"/>
        <v>-13</v>
      </c>
      <c r="AJ65" s="11">
        <v>6</v>
      </c>
      <c r="AK65" s="11">
        <v>0</v>
      </c>
      <c r="AL65" s="11">
        <f t="shared" si="44"/>
        <v>-6</v>
      </c>
      <c r="AM65" s="11">
        <f>AL65*2</f>
        <v>-12</v>
      </c>
      <c r="AN65" s="11">
        <v>7</v>
      </c>
      <c r="AO65" s="11">
        <v>0</v>
      </c>
      <c r="AP65" s="11">
        <f t="shared" si="45"/>
        <v>-7</v>
      </c>
      <c r="AQ65" s="11">
        <v>0</v>
      </c>
      <c r="AR65" s="11">
        <f t="shared" si="70"/>
        <v>0</v>
      </c>
      <c r="AS65" s="11">
        <v>7</v>
      </c>
      <c r="AT65" s="96">
        <v>0</v>
      </c>
      <c r="AU65" s="96">
        <f t="shared" si="47"/>
        <v>-7</v>
      </c>
      <c r="AV65" s="96">
        <v>0</v>
      </c>
      <c r="AW65" s="96">
        <f t="shared" si="73"/>
        <v>0</v>
      </c>
      <c r="AX65" s="96">
        <f t="shared" si="74"/>
        <v>-7</v>
      </c>
      <c r="AY65" s="11">
        <v>7</v>
      </c>
      <c r="AZ65" s="11">
        <v>4</v>
      </c>
      <c r="BA65" s="11">
        <f t="shared" si="48"/>
        <v>-3</v>
      </c>
      <c r="BB65" s="11">
        <v>58.92</v>
      </c>
      <c r="BC65" s="11">
        <f>BB65*0.02</f>
        <v>1.1784</v>
      </c>
      <c r="BD65" s="11">
        <f>BA65*0.5</f>
        <v>-1.5</v>
      </c>
      <c r="BE65" s="11">
        <v>7</v>
      </c>
      <c r="BF65" s="11">
        <v>11</v>
      </c>
      <c r="BG65" s="11">
        <f t="shared" si="49"/>
        <v>4</v>
      </c>
      <c r="BH65" s="11">
        <v>1008</v>
      </c>
      <c r="BI65" s="11">
        <f>BH65*0.03</f>
        <v>30.24</v>
      </c>
      <c r="BJ65" s="11"/>
      <c r="BK65" s="11">
        <v>1206</v>
      </c>
      <c r="BL65" s="11">
        <v>266.92</v>
      </c>
      <c r="BM65" s="11">
        <v>254.56</v>
      </c>
      <c r="BN65" s="11">
        <v>13</v>
      </c>
      <c r="BO65" s="11">
        <f t="shared" si="50"/>
        <v>-939.08</v>
      </c>
      <c r="BP65" s="11">
        <f t="shared" si="51"/>
        <v>13</v>
      </c>
      <c r="BQ65" s="11">
        <f t="shared" si="65"/>
        <v>-23.477</v>
      </c>
      <c r="BR65" s="11">
        <f t="shared" si="63"/>
        <v>132</v>
      </c>
      <c r="BS65" s="11">
        <f t="shared" si="53"/>
        <v>-122</v>
      </c>
    </row>
    <row r="66" s="4" customFormat="1" customHeight="1" spans="1:71">
      <c r="A66" s="10">
        <v>64</v>
      </c>
      <c r="B66" s="10">
        <v>747</v>
      </c>
      <c r="C66" s="10" t="s">
        <v>164</v>
      </c>
      <c r="D66" s="10" t="s">
        <v>101</v>
      </c>
      <c r="E66" s="11">
        <v>9</v>
      </c>
      <c r="F66" s="11">
        <v>0</v>
      </c>
      <c r="G66" s="11">
        <f t="shared" si="35"/>
        <v>-9</v>
      </c>
      <c r="H66" s="11">
        <v>0</v>
      </c>
      <c r="I66" s="11">
        <f t="shared" si="66"/>
        <v>0</v>
      </c>
      <c r="J66" s="11">
        <f t="shared" si="67"/>
        <v>-9</v>
      </c>
      <c r="K66" s="11">
        <v>88</v>
      </c>
      <c r="L66" s="92">
        <v>79</v>
      </c>
      <c r="M66" s="92">
        <f t="shared" si="38"/>
        <v>-9</v>
      </c>
      <c r="N66" s="92">
        <v>4719.05</v>
      </c>
      <c r="O66" s="92">
        <f t="shared" si="68"/>
        <v>141.5715</v>
      </c>
      <c r="P66" s="92">
        <f t="shared" si="69"/>
        <v>-9</v>
      </c>
      <c r="Q66" s="11">
        <v>13</v>
      </c>
      <c r="R66" s="11">
        <v>1</v>
      </c>
      <c r="S66" s="11">
        <f t="shared" si="39"/>
        <v>-12</v>
      </c>
      <c r="T66" s="11">
        <v>112</v>
      </c>
      <c r="U66" s="11">
        <f t="shared" si="71"/>
        <v>3.36</v>
      </c>
      <c r="V66" s="11">
        <f t="shared" si="72"/>
        <v>-12</v>
      </c>
      <c r="W66" s="11">
        <v>3</v>
      </c>
      <c r="X66" s="11">
        <v>6</v>
      </c>
      <c r="Y66" s="11">
        <f t="shared" si="40"/>
        <v>3</v>
      </c>
      <c r="Z66" s="11">
        <v>425</v>
      </c>
      <c r="AA66" s="11">
        <v>55.43</v>
      </c>
      <c r="AB66" s="11">
        <f>Z66*0.03+AA66*0.04</f>
        <v>14.9672</v>
      </c>
      <c r="AC66" s="11"/>
      <c r="AD66" s="11">
        <v>22</v>
      </c>
      <c r="AE66" s="11">
        <v>2</v>
      </c>
      <c r="AF66" s="11">
        <f t="shared" si="41"/>
        <v>-20</v>
      </c>
      <c r="AG66" s="11">
        <v>99.6</v>
      </c>
      <c r="AH66" s="11">
        <f t="shared" si="42"/>
        <v>1.992</v>
      </c>
      <c r="AI66" s="11">
        <f t="shared" si="43"/>
        <v>-20</v>
      </c>
      <c r="AJ66" s="11">
        <v>6</v>
      </c>
      <c r="AK66" s="11">
        <v>11</v>
      </c>
      <c r="AL66" s="11">
        <f t="shared" si="44"/>
        <v>5</v>
      </c>
      <c r="AM66" s="11"/>
      <c r="AN66" s="11">
        <v>7</v>
      </c>
      <c r="AO66" s="11">
        <v>0</v>
      </c>
      <c r="AP66" s="11">
        <f t="shared" si="45"/>
        <v>-7</v>
      </c>
      <c r="AQ66" s="11">
        <v>0</v>
      </c>
      <c r="AR66" s="11">
        <f t="shared" si="70"/>
        <v>0</v>
      </c>
      <c r="AS66" s="11">
        <v>7</v>
      </c>
      <c r="AT66" s="96">
        <v>3</v>
      </c>
      <c r="AU66" s="96">
        <f t="shared" si="47"/>
        <v>-4</v>
      </c>
      <c r="AV66" s="96">
        <v>128</v>
      </c>
      <c r="AW66" s="96">
        <f t="shared" si="73"/>
        <v>5.12</v>
      </c>
      <c r="AX66" s="96">
        <f t="shared" si="74"/>
        <v>-4</v>
      </c>
      <c r="AY66" s="11">
        <v>7</v>
      </c>
      <c r="AZ66" s="11">
        <v>12.6</v>
      </c>
      <c r="BA66" s="11">
        <f t="shared" si="48"/>
        <v>5.6</v>
      </c>
      <c r="BB66" s="11">
        <v>178.59</v>
      </c>
      <c r="BC66" s="11">
        <f t="shared" ref="BC66:BC79" si="75">AZ66*1</f>
        <v>12.6</v>
      </c>
      <c r="BD66" s="11"/>
      <c r="BE66" s="11">
        <v>7</v>
      </c>
      <c r="BF66" s="11">
        <v>1</v>
      </c>
      <c r="BG66" s="11">
        <f t="shared" si="49"/>
        <v>-6</v>
      </c>
      <c r="BH66" s="11">
        <v>87.36</v>
      </c>
      <c r="BI66" s="11">
        <f>BH66*0.02</f>
        <v>1.7472</v>
      </c>
      <c r="BJ66" s="11">
        <f>BG66*0.5</f>
        <v>-3</v>
      </c>
      <c r="BK66" s="11">
        <v>2224</v>
      </c>
      <c r="BL66" s="11">
        <v>462.55</v>
      </c>
      <c r="BM66" s="11">
        <v>403.15</v>
      </c>
      <c r="BN66" s="11">
        <v>21</v>
      </c>
      <c r="BO66" s="11">
        <f t="shared" si="50"/>
        <v>-1761.45</v>
      </c>
      <c r="BP66" s="11">
        <f t="shared" si="51"/>
        <v>21</v>
      </c>
      <c r="BQ66" s="11">
        <f t="shared" si="65"/>
        <v>-44.03625</v>
      </c>
      <c r="BR66" s="11">
        <f t="shared" si="63"/>
        <v>202</v>
      </c>
      <c r="BS66" s="11">
        <f t="shared" si="53"/>
        <v>-101</v>
      </c>
    </row>
    <row r="67" s="4" customFormat="1" customHeight="1" spans="1:71">
      <c r="A67" s="10">
        <v>65</v>
      </c>
      <c r="B67" s="10">
        <v>355</v>
      </c>
      <c r="C67" s="10" t="s">
        <v>165</v>
      </c>
      <c r="D67" s="10" t="s">
        <v>101</v>
      </c>
      <c r="E67" s="11">
        <v>9</v>
      </c>
      <c r="F67" s="11">
        <v>0</v>
      </c>
      <c r="G67" s="11">
        <f t="shared" ref="G67:G89" si="76">F67-E67</f>
        <v>-9</v>
      </c>
      <c r="H67" s="11">
        <v>0</v>
      </c>
      <c r="I67" s="11">
        <f t="shared" si="66"/>
        <v>0</v>
      </c>
      <c r="J67" s="11">
        <f t="shared" si="67"/>
        <v>-9</v>
      </c>
      <c r="K67" s="11">
        <v>109</v>
      </c>
      <c r="L67" s="92">
        <v>90</v>
      </c>
      <c r="M67" s="92">
        <f t="shared" ref="M67:M89" si="77">L67-K67</f>
        <v>-19</v>
      </c>
      <c r="N67" s="92">
        <v>4687.13</v>
      </c>
      <c r="O67" s="92">
        <f t="shared" si="68"/>
        <v>140.6139</v>
      </c>
      <c r="P67" s="92">
        <f t="shared" si="69"/>
        <v>-19</v>
      </c>
      <c r="Q67" s="11">
        <v>15</v>
      </c>
      <c r="R67" s="11">
        <v>5</v>
      </c>
      <c r="S67" s="11">
        <f t="shared" ref="S67:S89" si="78">R67-Q67</f>
        <v>-10</v>
      </c>
      <c r="T67" s="11">
        <v>424</v>
      </c>
      <c r="U67" s="11">
        <f t="shared" si="71"/>
        <v>12.72</v>
      </c>
      <c r="V67" s="11">
        <f t="shared" si="72"/>
        <v>-10</v>
      </c>
      <c r="W67" s="11">
        <v>5</v>
      </c>
      <c r="X67" s="11">
        <v>3</v>
      </c>
      <c r="Y67" s="11">
        <f t="shared" ref="Y67:Y89" si="79">X67-W67</f>
        <v>-2</v>
      </c>
      <c r="Z67" s="11">
        <v>170</v>
      </c>
      <c r="AA67" s="11">
        <v>75</v>
      </c>
      <c r="AB67" s="11">
        <f>Z67*0.02+AA67*0.03</f>
        <v>5.65</v>
      </c>
      <c r="AC67" s="11">
        <f>Y67*0.5</f>
        <v>-1</v>
      </c>
      <c r="AD67" s="11">
        <v>31</v>
      </c>
      <c r="AE67" s="11">
        <v>7</v>
      </c>
      <c r="AF67" s="11">
        <f t="shared" ref="AF67:AF89" si="80">AE67-AD67</f>
        <v>-24</v>
      </c>
      <c r="AG67" s="11">
        <v>341.13</v>
      </c>
      <c r="AH67" s="11">
        <f t="shared" ref="AH67:AH89" si="81">AG67*0.02</f>
        <v>6.8226</v>
      </c>
      <c r="AI67" s="11">
        <f t="shared" ref="AI67:AI89" si="82">AF67*1</f>
        <v>-24</v>
      </c>
      <c r="AJ67" s="11">
        <v>4</v>
      </c>
      <c r="AK67" s="11">
        <v>3</v>
      </c>
      <c r="AL67" s="11">
        <f t="shared" ref="AL67:AL89" si="83">AK67-AJ67</f>
        <v>-1</v>
      </c>
      <c r="AM67" s="11">
        <f>AL67*2</f>
        <v>-2</v>
      </c>
      <c r="AN67" s="11">
        <v>7</v>
      </c>
      <c r="AO67" s="11">
        <v>1</v>
      </c>
      <c r="AP67" s="11">
        <f t="shared" ref="AP67:AP89" si="84">AO67-AN67</f>
        <v>-6</v>
      </c>
      <c r="AQ67" s="11">
        <v>99</v>
      </c>
      <c r="AR67" s="11">
        <f t="shared" si="70"/>
        <v>4.95</v>
      </c>
      <c r="AS67" s="11">
        <v>5</v>
      </c>
      <c r="AT67" s="96">
        <v>3</v>
      </c>
      <c r="AU67" s="96">
        <f t="shared" ref="AU67:AU89" si="85">AT67-AS67</f>
        <v>-2</v>
      </c>
      <c r="AV67" s="96">
        <v>147</v>
      </c>
      <c r="AW67" s="96">
        <f t="shared" si="73"/>
        <v>5.88</v>
      </c>
      <c r="AX67" s="96">
        <f t="shared" si="74"/>
        <v>-2</v>
      </c>
      <c r="AY67" s="11">
        <v>8</v>
      </c>
      <c r="AZ67" s="11">
        <v>11.8</v>
      </c>
      <c r="BA67" s="11">
        <f t="shared" ref="BA67:BA89" si="86">AZ67-AY67</f>
        <v>3.8</v>
      </c>
      <c r="BB67" s="11">
        <v>167.7</v>
      </c>
      <c r="BC67" s="11">
        <f t="shared" si="75"/>
        <v>11.8</v>
      </c>
      <c r="BD67" s="11"/>
      <c r="BE67" s="11">
        <v>5</v>
      </c>
      <c r="BF67" s="11">
        <v>5</v>
      </c>
      <c r="BG67" s="11">
        <f t="shared" ref="BG67:BG89" si="87">BF67-BE67</f>
        <v>0</v>
      </c>
      <c r="BH67" s="11">
        <v>431.2</v>
      </c>
      <c r="BI67" s="11">
        <f>BH67*0.03</f>
        <v>12.936</v>
      </c>
      <c r="BJ67" s="11"/>
      <c r="BK67" s="11">
        <v>2495</v>
      </c>
      <c r="BL67" s="11">
        <v>1105.51</v>
      </c>
      <c r="BM67" s="11">
        <v>1068.65</v>
      </c>
      <c r="BN67" s="11">
        <v>54</v>
      </c>
      <c r="BO67" s="11">
        <f t="shared" ref="BO67:BO89" si="88">BL67-BK67</f>
        <v>-1389.49</v>
      </c>
      <c r="BP67" s="11">
        <f t="shared" ref="BP67:BP89" si="89">BN67*1</f>
        <v>54</v>
      </c>
      <c r="BQ67" s="11">
        <f t="shared" si="65"/>
        <v>-34.73725</v>
      </c>
      <c r="BR67" s="11">
        <f t="shared" si="63"/>
        <v>255</v>
      </c>
      <c r="BS67" s="11">
        <f t="shared" ref="BS67:BS89" si="90">ROUND(J67+P67+V67+AC67+AI67+AM67+AX67+BD67+BJ67+BQ67,0)</f>
        <v>-102</v>
      </c>
    </row>
    <row r="68" s="4" customFormat="1" customHeight="1" spans="1:71">
      <c r="A68" s="10">
        <v>66</v>
      </c>
      <c r="B68" s="10">
        <v>391</v>
      </c>
      <c r="C68" s="10" t="s">
        <v>166</v>
      </c>
      <c r="D68" s="10" t="s">
        <v>101</v>
      </c>
      <c r="E68" s="11">
        <v>10</v>
      </c>
      <c r="F68" s="11">
        <v>0</v>
      </c>
      <c r="G68" s="11">
        <f t="shared" si="76"/>
        <v>-10</v>
      </c>
      <c r="H68" s="11">
        <v>0</v>
      </c>
      <c r="I68" s="11">
        <f t="shared" si="66"/>
        <v>0</v>
      </c>
      <c r="J68" s="11">
        <f t="shared" si="67"/>
        <v>-10</v>
      </c>
      <c r="K68" s="11">
        <v>109</v>
      </c>
      <c r="L68" s="92">
        <v>93</v>
      </c>
      <c r="M68" s="92">
        <f t="shared" si="77"/>
        <v>-16</v>
      </c>
      <c r="N68" s="92">
        <v>4990.14</v>
      </c>
      <c r="O68" s="92">
        <f t="shared" si="68"/>
        <v>149.7042</v>
      </c>
      <c r="P68" s="92">
        <f t="shared" si="69"/>
        <v>-16</v>
      </c>
      <c r="Q68" s="11">
        <v>19</v>
      </c>
      <c r="R68" s="11">
        <v>4</v>
      </c>
      <c r="S68" s="11">
        <f t="shared" si="78"/>
        <v>-15</v>
      </c>
      <c r="T68" s="11">
        <v>448</v>
      </c>
      <c r="U68" s="11">
        <f t="shared" si="71"/>
        <v>13.44</v>
      </c>
      <c r="V68" s="11">
        <f t="shared" si="72"/>
        <v>-15</v>
      </c>
      <c r="W68" s="11">
        <v>5</v>
      </c>
      <c r="X68" s="11">
        <v>4</v>
      </c>
      <c r="Y68" s="11">
        <f t="shared" si="79"/>
        <v>-1</v>
      </c>
      <c r="Z68" s="11">
        <v>304</v>
      </c>
      <c r="AA68" s="11">
        <v>0</v>
      </c>
      <c r="AB68" s="11">
        <f>Z68*0.02+AA68*0.03</f>
        <v>6.08</v>
      </c>
      <c r="AC68" s="11">
        <f>Y68*0.5</f>
        <v>-0.5</v>
      </c>
      <c r="AD68" s="11">
        <v>32</v>
      </c>
      <c r="AE68" s="11">
        <v>14</v>
      </c>
      <c r="AF68" s="11">
        <f t="shared" si="80"/>
        <v>-18</v>
      </c>
      <c r="AG68" s="11">
        <v>697.2</v>
      </c>
      <c r="AH68" s="11">
        <f t="shared" si="81"/>
        <v>13.944</v>
      </c>
      <c r="AI68" s="11">
        <f t="shared" si="82"/>
        <v>-18</v>
      </c>
      <c r="AJ68" s="11">
        <v>4</v>
      </c>
      <c r="AK68" s="11">
        <v>16</v>
      </c>
      <c r="AL68" s="11">
        <f t="shared" si="83"/>
        <v>12</v>
      </c>
      <c r="AM68" s="11"/>
      <c r="AN68" s="11">
        <v>7</v>
      </c>
      <c r="AO68" s="11">
        <v>0</v>
      </c>
      <c r="AP68" s="11">
        <f t="shared" si="84"/>
        <v>-7</v>
      </c>
      <c r="AQ68" s="11">
        <v>0</v>
      </c>
      <c r="AR68" s="11">
        <f t="shared" si="70"/>
        <v>0</v>
      </c>
      <c r="AS68" s="11">
        <v>5</v>
      </c>
      <c r="AT68" s="96">
        <v>0</v>
      </c>
      <c r="AU68" s="96">
        <f t="shared" si="85"/>
        <v>-5</v>
      </c>
      <c r="AV68" s="96">
        <v>0</v>
      </c>
      <c r="AW68" s="96">
        <f t="shared" si="73"/>
        <v>0</v>
      </c>
      <c r="AX68" s="96">
        <f t="shared" si="74"/>
        <v>-5</v>
      </c>
      <c r="AY68" s="11">
        <v>6</v>
      </c>
      <c r="AZ68" s="11">
        <v>12</v>
      </c>
      <c r="BA68" s="11">
        <f t="shared" si="86"/>
        <v>6</v>
      </c>
      <c r="BB68" s="11">
        <v>180.3</v>
      </c>
      <c r="BC68" s="11">
        <f t="shared" si="75"/>
        <v>12</v>
      </c>
      <c r="BD68" s="11"/>
      <c r="BE68" s="11">
        <v>5</v>
      </c>
      <c r="BF68" s="11">
        <v>3</v>
      </c>
      <c r="BG68" s="11">
        <f t="shared" si="87"/>
        <v>-2</v>
      </c>
      <c r="BH68" s="11">
        <v>336</v>
      </c>
      <c r="BI68" s="11">
        <f>BH68*0.02</f>
        <v>6.72</v>
      </c>
      <c r="BJ68" s="11">
        <f>BG68*0.5</f>
        <v>-1</v>
      </c>
      <c r="BK68" s="11">
        <v>3134</v>
      </c>
      <c r="BL68" s="11">
        <v>990</v>
      </c>
      <c r="BM68" s="11">
        <v>970.2</v>
      </c>
      <c r="BN68" s="11">
        <v>49</v>
      </c>
      <c r="BO68" s="11">
        <f t="shared" si="88"/>
        <v>-2144</v>
      </c>
      <c r="BP68" s="11">
        <f t="shared" si="89"/>
        <v>49</v>
      </c>
      <c r="BQ68" s="11">
        <f t="shared" si="65"/>
        <v>-53.6</v>
      </c>
      <c r="BR68" s="11">
        <f t="shared" si="63"/>
        <v>251</v>
      </c>
      <c r="BS68" s="11">
        <f t="shared" si="90"/>
        <v>-119</v>
      </c>
    </row>
    <row r="69" s="4" customFormat="1" customHeight="1" spans="1:71">
      <c r="A69" s="10">
        <v>67</v>
      </c>
      <c r="B69" s="10">
        <v>515</v>
      </c>
      <c r="C69" s="10" t="s">
        <v>167</v>
      </c>
      <c r="D69" s="10" t="s">
        <v>101</v>
      </c>
      <c r="E69" s="11">
        <v>14</v>
      </c>
      <c r="F69" s="11">
        <v>2</v>
      </c>
      <c r="G69" s="11">
        <f t="shared" si="76"/>
        <v>-12</v>
      </c>
      <c r="H69" s="11">
        <v>132</v>
      </c>
      <c r="I69" s="11">
        <f t="shared" si="66"/>
        <v>3.96</v>
      </c>
      <c r="J69" s="11">
        <f t="shared" si="67"/>
        <v>-12</v>
      </c>
      <c r="K69" s="11">
        <v>161</v>
      </c>
      <c r="L69" s="92">
        <v>155</v>
      </c>
      <c r="M69" s="92">
        <f t="shared" si="77"/>
        <v>-6</v>
      </c>
      <c r="N69" s="92">
        <v>7779.54</v>
      </c>
      <c r="O69" s="92">
        <f t="shared" si="68"/>
        <v>233.3862</v>
      </c>
      <c r="P69" s="92">
        <f t="shared" si="69"/>
        <v>-6</v>
      </c>
      <c r="Q69" s="11">
        <v>19</v>
      </c>
      <c r="R69" s="11">
        <v>13</v>
      </c>
      <c r="S69" s="11">
        <f t="shared" si="78"/>
        <v>-6</v>
      </c>
      <c r="T69" s="11">
        <v>1341</v>
      </c>
      <c r="U69" s="11">
        <f t="shared" si="71"/>
        <v>40.23</v>
      </c>
      <c r="V69" s="11">
        <f t="shared" si="72"/>
        <v>-6</v>
      </c>
      <c r="W69" s="11">
        <v>5</v>
      </c>
      <c r="X69" s="11">
        <v>6</v>
      </c>
      <c r="Y69" s="11">
        <f t="shared" si="79"/>
        <v>1</v>
      </c>
      <c r="Z69" s="11">
        <v>308.8</v>
      </c>
      <c r="AA69" s="11">
        <v>150</v>
      </c>
      <c r="AB69" s="11">
        <f>Z69*0.03+AA69*0.04</f>
        <v>15.264</v>
      </c>
      <c r="AC69" s="11"/>
      <c r="AD69" s="11">
        <v>32</v>
      </c>
      <c r="AE69" s="11">
        <v>24</v>
      </c>
      <c r="AF69" s="11">
        <f t="shared" si="80"/>
        <v>-8</v>
      </c>
      <c r="AG69" s="11">
        <v>1096.93</v>
      </c>
      <c r="AH69" s="11">
        <f t="shared" si="81"/>
        <v>21.9386</v>
      </c>
      <c r="AI69" s="11">
        <f t="shared" si="82"/>
        <v>-8</v>
      </c>
      <c r="AJ69" s="11">
        <v>4</v>
      </c>
      <c r="AK69" s="11">
        <v>5</v>
      </c>
      <c r="AL69" s="11">
        <f t="shared" si="83"/>
        <v>1</v>
      </c>
      <c r="AM69" s="11"/>
      <c r="AN69" s="11">
        <v>10</v>
      </c>
      <c r="AO69" s="11">
        <v>1</v>
      </c>
      <c r="AP69" s="11">
        <f t="shared" si="84"/>
        <v>-9</v>
      </c>
      <c r="AQ69" s="11">
        <v>198</v>
      </c>
      <c r="AR69" s="11">
        <f t="shared" si="70"/>
        <v>9.9</v>
      </c>
      <c r="AS69" s="11">
        <v>5</v>
      </c>
      <c r="AT69" s="96">
        <v>3</v>
      </c>
      <c r="AU69" s="96">
        <f t="shared" si="85"/>
        <v>-2</v>
      </c>
      <c r="AV69" s="96">
        <v>128</v>
      </c>
      <c r="AW69" s="96">
        <f t="shared" si="73"/>
        <v>5.12</v>
      </c>
      <c r="AX69" s="96">
        <f t="shared" si="74"/>
        <v>-2</v>
      </c>
      <c r="AY69" s="11">
        <v>9</v>
      </c>
      <c r="AZ69" s="11">
        <v>14.4</v>
      </c>
      <c r="BA69" s="11">
        <f t="shared" si="86"/>
        <v>5.4</v>
      </c>
      <c r="BB69" s="11">
        <v>207.66</v>
      </c>
      <c r="BC69" s="11">
        <f t="shared" si="75"/>
        <v>14.4</v>
      </c>
      <c r="BD69" s="11"/>
      <c r="BE69" s="11">
        <v>5</v>
      </c>
      <c r="BF69" s="11">
        <v>3</v>
      </c>
      <c r="BG69" s="11">
        <f t="shared" si="87"/>
        <v>-2</v>
      </c>
      <c r="BH69" s="11">
        <v>296</v>
      </c>
      <c r="BI69" s="11">
        <f>BH69*0.02</f>
        <v>5.92</v>
      </c>
      <c r="BJ69" s="11">
        <f>BG69*0.5</f>
        <v>-1</v>
      </c>
      <c r="BK69" s="11">
        <v>2485</v>
      </c>
      <c r="BL69" s="11">
        <v>1237.5</v>
      </c>
      <c r="BM69" s="11">
        <v>1188</v>
      </c>
      <c r="BN69" s="11">
        <v>60</v>
      </c>
      <c r="BO69" s="11">
        <f t="shared" si="88"/>
        <v>-1247.5</v>
      </c>
      <c r="BP69" s="11">
        <f t="shared" si="89"/>
        <v>60</v>
      </c>
      <c r="BQ69" s="11">
        <f t="shared" si="65"/>
        <v>-31.1875</v>
      </c>
      <c r="BR69" s="11">
        <f t="shared" si="63"/>
        <v>410</v>
      </c>
      <c r="BS69" s="11">
        <f t="shared" si="90"/>
        <v>-66</v>
      </c>
    </row>
    <row r="70" s="4" customFormat="1" customHeight="1" spans="1:71">
      <c r="A70" s="10">
        <v>68</v>
      </c>
      <c r="B70" s="10">
        <v>572</v>
      </c>
      <c r="C70" s="10" t="s">
        <v>168</v>
      </c>
      <c r="D70" s="10" t="s">
        <v>101</v>
      </c>
      <c r="E70" s="11">
        <v>9</v>
      </c>
      <c r="F70" s="11">
        <v>6</v>
      </c>
      <c r="G70" s="11">
        <f t="shared" si="76"/>
        <v>-3</v>
      </c>
      <c r="H70" s="11">
        <v>340</v>
      </c>
      <c r="I70" s="11">
        <f t="shared" si="66"/>
        <v>10.2</v>
      </c>
      <c r="J70" s="11">
        <f t="shared" si="67"/>
        <v>-3</v>
      </c>
      <c r="K70" s="11">
        <v>117</v>
      </c>
      <c r="L70" s="92">
        <v>130</v>
      </c>
      <c r="M70" s="92">
        <f t="shared" si="77"/>
        <v>13</v>
      </c>
      <c r="N70" s="92">
        <v>7320.54</v>
      </c>
      <c r="O70" s="92">
        <f>N70*0.04</f>
        <v>292.8216</v>
      </c>
      <c r="P70" s="92"/>
      <c r="Q70" s="11">
        <v>23</v>
      </c>
      <c r="R70" s="11">
        <v>39</v>
      </c>
      <c r="S70" s="11">
        <f t="shared" si="78"/>
        <v>16</v>
      </c>
      <c r="T70" s="11">
        <v>3466</v>
      </c>
      <c r="U70" s="11">
        <f>T70*0.04</f>
        <v>138.64</v>
      </c>
      <c r="V70" s="11"/>
      <c r="W70" s="11">
        <v>4</v>
      </c>
      <c r="X70" s="11">
        <v>6</v>
      </c>
      <c r="Y70" s="11">
        <f t="shared" si="79"/>
        <v>2</v>
      </c>
      <c r="Z70" s="11">
        <v>230</v>
      </c>
      <c r="AA70" s="11">
        <v>215</v>
      </c>
      <c r="AB70" s="11">
        <f>Z70*0.03+AA70*0.04</f>
        <v>15.5</v>
      </c>
      <c r="AC70" s="11"/>
      <c r="AD70" s="11">
        <v>23</v>
      </c>
      <c r="AE70" s="11">
        <v>2</v>
      </c>
      <c r="AF70" s="11">
        <f t="shared" si="80"/>
        <v>-21</v>
      </c>
      <c r="AG70" s="11">
        <v>99.6</v>
      </c>
      <c r="AH70" s="11">
        <f t="shared" si="81"/>
        <v>1.992</v>
      </c>
      <c r="AI70" s="11">
        <f t="shared" si="82"/>
        <v>-21</v>
      </c>
      <c r="AJ70" s="11">
        <v>5</v>
      </c>
      <c r="AK70" s="11">
        <v>1</v>
      </c>
      <c r="AL70" s="11">
        <f t="shared" si="83"/>
        <v>-4</v>
      </c>
      <c r="AM70" s="11">
        <f>AL70*2</f>
        <v>-8</v>
      </c>
      <c r="AN70" s="11">
        <v>7</v>
      </c>
      <c r="AO70" s="11">
        <v>2</v>
      </c>
      <c r="AP70" s="11">
        <f t="shared" si="84"/>
        <v>-5</v>
      </c>
      <c r="AQ70" s="11">
        <v>198</v>
      </c>
      <c r="AR70" s="11">
        <f t="shared" si="70"/>
        <v>9.9</v>
      </c>
      <c r="AS70" s="11">
        <v>5</v>
      </c>
      <c r="AT70" s="96">
        <v>4</v>
      </c>
      <c r="AU70" s="96">
        <f t="shared" si="85"/>
        <v>-1</v>
      </c>
      <c r="AV70" s="96">
        <v>196</v>
      </c>
      <c r="AW70" s="96">
        <f t="shared" si="73"/>
        <v>7.84</v>
      </c>
      <c r="AX70" s="96">
        <f t="shared" si="74"/>
        <v>-1</v>
      </c>
      <c r="AY70" s="11">
        <v>6</v>
      </c>
      <c r="AZ70" s="11">
        <v>19</v>
      </c>
      <c r="BA70" s="11">
        <f t="shared" si="86"/>
        <v>13</v>
      </c>
      <c r="BB70" s="11">
        <v>280.5</v>
      </c>
      <c r="BC70" s="11">
        <f t="shared" si="75"/>
        <v>19</v>
      </c>
      <c r="BD70" s="11"/>
      <c r="BE70" s="11">
        <v>5</v>
      </c>
      <c r="BF70" s="11">
        <v>0</v>
      </c>
      <c r="BG70" s="11">
        <f t="shared" si="87"/>
        <v>-5</v>
      </c>
      <c r="BH70" s="11">
        <v>0</v>
      </c>
      <c r="BI70" s="11">
        <f>BH70*0.02</f>
        <v>0</v>
      </c>
      <c r="BJ70" s="11">
        <f>BG70*0.5</f>
        <v>-2.5</v>
      </c>
      <c r="BK70" s="11">
        <v>2095</v>
      </c>
      <c r="BL70" s="11">
        <v>1283.83</v>
      </c>
      <c r="BM70" s="11">
        <v>1204.63</v>
      </c>
      <c r="BN70" s="11">
        <v>61</v>
      </c>
      <c r="BO70" s="11">
        <f t="shared" si="88"/>
        <v>-811.17</v>
      </c>
      <c r="BP70" s="11">
        <f t="shared" si="89"/>
        <v>61</v>
      </c>
      <c r="BQ70" s="11">
        <f t="shared" si="65"/>
        <v>-20.27925</v>
      </c>
      <c r="BR70" s="11">
        <f t="shared" si="63"/>
        <v>557</v>
      </c>
      <c r="BS70" s="11">
        <f t="shared" si="90"/>
        <v>-56</v>
      </c>
    </row>
    <row r="71" s="4" customFormat="1" customHeight="1" spans="1:71">
      <c r="A71" s="10">
        <v>69</v>
      </c>
      <c r="B71" s="10">
        <v>744</v>
      </c>
      <c r="C71" s="10" t="s">
        <v>169</v>
      </c>
      <c r="D71" s="10" t="s">
        <v>101</v>
      </c>
      <c r="E71" s="11">
        <v>11</v>
      </c>
      <c r="F71" s="11">
        <v>0</v>
      </c>
      <c r="G71" s="11">
        <f t="shared" si="76"/>
        <v>-11</v>
      </c>
      <c r="H71" s="11">
        <v>0</v>
      </c>
      <c r="I71" s="11">
        <f t="shared" si="66"/>
        <v>0</v>
      </c>
      <c r="J71" s="11">
        <f t="shared" si="67"/>
        <v>-11</v>
      </c>
      <c r="K71" s="11">
        <v>135</v>
      </c>
      <c r="L71" s="92">
        <v>43</v>
      </c>
      <c r="M71" s="92">
        <f t="shared" si="77"/>
        <v>-92</v>
      </c>
      <c r="N71" s="92">
        <v>2440.5</v>
      </c>
      <c r="O71" s="92">
        <f>N71*0.03</f>
        <v>73.215</v>
      </c>
      <c r="P71" s="92">
        <f>M71</f>
        <v>-92</v>
      </c>
      <c r="Q71" s="11">
        <v>15</v>
      </c>
      <c r="R71" s="11">
        <v>21</v>
      </c>
      <c r="S71" s="11">
        <f t="shared" si="78"/>
        <v>6</v>
      </c>
      <c r="T71" s="11">
        <v>1792</v>
      </c>
      <c r="U71" s="11">
        <f>T71*0.04</f>
        <v>71.68</v>
      </c>
      <c r="V71" s="11"/>
      <c r="W71" s="11">
        <v>6</v>
      </c>
      <c r="X71" s="11">
        <v>5</v>
      </c>
      <c r="Y71" s="11">
        <f t="shared" si="79"/>
        <v>-1</v>
      </c>
      <c r="Z71" s="11">
        <v>423</v>
      </c>
      <c r="AA71" s="11">
        <v>0</v>
      </c>
      <c r="AB71" s="11">
        <f>Z71*0.02+AA71*0.03</f>
        <v>8.46</v>
      </c>
      <c r="AC71" s="11">
        <f>Y71*0.5</f>
        <v>-0.5</v>
      </c>
      <c r="AD71" s="11">
        <v>23</v>
      </c>
      <c r="AE71" s="11">
        <v>5</v>
      </c>
      <c r="AF71" s="11">
        <f t="shared" si="80"/>
        <v>-18</v>
      </c>
      <c r="AG71" s="11">
        <v>249</v>
      </c>
      <c r="AH71" s="11">
        <f t="shared" si="81"/>
        <v>4.98</v>
      </c>
      <c r="AI71" s="11">
        <f t="shared" si="82"/>
        <v>-18</v>
      </c>
      <c r="AJ71" s="11">
        <v>4</v>
      </c>
      <c r="AK71" s="11">
        <v>2</v>
      </c>
      <c r="AL71" s="11">
        <f t="shared" si="83"/>
        <v>-2</v>
      </c>
      <c r="AM71" s="11">
        <f>AL71*2</f>
        <v>-4</v>
      </c>
      <c r="AN71" s="11">
        <v>7</v>
      </c>
      <c r="AO71" s="11">
        <v>1</v>
      </c>
      <c r="AP71" s="11">
        <f t="shared" si="84"/>
        <v>-6</v>
      </c>
      <c r="AQ71" s="11">
        <v>99</v>
      </c>
      <c r="AR71" s="11">
        <f t="shared" si="70"/>
        <v>4.95</v>
      </c>
      <c r="AS71" s="11">
        <v>5</v>
      </c>
      <c r="AT71" s="96">
        <v>7</v>
      </c>
      <c r="AU71" s="96">
        <f t="shared" si="85"/>
        <v>2</v>
      </c>
      <c r="AV71" s="96">
        <v>244</v>
      </c>
      <c r="AW71" s="96">
        <f>AV71*0.05</f>
        <v>12.2</v>
      </c>
      <c r="AX71" s="96"/>
      <c r="AY71" s="11">
        <v>6</v>
      </c>
      <c r="AZ71" s="11">
        <v>17</v>
      </c>
      <c r="BA71" s="11">
        <f t="shared" si="86"/>
        <v>11</v>
      </c>
      <c r="BB71" s="11">
        <v>236.44</v>
      </c>
      <c r="BC71" s="11">
        <f t="shared" si="75"/>
        <v>17</v>
      </c>
      <c r="BD71" s="11"/>
      <c r="BE71" s="11">
        <v>5</v>
      </c>
      <c r="BF71" s="11">
        <v>0</v>
      </c>
      <c r="BG71" s="11">
        <f t="shared" si="87"/>
        <v>-5</v>
      </c>
      <c r="BH71" s="11">
        <v>0</v>
      </c>
      <c r="BI71" s="11">
        <f>BH71*0.02</f>
        <v>0</v>
      </c>
      <c r="BJ71" s="11">
        <f>BG71*0.5</f>
        <v>-2.5</v>
      </c>
      <c r="BK71" s="11">
        <v>40314</v>
      </c>
      <c r="BL71" s="11">
        <v>30341.83</v>
      </c>
      <c r="BM71" s="11">
        <v>1055.5</v>
      </c>
      <c r="BN71" s="11">
        <v>54</v>
      </c>
      <c r="BO71" s="11">
        <f t="shared" si="88"/>
        <v>-9972.17</v>
      </c>
      <c r="BP71" s="11">
        <f t="shared" si="89"/>
        <v>54</v>
      </c>
      <c r="BQ71" s="13">
        <f t="shared" si="65"/>
        <v>-249.30425</v>
      </c>
      <c r="BR71" s="11">
        <f t="shared" si="63"/>
        <v>246</v>
      </c>
      <c r="BS71" s="11">
        <f t="shared" si="90"/>
        <v>-377</v>
      </c>
    </row>
    <row r="72" s="4" customFormat="1" customHeight="1" spans="1:71">
      <c r="A72" s="10">
        <v>70</v>
      </c>
      <c r="B72" s="10">
        <v>102479</v>
      </c>
      <c r="C72" s="10" t="s">
        <v>170</v>
      </c>
      <c r="D72" s="10" t="s">
        <v>101</v>
      </c>
      <c r="E72" s="11">
        <v>10</v>
      </c>
      <c r="F72" s="11">
        <v>3</v>
      </c>
      <c r="G72" s="11">
        <f t="shared" si="76"/>
        <v>-7</v>
      </c>
      <c r="H72" s="11">
        <v>193.8</v>
      </c>
      <c r="I72" s="11">
        <f t="shared" si="66"/>
        <v>5.814</v>
      </c>
      <c r="J72" s="11">
        <f t="shared" si="67"/>
        <v>-7</v>
      </c>
      <c r="K72" s="11">
        <v>126</v>
      </c>
      <c r="L72" s="92">
        <v>69</v>
      </c>
      <c r="M72" s="92">
        <f t="shared" si="77"/>
        <v>-57</v>
      </c>
      <c r="N72" s="92">
        <v>3689.5</v>
      </c>
      <c r="O72" s="92">
        <f>N72*0.03</f>
        <v>110.685</v>
      </c>
      <c r="P72" s="92">
        <f>M72</f>
        <v>-57</v>
      </c>
      <c r="Q72" s="11">
        <v>12</v>
      </c>
      <c r="R72" s="11">
        <v>1</v>
      </c>
      <c r="S72" s="11">
        <f t="shared" si="78"/>
        <v>-11</v>
      </c>
      <c r="T72" s="11">
        <v>112</v>
      </c>
      <c r="U72" s="11">
        <f>T72*0.03</f>
        <v>3.36</v>
      </c>
      <c r="V72" s="11">
        <f>S72*1</f>
        <v>-11</v>
      </c>
      <c r="W72" s="11">
        <v>4</v>
      </c>
      <c r="X72" s="11">
        <v>5</v>
      </c>
      <c r="Y72" s="11">
        <f t="shared" si="79"/>
        <v>1</v>
      </c>
      <c r="Z72" s="11">
        <v>424.54</v>
      </c>
      <c r="AA72" s="11">
        <v>0</v>
      </c>
      <c r="AB72" s="11">
        <f>Z72*0.03+AA72*0.04</f>
        <v>12.7362</v>
      </c>
      <c r="AC72" s="11"/>
      <c r="AD72" s="11">
        <v>20</v>
      </c>
      <c r="AE72" s="11">
        <v>7</v>
      </c>
      <c r="AF72" s="11">
        <f t="shared" si="80"/>
        <v>-13</v>
      </c>
      <c r="AG72" s="11">
        <v>341.13</v>
      </c>
      <c r="AH72" s="11">
        <f t="shared" si="81"/>
        <v>6.8226</v>
      </c>
      <c r="AI72" s="11">
        <f t="shared" si="82"/>
        <v>-13</v>
      </c>
      <c r="AJ72" s="11">
        <v>5</v>
      </c>
      <c r="AK72" s="11">
        <v>12</v>
      </c>
      <c r="AL72" s="11">
        <f t="shared" si="83"/>
        <v>7</v>
      </c>
      <c r="AM72" s="11"/>
      <c r="AN72" s="11">
        <v>6</v>
      </c>
      <c r="AO72" s="11">
        <v>0</v>
      </c>
      <c r="AP72" s="11">
        <f t="shared" si="84"/>
        <v>-6</v>
      </c>
      <c r="AQ72" s="11">
        <v>0</v>
      </c>
      <c r="AR72" s="11">
        <f t="shared" si="70"/>
        <v>0</v>
      </c>
      <c r="AS72" s="11">
        <v>5</v>
      </c>
      <c r="AT72" s="96">
        <v>13</v>
      </c>
      <c r="AU72" s="96">
        <f t="shared" si="85"/>
        <v>8</v>
      </c>
      <c r="AV72" s="96">
        <v>538</v>
      </c>
      <c r="AW72" s="96">
        <f>AV72*0.05</f>
        <v>26.9</v>
      </c>
      <c r="AX72" s="96"/>
      <c r="AY72" s="11">
        <v>9</v>
      </c>
      <c r="AZ72" s="11">
        <v>9</v>
      </c>
      <c r="BA72" s="11">
        <f t="shared" si="86"/>
        <v>0</v>
      </c>
      <c r="BB72" s="11">
        <v>118.37</v>
      </c>
      <c r="BC72" s="11">
        <f t="shared" si="75"/>
        <v>9</v>
      </c>
      <c r="BD72" s="11"/>
      <c r="BE72" s="11">
        <v>5</v>
      </c>
      <c r="BF72" s="11">
        <v>5</v>
      </c>
      <c r="BG72" s="11">
        <f t="shared" si="87"/>
        <v>0</v>
      </c>
      <c r="BH72" s="11">
        <v>448</v>
      </c>
      <c r="BI72" s="11">
        <f>BH72*0.03</f>
        <v>13.44</v>
      </c>
      <c r="BJ72" s="11"/>
      <c r="BK72" s="11">
        <v>1779</v>
      </c>
      <c r="BL72" s="11">
        <v>1108.8</v>
      </c>
      <c r="BM72" s="11">
        <v>1089</v>
      </c>
      <c r="BN72" s="11">
        <v>55</v>
      </c>
      <c r="BO72" s="11">
        <f t="shared" si="88"/>
        <v>-670.2</v>
      </c>
      <c r="BP72" s="11">
        <f t="shared" si="89"/>
        <v>55</v>
      </c>
      <c r="BQ72" s="11">
        <f t="shared" si="65"/>
        <v>-16.755</v>
      </c>
      <c r="BR72" s="11">
        <f t="shared" si="63"/>
        <v>244</v>
      </c>
      <c r="BS72" s="11">
        <f t="shared" si="90"/>
        <v>-105</v>
      </c>
    </row>
    <row r="73" s="4" customFormat="1" customHeight="1" spans="1:71">
      <c r="A73" s="10">
        <v>71</v>
      </c>
      <c r="B73" s="10">
        <v>308</v>
      </c>
      <c r="C73" s="10" t="s">
        <v>171</v>
      </c>
      <c r="D73" s="10" t="s">
        <v>101</v>
      </c>
      <c r="E73" s="11">
        <v>8</v>
      </c>
      <c r="F73" s="11">
        <v>4</v>
      </c>
      <c r="G73" s="11">
        <f t="shared" si="76"/>
        <v>-4</v>
      </c>
      <c r="H73" s="11">
        <v>268</v>
      </c>
      <c r="I73" s="11">
        <f t="shared" si="66"/>
        <v>8.04</v>
      </c>
      <c r="J73" s="11">
        <f t="shared" si="67"/>
        <v>-4</v>
      </c>
      <c r="K73" s="11">
        <v>100</v>
      </c>
      <c r="L73" s="92">
        <v>49</v>
      </c>
      <c r="M73" s="92">
        <f t="shared" si="77"/>
        <v>-51</v>
      </c>
      <c r="N73" s="92">
        <v>3105</v>
      </c>
      <c r="O73" s="92">
        <f>N73*0.03</f>
        <v>93.15</v>
      </c>
      <c r="P73" s="92">
        <f>M73</f>
        <v>-51</v>
      </c>
      <c r="Q73" s="11">
        <v>11</v>
      </c>
      <c r="R73" s="11">
        <v>14</v>
      </c>
      <c r="S73" s="11">
        <f t="shared" si="78"/>
        <v>3</v>
      </c>
      <c r="T73" s="11">
        <v>1341</v>
      </c>
      <c r="U73" s="11">
        <f>T73*0.04</f>
        <v>53.64</v>
      </c>
      <c r="V73" s="11"/>
      <c r="W73" s="11">
        <v>4</v>
      </c>
      <c r="X73" s="11">
        <v>4</v>
      </c>
      <c r="Y73" s="11">
        <f t="shared" si="79"/>
        <v>0</v>
      </c>
      <c r="Z73" s="11">
        <v>217.75</v>
      </c>
      <c r="AA73" s="11">
        <v>75</v>
      </c>
      <c r="AB73" s="11">
        <f>Z73*0.03+AA73*0.04</f>
        <v>9.5325</v>
      </c>
      <c r="AC73" s="11"/>
      <c r="AD73" s="11">
        <v>28</v>
      </c>
      <c r="AE73" s="11">
        <v>3</v>
      </c>
      <c r="AF73" s="11">
        <f t="shared" si="80"/>
        <v>-25</v>
      </c>
      <c r="AG73" s="11">
        <v>149.4</v>
      </c>
      <c r="AH73" s="11">
        <f t="shared" si="81"/>
        <v>2.988</v>
      </c>
      <c r="AI73" s="11">
        <f t="shared" si="82"/>
        <v>-25</v>
      </c>
      <c r="AJ73" s="11">
        <v>4</v>
      </c>
      <c r="AK73" s="11">
        <v>3</v>
      </c>
      <c r="AL73" s="11">
        <f t="shared" si="83"/>
        <v>-1</v>
      </c>
      <c r="AM73" s="11">
        <f>AL73*2</f>
        <v>-2</v>
      </c>
      <c r="AN73" s="11">
        <v>7</v>
      </c>
      <c r="AO73" s="11">
        <v>0</v>
      </c>
      <c r="AP73" s="11">
        <f t="shared" si="84"/>
        <v>-7</v>
      </c>
      <c r="AQ73" s="11">
        <v>0</v>
      </c>
      <c r="AR73" s="11">
        <f t="shared" si="70"/>
        <v>0</v>
      </c>
      <c r="AS73" s="11">
        <v>5</v>
      </c>
      <c r="AT73" s="96">
        <v>1</v>
      </c>
      <c r="AU73" s="96">
        <f t="shared" si="85"/>
        <v>-4</v>
      </c>
      <c r="AV73" s="96">
        <v>49</v>
      </c>
      <c r="AW73" s="96">
        <f>AV73*0.04</f>
        <v>1.96</v>
      </c>
      <c r="AX73" s="96">
        <f>AU73</f>
        <v>-4</v>
      </c>
      <c r="AY73" s="11">
        <v>4</v>
      </c>
      <c r="AZ73" s="11">
        <v>6</v>
      </c>
      <c r="BA73" s="11">
        <f t="shared" si="86"/>
        <v>2</v>
      </c>
      <c r="BB73" s="11">
        <v>85.87</v>
      </c>
      <c r="BC73" s="11">
        <f t="shared" si="75"/>
        <v>6</v>
      </c>
      <c r="BD73" s="11"/>
      <c r="BE73" s="11">
        <v>4</v>
      </c>
      <c r="BF73" s="11">
        <v>0</v>
      </c>
      <c r="BG73" s="11">
        <f t="shared" si="87"/>
        <v>-4</v>
      </c>
      <c r="BH73" s="11">
        <v>0</v>
      </c>
      <c r="BI73" s="11">
        <f t="shared" ref="BI73:BI86" si="91">BH73*0.02</f>
        <v>0</v>
      </c>
      <c r="BJ73" s="11">
        <f t="shared" ref="BJ73:BJ86" si="92">BG73*0.5</f>
        <v>-2</v>
      </c>
      <c r="BK73" s="11">
        <v>1559</v>
      </c>
      <c r="BL73" s="11">
        <v>2998.21</v>
      </c>
      <c r="BM73" s="11">
        <v>2981.26</v>
      </c>
      <c r="BN73" s="11">
        <v>183</v>
      </c>
      <c r="BO73" s="11">
        <f t="shared" si="88"/>
        <v>1439.21</v>
      </c>
      <c r="BP73" s="11">
        <f t="shared" si="89"/>
        <v>183</v>
      </c>
      <c r="BQ73" s="11"/>
      <c r="BR73" s="11">
        <f t="shared" si="63"/>
        <v>358</v>
      </c>
      <c r="BS73" s="11">
        <f t="shared" si="90"/>
        <v>-88</v>
      </c>
    </row>
    <row r="74" s="4" customFormat="1" customHeight="1" spans="1:71">
      <c r="A74" s="10">
        <v>72</v>
      </c>
      <c r="B74" s="10">
        <v>723</v>
      </c>
      <c r="C74" s="10" t="s">
        <v>172</v>
      </c>
      <c r="D74" s="10" t="s">
        <v>101</v>
      </c>
      <c r="E74" s="11">
        <v>8</v>
      </c>
      <c r="F74" s="11">
        <v>4</v>
      </c>
      <c r="G74" s="11">
        <f t="shared" si="76"/>
        <v>-4</v>
      </c>
      <c r="H74" s="11">
        <v>255.68</v>
      </c>
      <c r="I74" s="11">
        <f t="shared" si="66"/>
        <v>7.6704</v>
      </c>
      <c r="J74" s="11">
        <f t="shared" si="67"/>
        <v>-4</v>
      </c>
      <c r="K74" s="11">
        <v>100</v>
      </c>
      <c r="L74" s="92">
        <v>74</v>
      </c>
      <c r="M74" s="92">
        <f t="shared" si="77"/>
        <v>-26</v>
      </c>
      <c r="N74" s="92">
        <v>4203.5</v>
      </c>
      <c r="O74" s="92">
        <f>N74*0.03</f>
        <v>126.105</v>
      </c>
      <c r="P74" s="92">
        <f>M74</f>
        <v>-26</v>
      </c>
      <c r="Q74" s="11">
        <v>12</v>
      </c>
      <c r="R74" s="11">
        <v>2</v>
      </c>
      <c r="S74" s="11">
        <f t="shared" si="78"/>
        <v>-10</v>
      </c>
      <c r="T74" s="11">
        <v>210.56</v>
      </c>
      <c r="U74" s="11">
        <f>T74*0.03</f>
        <v>6.3168</v>
      </c>
      <c r="V74" s="11">
        <f>S74*1</f>
        <v>-10</v>
      </c>
      <c r="W74" s="11">
        <v>3</v>
      </c>
      <c r="X74" s="11">
        <v>0</v>
      </c>
      <c r="Y74" s="11">
        <f t="shared" si="79"/>
        <v>-3</v>
      </c>
      <c r="Z74" s="11">
        <v>0</v>
      </c>
      <c r="AA74" s="11">
        <v>0</v>
      </c>
      <c r="AB74" s="11">
        <f>Z74*0.02+AA74*0.03</f>
        <v>0</v>
      </c>
      <c r="AC74" s="11">
        <f>Y74*0.5</f>
        <v>-1.5</v>
      </c>
      <c r="AD74" s="11">
        <v>22</v>
      </c>
      <c r="AE74" s="11">
        <v>4</v>
      </c>
      <c r="AF74" s="11">
        <f t="shared" si="80"/>
        <v>-18</v>
      </c>
      <c r="AG74" s="11">
        <v>159.2</v>
      </c>
      <c r="AH74" s="11">
        <f t="shared" si="81"/>
        <v>3.184</v>
      </c>
      <c r="AI74" s="11">
        <f t="shared" si="82"/>
        <v>-18</v>
      </c>
      <c r="AJ74" s="11">
        <v>4</v>
      </c>
      <c r="AK74" s="11">
        <v>2</v>
      </c>
      <c r="AL74" s="11">
        <f t="shared" si="83"/>
        <v>-2</v>
      </c>
      <c r="AM74" s="11">
        <f>AL74*2</f>
        <v>-4</v>
      </c>
      <c r="AN74" s="11">
        <v>7</v>
      </c>
      <c r="AO74" s="11">
        <v>2</v>
      </c>
      <c r="AP74" s="11">
        <f t="shared" si="84"/>
        <v>-5</v>
      </c>
      <c r="AQ74" s="11">
        <v>198</v>
      </c>
      <c r="AR74" s="11">
        <f t="shared" si="70"/>
        <v>9.9</v>
      </c>
      <c r="AS74" s="11">
        <v>5</v>
      </c>
      <c r="AT74" s="96">
        <v>4</v>
      </c>
      <c r="AU74" s="96">
        <f t="shared" si="85"/>
        <v>-1</v>
      </c>
      <c r="AV74" s="96">
        <v>196</v>
      </c>
      <c r="AW74" s="96">
        <f>AV74*0.04</f>
        <v>7.84</v>
      </c>
      <c r="AX74" s="96">
        <f>AU74</f>
        <v>-1</v>
      </c>
      <c r="AY74" s="11">
        <v>4</v>
      </c>
      <c r="AZ74" s="11">
        <v>14</v>
      </c>
      <c r="BA74" s="11">
        <f t="shared" si="86"/>
        <v>10</v>
      </c>
      <c r="BB74" s="11">
        <v>196.24</v>
      </c>
      <c r="BC74" s="11">
        <f t="shared" si="75"/>
        <v>14</v>
      </c>
      <c r="BD74" s="11"/>
      <c r="BE74" s="11">
        <v>4</v>
      </c>
      <c r="BF74" s="11">
        <v>0</v>
      </c>
      <c r="BG74" s="11">
        <f t="shared" si="87"/>
        <v>-4</v>
      </c>
      <c r="BH74" s="11">
        <v>0</v>
      </c>
      <c r="BI74" s="11">
        <f t="shared" si="91"/>
        <v>0</v>
      </c>
      <c r="BJ74" s="11">
        <f t="shared" si="92"/>
        <v>-2</v>
      </c>
      <c r="BK74" s="11">
        <v>2343</v>
      </c>
      <c r="BL74" s="11">
        <v>1218.37</v>
      </c>
      <c r="BM74" s="11">
        <v>1161.34</v>
      </c>
      <c r="BN74" s="11">
        <v>60</v>
      </c>
      <c r="BO74" s="11">
        <f t="shared" si="88"/>
        <v>-1124.63</v>
      </c>
      <c r="BP74" s="11">
        <f t="shared" si="89"/>
        <v>60</v>
      </c>
      <c r="BQ74" s="11">
        <f t="shared" ref="BQ74:BQ79" si="93">BO74*0.05/2</f>
        <v>-28.11575</v>
      </c>
      <c r="BR74" s="11">
        <f t="shared" si="63"/>
        <v>235</v>
      </c>
      <c r="BS74" s="11">
        <f t="shared" si="90"/>
        <v>-95</v>
      </c>
    </row>
    <row r="75" s="4" customFormat="1" customHeight="1" spans="1:71">
      <c r="A75" s="10">
        <v>73</v>
      </c>
      <c r="B75" s="10">
        <v>349</v>
      </c>
      <c r="C75" s="10" t="s">
        <v>173</v>
      </c>
      <c r="D75" s="10" t="s">
        <v>101</v>
      </c>
      <c r="E75" s="11">
        <v>8</v>
      </c>
      <c r="F75" s="11">
        <v>0</v>
      </c>
      <c r="G75" s="11">
        <f t="shared" si="76"/>
        <v>-8</v>
      </c>
      <c r="H75" s="11">
        <v>0</v>
      </c>
      <c r="I75" s="11">
        <f t="shared" si="66"/>
        <v>0</v>
      </c>
      <c r="J75" s="11">
        <f t="shared" si="67"/>
        <v>-8</v>
      </c>
      <c r="K75" s="11">
        <v>91</v>
      </c>
      <c r="L75" s="92">
        <v>60</v>
      </c>
      <c r="M75" s="92">
        <f t="shared" si="77"/>
        <v>-31</v>
      </c>
      <c r="N75" s="92">
        <v>3214.7</v>
      </c>
      <c r="O75" s="92">
        <f>N75*0.03</f>
        <v>96.441</v>
      </c>
      <c r="P75" s="92">
        <f>M75</f>
        <v>-31</v>
      </c>
      <c r="Q75" s="11">
        <v>14</v>
      </c>
      <c r="R75" s="11">
        <v>9</v>
      </c>
      <c r="S75" s="11">
        <f t="shared" si="78"/>
        <v>-5</v>
      </c>
      <c r="T75" s="11">
        <v>784</v>
      </c>
      <c r="U75" s="11">
        <f>T75*0.03</f>
        <v>23.52</v>
      </c>
      <c r="V75" s="11">
        <f>S75*1</f>
        <v>-5</v>
      </c>
      <c r="W75" s="11">
        <v>4</v>
      </c>
      <c r="X75" s="11">
        <v>8</v>
      </c>
      <c r="Y75" s="11">
        <f t="shared" si="79"/>
        <v>4</v>
      </c>
      <c r="Z75" s="11">
        <v>595</v>
      </c>
      <c r="AA75" s="11">
        <v>75</v>
      </c>
      <c r="AB75" s="11">
        <f>Z75*0.03+AA75*0.04</f>
        <v>20.85</v>
      </c>
      <c r="AC75" s="11"/>
      <c r="AD75" s="11">
        <v>22</v>
      </c>
      <c r="AE75" s="11">
        <v>10</v>
      </c>
      <c r="AF75" s="11">
        <f t="shared" si="80"/>
        <v>-12</v>
      </c>
      <c r="AG75" s="11">
        <v>479.57</v>
      </c>
      <c r="AH75" s="11">
        <f t="shared" si="81"/>
        <v>9.5914</v>
      </c>
      <c r="AI75" s="11">
        <f t="shared" si="82"/>
        <v>-12</v>
      </c>
      <c r="AJ75" s="11">
        <v>4</v>
      </c>
      <c r="AK75" s="11">
        <v>5</v>
      </c>
      <c r="AL75" s="11">
        <f t="shared" si="83"/>
        <v>1</v>
      </c>
      <c r="AM75" s="11"/>
      <c r="AN75" s="11">
        <v>7</v>
      </c>
      <c r="AO75" s="11">
        <v>0</v>
      </c>
      <c r="AP75" s="11">
        <f t="shared" si="84"/>
        <v>-7</v>
      </c>
      <c r="AQ75" s="11">
        <v>0</v>
      </c>
      <c r="AR75" s="11">
        <f t="shared" si="70"/>
        <v>0</v>
      </c>
      <c r="AS75" s="11">
        <v>4</v>
      </c>
      <c r="AT75" s="96">
        <v>2</v>
      </c>
      <c r="AU75" s="96">
        <f t="shared" si="85"/>
        <v>-2</v>
      </c>
      <c r="AV75" s="96">
        <v>98</v>
      </c>
      <c r="AW75" s="96">
        <f>AV75*0.04</f>
        <v>3.92</v>
      </c>
      <c r="AX75" s="96">
        <f>AU75</f>
        <v>-2</v>
      </c>
      <c r="AY75" s="11">
        <v>2</v>
      </c>
      <c r="AZ75" s="11">
        <v>11</v>
      </c>
      <c r="BA75" s="11">
        <f t="shared" si="86"/>
        <v>9</v>
      </c>
      <c r="BB75" s="11">
        <v>164.7</v>
      </c>
      <c r="BC75" s="11">
        <f t="shared" si="75"/>
        <v>11</v>
      </c>
      <c r="BD75" s="11"/>
      <c r="BE75" s="11">
        <v>4</v>
      </c>
      <c r="BF75" s="11">
        <v>2</v>
      </c>
      <c r="BG75" s="11">
        <f t="shared" si="87"/>
        <v>-2</v>
      </c>
      <c r="BH75" s="11">
        <v>224</v>
      </c>
      <c r="BI75" s="11">
        <f t="shared" si="91"/>
        <v>4.48</v>
      </c>
      <c r="BJ75" s="11">
        <f t="shared" si="92"/>
        <v>-1</v>
      </c>
      <c r="BK75" s="11">
        <v>1685</v>
      </c>
      <c r="BL75" s="11">
        <v>450.98</v>
      </c>
      <c r="BM75" s="11">
        <v>391.58</v>
      </c>
      <c r="BN75" s="11">
        <v>20</v>
      </c>
      <c r="BO75" s="11">
        <f t="shared" si="88"/>
        <v>-1234.02</v>
      </c>
      <c r="BP75" s="11">
        <f t="shared" si="89"/>
        <v>20</v>
      </c>
      <c r="BQ75" s="11">
        <f t="shared" si="93"/>
        <v>-30.8505</v>
      </c>
      <c r="BR75" s="11">
        <f t="shared" si="63"/>
        <v>190</v>
      </c>
      <c r="BS75" s="11">
        <f t="shared" si="90"/>
        <v>-90</v>
      </c>
    </row>
    <row r="76" s="86" customFormat="1" customHeight="1" spans="1:71">
      <c r="A76" s="10">
        <v>74</v>
      </c>
      <c r="B76" s="10">
        <v>106865</v>
      </c>
      <c r="C76" s="10" t="s">
        <v>174</v>
      </c>
      <c r="D76" s="10" t="s">
        <v>101</v>
      </c>
      <c r="E76" s="40">
        <v>6</v>
      </c>
      <c r="F76" s="40">
        <v>0</v>
      </c>
      <c r="G76" s="40">
        <f t="shared" si="76"/>
        <v>-6</v>
      </c>
      <c r="H76" s="40">
        <v>0</v>
      </c>
      <c r="I76" s="40">
        <f t="shared" si="66"/>
        <v>0</v>
      </c>
      <c r="J76" s="40">
        <f t="shared" si="67"/>
        <v>-6</v>
      </c>
      <c r="K76" s="40">
        <v>65</v>
      </c>
      <c r="L76" s="92">
        <v>98</v>
      </c>
      <c r="M76" s="92">
        <f t="shared" si="77"/>
        <v>33</v>
      </c>
      <c r="N76" s="92">
        <v>4895.58</v>
      </c>
      <c r="O76" s="9">
        <f>(N76-2042.28)*0.04</f>
        <v>114.132</v>
      </c>
      <c r="P76" s="92"/>
      <c r="Q76" s="40">
        <v>13</v>
      </c>
      <c r="R76" s="40">
        <v>13</v>
      </c>
      <c r="S76" s="40">
        <f t="shared" si="78"/>
        <v>0</v>
      </c>
      <c r="T76" s="40">
        <v>1112.83</v>
      </c>
      <c r="U76" s="40">
        <f>T76*0.04</f>
        <v>44.5132</v>
      </c>
      <c r="V76" s="40"/>
      <c r="W76" s="40">
        <v>4</v>
      </c>
      <c r="X76" s="40">
        <v>2</v>
      </c>
      <c r="Y76" s="40">
        <f t="shared" si="79"/>
        <v>-2</v>
      </c>
      <c r="Z76" s="11">
        <v>144</v>
      </c>
      <c r="AA76" s="11">
        <v>0</v>
      </c>
      <c r="AB76" s="11">
        <f>Z76*0.02+AA76*0.03</f>
        <v>2.88</v>
      </c>
      <c r="AC76" s="11">
        <f>Y76*0.5</f>
        <v>-1</v>
      </c>
      <c r="AD76" s="40">
        <v>20</v>
      </c>
      <c r="AE76" s="40">
        <v>10</v>
      </c>
      <c r="AF76" s="40">
        <f t="shared" si="80"/>
        <v>-10</v>
      </c>
      <c r="AG76" s="40">
        <v>498</v>
      </c>
      <c r="AH76" s="40">
        <f t="shared" si="81"/>
        <v>9.96</v>
      </c>
      <c r="AI76" s="40">
        <f t="shared" si="82"/>
        <v>-10</v>
      </c>
      <c r="AJ76" s="40">
        <v>4</v>
      </c>
      <c r="AK76" s="40">
        <v>134</v>
      </c>
      <c r="AL76" s="40">
        <f t="shared" si="83"/>
        <v>130</v>
      </c>
      <c r="AM76" s="40"/>
      <c r="AN76" s="40">
        <v>7</v>
      </c>
      <c r="AO76" s="40">
        <v>0</v>
      </c>
      <c r="AP76" s="40">
        <f t="shared" si="84"/>
        <v>-7</v>
      </c>
      <c r="AQ76" s="40">
        <v>0</v>
      </c>
      <c r="AR76" s="40">
        <f t="shared" si="70"/>
        <v>0</v>
      </c>
      <c r="AS76" s="40">
        <v>4</v>
      </c>
      <c r="AT76" s="96">
        <v>251</v>
      </c>
      <c r="AU76" s="96">
        <f t="shared" si="85"/>
        <v>247</v>
      </c>
      <c r="AV76" s="96">
        <v>7729.52</v>
      </c>
      <c r="AW76" s="22">
        <f>(AV76-7364.2)*0.05</f>
        <v>18.266</v>
      </c>
      <c r="AX76" s="96"/>
      <c r="AY76" s="40">
        <v>2</v>
      </c>
      <c r="AZ76" s="40">
        <v>17</v>
      </c>
      <c r="BA76" s="40">
        <f t="shared" si="86"/>
        <v>15</v>
      </c>
      <c r="BB76" s="11">
        <v>217.17</v>
      </c>
      <c r="BC76" s="13">
        <f>(AZ76-9)*1</f>
        <v>8</v>
      </c>
      <c r="BD76" s="40"/>
      <c r="BE76" s="40">
        <v>4</v>
      </c>
      <c r="BF76" s="40">
        <v>1</v>
      </c>
      <c r="BG76" s="40">
        <f t="shared" si="87"/>
        <v>-3</v>
      </c>
      <c r="BH76" s="40">
        <v>112</v>
      </c>
      <c r="BI76" s="40">
        <f t="shared" si="91"/>
        <v>2.24</v>
      </c>
      <c r="BJ76" s="40">
        <f t="shared" si="92"/>
        <v>-1.5</v>
      </c>
      <c r="BK76" s="40">
        <v>1000</v>
      </c>
      <c r="BL76" s="40">
        <v>653.4</v>
      </c>
      <c r="BM76" s="40">
        <v>653.4</v>
      </c>
      <c r="BN76" s="40">
        <v>33</v>
      </c>
      <c r="BO76" s="40">
        <f t="shared" si="88"/>
        <v>-346.6</v>
      </c>
      <c r="BP76" s="40">
        <f t="shared" si="89"/>
        <v>33</v>
      </c>
      <c r="BQ76" s="11">
        <f t="shared" si="93"/>
        <v>-8.665</v>
      </c>
      <c r="BR76" s="11">
        <f t="shared" si="63"/>
        <v>233</v>
      </c>
      <c r="BS76" s="40">
        <f t="shared" si="90"/>
        <v>-27</v>
      </c>
    </row>
    <row r="77" s="4" customFormat="1" customHeight="1" spans="1:71">
      <c r="A77" s="10">
        <v>75</v>
      </c>
      <c r="B77" s="10">
        <v>102478</v>
      </c>
      <c r="C77" s="10" t="s">
        <v>175</v>
      </c>
      <c r="D77" s="10" t="s">
        <v>101</v>
      </c>
      <c r="E77" s="11">
        <v>5</v>
      </c>
      <c r="F77" s="11">
        <v>2</v>
      </c>
      <c r="G77" s="11">
        <f t="shared" si="76"/>
        <v>-3</v>
      </c>
      <c r="H77" s="11">
        <v>134</v>
      </c>
      <c r="I77" s="11">
        <f t="shared" si="66"/>
        <v>4.02</v>
      </c>
      <c r="J77" s="11">
        <f t="shared" si="67"/>
        <v>-3</v>
      </c>
      <c r="K77" s="11">
        <v>58</v>
      </c>
      <c r="L77" s="92">
        <v>29</v>
      </c>
      <c r="M77" s="92">
        <f t="shared" si="77"/>
        <v>-29</v>
      </c>
      <c r="N77" s="92">
        <v>1567</v>
      </c>
      <c r="O77" s="92">
        <f>N77*0.03</f>
        <v>47.01</v>
      </c>
      <c r="P77" s="92">
        <f>M77</f>
        <v>-29</v>
      </c>
      <c r="Q77" s="11">
        <v>12</v>
      </c>
      <c r="R77" s="11">
        <v>4</v>
      </c>
      <c r="S77" s="11">
        <f t="shared" si="78"/>
        <v>-8</v>
      </c>
      <c r="T77" s="11">
        <v>336</v>
      </c>
      <c r="U77" s="11">
        <f>T77*0.03</f>
        <v>10.08</v>
      </c>
      <c r="V77" s="11">
        <f>S77*1</f>
        <v>-8</v>
      </c>
      <c r="W77" s="11">
        <v>3</v>
      </c>
      <c r="X77" s="11">
        <v>3</v>
      </c>
      <c r="Y77" s="11">
        <f t="shared" si="79"/>
        <v>0</v>
      </c>
      <c r="Z77" s="11">
        <v>248</v>
      </c>
      <c r="AA77" s="11">
        <v>0</v>
      </c>
      <c r="AB77" s="11">
        <f>Z77*0.03+AA77*0.04</f>
        <v>7.44</v>
      </c>
      <c r="AC77" s="11"/>
      <c r="AD77" s="11">
        <v>20</v>
      </c>
      <c r="AE77" s="11">
        <v>6</v>
      </c>
      <c r="AF77" s="11">
        <f t="shared" si="80"/>
        <v>-14</v>
      </c>
      <c r="AG77" s="11">
        <v>283.86</v>
      </c>
      <c r="AH77" s="11">
        <f t="shared" si="81"/>
        <v>5.6772</v>
      </c>
      <c r="AI77" s="11">
        <f t="shared" si="82"/>
        <v>-14</v>
      </c>
      <c r="AJ77" s="11">
        <v>4</v>
      </c>
      <c r="AK77" s="11">
        <v>3</v>
      </c>
      <c r="AL77" s="11">
        <f t="shared" si="83"/>
        <v>-1</v>
      </c>
      <c r="AM77" s="11">
        <f>AL77*2</f>
        <v>-2</v>
      </c>
      <c r="AN77" s="11">
        <v>6</v>
      </c>
      <c r="AO77" s="11">
        <v>0</v>
      </c>
      <c r="AP77" s="11">
        <f t="shared" si="84"/>
        <v>-6</v>
      </c>
      <c r="AQ77" s="11">
        <v>0</v>
      </c>
      <c r="AR77" s="11">
        <f t="shared" si="70"/>
        <v>0</v>
      </c>
      <c r="AS77" s="11">
        <v>4</v>
      </c>
      <c r="AT77" s="96">
        <v>6</v>
      </c>
      <c r="AU77" s="96">
        <f t="shared" si="85"/>
        <v>2</v>
      </c>
      <c r="AV77" s="96">
        <v>294</v>
      </c>
      <c r="AW77" s="96">
        <f>AV77*0.05</f>
        <v>14.7</v>
      </c>
      <c r="AX77" s="96"/>
      <c r="AY77" s="11">
        <v>2</v>
      </c>
      <c r="AZ77" s="11">
        <v>11</v>
      </c>
      <c r="BA77" s="11">
        <f t="shared" si="86"/>
        <v>9</v>
      </c>
      <c r="BB77" s="11">
        <v>163.9</v>
      </c>
      <c r="BC77" s="11">
        <f t="shared" si="75"/>
        <v>11</v>
      </c>
      <c r="BD77" s="11"/>
      <c r="BE77" s="11">
        <v>4</v>
      </c>
      <c r="BF77" s="11">
        <v>0</v>
      </c>
      <c r="BG77" s="11">
        <f t="shared" si="87"/>
        <v>-4</v>
      </c>
      <c r="BH77" s="11">
        <v>0</v>
      </c>
      <c r="BI77" s="11">
        <f t="shared" si="91"/>
        <v>0</v>
      </c>
      <c r="BJ77" s="11">
        <f t="shared" si="92"/>
        <v>-2</v>
      </c>
      <c r="BK77" s="11">
        <v>1564</v>
      </c>
      <c r="BL77" s="11">
        <v>848.09</v>
      </c>
      <c r="BM77" s="11">
        <v>828.29</v>
      </c>
      <c r="BN77" s="11">
        <v>42</v>
      </c>
      <c r="BO77" s="11">
        <f t="shared" si="88"/>
        <v>-715.91</v>
      </c>
      <c r="BP77" s="11">
        <f t="shared" si="89"/>
        <v>42</v>
      </c>
      <c r="BQ77" s="11">
        <f t="shared" si="93"/>
        <v>-17.89775</v>
      </c>
      <c r="BR77" s="11">
        <f t="shared" si="63"/>
        <v>142</v>
      </c>
      <c r="BS77" s="11">
        <f t="shared" si="90"/>
        <v>-76</v>
      </c>
    </row>
    <row r="78" s="4" customFormat="1" customHeight="1" spans="1:71">
      <c r="A78" s="10">
        <v>76</v>
      </c>
      <c r="B78" s="10">
        <v>102935</v>
      </c>
      <c r="C78" s="10" t="s">
        <v>176</v>
      </c>
      <c r="D78" s="10" t="s">
        <v>101</v>
      </c>
      <c r="E78" s="11">
        <v>6</v>
      </c>
      <c r="F78" s="11">
        <v>1</v>
      </c>
      <c r="G78" s="11">
        <f t="shared" si="76"/>
        <v>-5</v>
      </c>
      <c r="H78" s="11">
        <v>68</v>
      </c>
      <c r="I78" s="11">
        <f t="shared" si="66"/>
        <v>2.04</v>
      </c>
      <c r="J78" s="11">
        <f t="shared" si="67"/>
        <v>-5</v>
      </c>
      <c r="K78" s="11">
        <v>70</v>
      </c>
      <c r="L78" s="92">
        <v>54</v>
      </c>
      <c r="M78" s="92">
        <f t="shared" si="77"/>
        <v>-16</v>
      </c>
      <c r="N78" s="92">
        <v>2937</v>
      </c>
      <c r="O78" s="92">
        <f>N78*0.03</f>
        <v>88.11</v>
      </c>
      <c r="P78" s="92">
        <f>M78</f>
        <v>-16</v>
      </c>
      <c r="Q78" s="11">
        <v>12</v>
      </c>
      <c r="R78" s="11">
        <v>2</v>
      </c>
      <c r="S78" s="11">
        <f t="shared" si="78"/>
        <v>-10</v>
      </c>
      <c r="T78" s="11">
        <v>224</v>
      </c>
      <c r="U78" s="11">
        <f>T78*0.03</f>
        <v>6.72</v>
      </c>
      <c r="V78" s="11">
        <f>S78*1</f>
        <v>-10</v>
      </c>
      <c r="W78" s="11">
        <v>3</v>
      </c>
      <c r="X78" s="11">
        <v>8</v>
      </c>
      <c r="Y78" s="11">
        <f t="shared" si="79"/>
        <v>5</v>
      </c>
      <c r="Z78" s="11">
        <v>620</v>
      </c>
      <c r="AA78" s="11">
        <v>0</v>
      </c>
      <c r="AB78" s="11">
        <f>Z78*0.03+AA78*0.04</f>
        <v>18.6</v>
      </c>
      <c r="AC78" s="11"/>
      <c r="AD78" s="11">
        <v>20</v>
      </c>
      <c r="AE78" s="11">
        <v>2</v>
      </c>
      <c r="AF78" s="11">
        <f t="shared" si="80"/>
        <v>-18</v>
      </c>
      <c r="AG78" s="11">
        <v>99.6</v>
      </c>
      <c r="AH78" s="11">
        <f t="shared" si="81"/>
        <v>1.992</v>
      </c>
      <c r="AI78" s="11">
        <f t="shared" si="82"/>
        <v>-18</v>
      </c>
      <c r="AJ78" s="11">
        <v>3</v>
      </c>
      <c r="AK78" s="11">
        <v>2</v>
      </c>
      <c r="AL78" s="11">
        <f t="shared" si="83"/>
        <v>-1</v>
      </c>
      <c r="AM78" s="11">
        <f>AL78*2</f>
        <v>-2</v>
      </c>
      <c r="AN78" s="11">
        <v>7</v>
      </c>
      <c r="AO78" s="11">
        <v>0</v>
      </c>
      <c r="AP78" s="11">
        <f t="shared" si="84"/>
        <v>-7</v>
      </c>
      <c r="AQ78" s="11">
        <v>0</v>
      </c>
      <c r="AR78" s="11">
        <f t="shared" si="70"/>
        <v>0</v>
      </c>
      <c r="AS78" s="11">
        <v>4</v>
      </c>
      <c r="AT78" s="96">
        <v>2</v>
      </c>
      <c r="AU78" s="96">
        <f t="shared" si="85"/>
        <v>-2</v>
      </c>
      <c r="AV78" s="96">
        <v>98</v>
      </c>
      <c r="AW78" s="96">
        <f>AV78*0.04</f>
        <v>3.92</v>
      </c>
      <c r="AX78" s="96">
        <f>AU78</f>
        <v>-2</v>
      </c>
      <c r="AY78" s="11">
        <v>4</v>
      </c>
      <c r="AZ78" s="11">
        <v>6</v>
      </c>
      <c r="BA78" s="11">
        <f t="shared" si="86"/>
        <v>2</v>
      </c>
      <c r="BB78" s="11">
        <v>88.3</v>
      </c>
      <c r="BC78" s="11">
        <f t="shared" si="75"/>
        <v>6</v>
      </c>
      <c r="BD78" s="11"/>
      <c r="BE78" s="11">
        <v>4</v>
      </c>
      <c r="BF78" s="11">
        <v>0</v>
      </c>
      <c r="BG78" s="11">
        <f t="shared" si="87"/>
        <v>-4</v>
      </c>
      <c r="BH78" s="11">
        <v>0</v>
      </c>
      <c r="BI78" s="11">
        <f t="shared" si="91"/>
        <v>0</v>
      </c>
      <c r="BJ78" s="11">
        <f t="shared" si="92"/>
        <v>-2</v>
      </c>
      <c r="BK78" s="11">
        <v>2434</v>
      </c>
      <c r="BL78" s="11">
        <v>705.66</v>
      </c>
      <c r="BM78" s="11">
        <v>685.86</v>
      </c>
      <c r="BN78" s="11">
        <v>35</v>
      </c>
      <c r="BO78" s="11">
        <f t="shared" si="88"/>
        <v>-1728.34</v>
      </c>
      <c r="BP78" s="11">
        <f t="shared" si="89"/>
        <v>35</v>
      </c>
      <c r="BQ78" s="11">
        <f t="shared" si="93"/>
        <v>-43.2085</v>
      </c>
      <c r="BR78" s="11">
        <f t="shared" si="63"/>
        <v>162</v>
      </c>
      <c r="BS78" s="11">
        <f t="shared" si="90"/>
        <v>-98</v>
      </c>
    </row>
    <row r="79" s="4" customFormat="1" customHeight="1" spans="1:71">
      <c r="A79" s="10">
        <v>77</v>
      </c>
      <c r="B79" s="10">
        <v>107829</v>
      </c>
      <c r="C79" s="10" t="s">
        <v>177</v>
      </c>
      <c r="D79" s="10" t="s">
        <v>101</v>
      </c>
      <c r="E79" s="11">
        <v>5</v>
      </c>
      <c r="F79" s="11">
        <v>3</v>
      </c>
      <c r="G79" s="11">
        <f t="shared" si="76"/>
        <v>-2</v>
      </c>
      <c r="H79" s="11">
        <v>204</v>
      </c>
      <c r="I79" s="11">
        <f t="shared" si="66"/>
        <v>6.12</v>
      </c>
      <c r="J79" s="11">
        <f t="shared" si="67"/>
        <v>-2</v>
      </c>
      <c r="K79" s="11">
        <v>58</v>
      </c>
      <c r="L79" s="92">
        <v>28</v>
      </c>
      <c r="M79" s="92">
        <f t="shared" si="77"/>
        <v>-30</v>
      </c>
      <c r="N79" s="92">
        <v>1506</v>
      </c>
      <c r="O79" s="92">
        <f>N79*0.03</f>
        <v>45.18</v>
      </c>
      <c r="P79" s="92">
        <f>M79</f>
        <v>-30</v>
      </c>
      <c r="Q79" s="11">
        <v>13</v>
      </c>
      <c r="R79" s="11">
        <v>0</v>
      </c>
      <c r="S79" s="11">
        <f t="shared" si="78"/>
        <v>-13</v>
      </c>
      <c r="T79" s="11">
        <v>0</v>
      </c>
      <c r="U79" s="11">
        <f>T79*0.03</f>
        <v>0</v>
      </c>
      <c r="V79" s="11">
        <f>S79*1</f>
        <v>-13</v>
      </c>
      <c r="W79" s="11">
        <v>4</v>
      </c>
      <c r="X79" s="11">
        <v>2</v>
      </c>
      <c r="Y79" s="11">
        <f t="shared" si="79"/>
        <v>-2</v>
      </c>
      <c r="Z79" s="11">
        <v>170</v>
      </c>
      <c r="AA79" s="11">
        <v>0</v>
      </c>
      <c r="AB79" s="11">
        <f>Z79*0.02+AA79*0.03</f>
        <v>3.4</v>
      </c>
      <c r="AC79" s="11">
        <f>Y79*0.5</f>
        <v>-1</v>
      </c>
      <c r="AD79" s="11">
        <v>20</v>
      </c>
      <c r="AE79" s="11">
        <v>4</v>
      </c>
      <c r="AF79" s="11">
        <f t="shared" si="80"/>
        <v>-16</v>
      </c>
      <c r="AG79" s="11">
        <v>199.2</v>
      </c>
      <c r="AH79" s="11">
        <f t="shared" si="81"/>
        <v>3.984</v>
      </c>
      <c r="AI79" s="11">
        <f t="shared" si="82"/>
        <v>-16</v>
      </c>
      <c r="AJ79" s="11">
        <v>4</v>
      </c>
      <c r="AK79" s="11">
        <v>3</v>
      </c>
      <c r="AL79" s="11">
        <f t="shared" si="83"/>
        <v>-1</v>
      </c>
      <c r="AM79" s="11">
        <f>AL79*2</f>
        <v>-2</v>
      </c>
      <c r="AN79" s="11">
        <v>7</v>
      </c>
      <c r="AO79" s="11">
        <v>1</v>
      </c>
      <c r="AP79" s="11">
        <f t="shared" si="84"/>
        <v>-6</v>
      </c>
      <c r="AQ79" s="11">
        <v>99</v>
      </c>
      <c r="AR79" s="11">
        <f t="shared" si="70"/>
        <v>4.95</v>
      </c>
      <c r="AS79" s="11">
        <v>4</v>
      </c>
      <c r="AT79" s="96">
        <v>5</v>
      </c>
      <c r="AU79" s="96">
        <f t="shared" si="85"/>
        <v>1</v>
      </c>
      <c r="AV79" s="96">
        <v>245</v>
      </c>
      <c r="AW79" s="96">
        <f>AV79*0.05</f>
        <v>12.25</v>
      </c>
      <c r="AX79" s="96"/>
      <c r="AY79" s="11">
        <v>2</v>
      </c>
      <c r="AZ79" s="11">
        <v>5</v>
      </c>
      <c r="BA79" s="11">
        <f t="shared" si="86"/>
        <v>3</v>
      </c>
      <c r="BB79" s="11">
        <v>74.6</v>
      </c>
      <c r="BC79" s="11">
        <f t="shared" si="75"/>
        <v>5</v>
      </c>
      <c r="BD79" s="11"/>
      <c r="BE79" s="11">
        <v>4</v>
      </c>
      <c r="BF79" s="11">
        <v>3</v>
      </c>
      <c r="BG79" s="11">
        <f t="shared" si="87"/>
        <v>-1</v>
      </c>
      <c r="BH79" s="11">
        <v>280</v>
      </c>
      <c r="BI79" s="11">
        <f t="shared" si="91"/>
        <v>5.6</v>
      </c>
      <c r="BJ79" s="11">
        <f t="shared" si="92"/>
        <v>-0.5</v>
      </c>
      <c r="BK79" s="11">
        <v>1000</v>
      </c>
      <c r="BL79" s="11">
        <v>705.56</v>
      </c>
      <c r="BM79" s="11">
        <v>678.52</v>
      </c>
      <c r="BN79" s="11">
        <v>35</v>
      </c>
      <c r="BO79" s="11">
        <f t="shared" si="88"/>
        <v>-294.44</v>
      </c>
      <c r="BP79" s="11">
        <f t="shared" si="89"/>
        <v>35</v>
      </c>
      <c r="BQ79" s="11">
        <f t="shared" si="93"/>
        <v>-7.361</v>
      </c>
      <c r="BR79" s="11">
        <f t="shared" si="63"/>
        <v>121</v>
      </c>
      <c r="BS79" s="11">
        <f t="shared" si="90"/>
        <v>-72</v>
      </c>
    </row>
    <row r="80" s="4" customFormat="1" customHeight="1" spans="1:71">
      <c r="A80" s="10">
        <v>78</v>
      </c>
      <c r="B80" s="10">
        <v>385</v>
      </c>
      <c r="C80" s="10" t="s">
        <v>178</v>
      </c>
      <c r="D80" s="10" t="s">
        <v>179</v>
      </c>
      <c r="E80" s="11">
        <v>13</v>
      </c>
      <c r="F80" s="11">
        <v>13</v>
      </c>
      <c r="G80" s="11">
        <f t="shared" si="76"/>
        <v>0</v>
      </c>
      <c r="H80" s="11">
        <v>797.64</v>
      </c>
      <c r="I80" s="11">
        <f>H80*0.04</f>
        <v>31.9056</v>
      </c>
      <c r="J80" s="11"/>
      <c r="K80" s="11">
        <v>159</v>
      </c>
      <c r="L80" s="92">
        <v>241</v>
      </c>
      <c r="M80" s="92">
        <f t="shared" si="77"/>
        <v>82</v>
      </c>
      <c r="N80" s="92">
        <v>12997.54</v>
      </c>
      <c r="O80" s="92">
        <f>N80*0.04</f>
        <v>519.9016</v>
      </c>
      <c r="P80" s="92"/>
      <c r="Q80" s="11">
        <v>24</v>
      </c>
      <c r="R80" s="11">
        <v>33</v>
      </c>
      <c r="S80" s="11">
        <f t="shared" si="78"/>
        <v>9</v>
      </c>
      <c r="T80" s="11">
        <v>2994.12</v>
      </c>
      <c r="U80" s="11">
        <f>T80*0.04</f>
        <v>119.7648</v>
      </c>
      <c r="V80" s="11"/>
      <c r="W80" s="11">
        <v>12</v>
      </c>
      <c r="X80" s="11">
        <v>23</v>
      </c>
      <c r="Y80" s="11">
        <f t="shared" si="79"/>
        <v>11</v>
      </c>
      <c r="Z80" s="11">
        <v>1768</v>
      </c>
      <c r="AA80" s="11">
        <v>0</v>
      </c>
      <c r="AB80" s="11">
        <f>Z80*0.03+AA80*0.04</f>
        <v>53.04</v>
      </c>
      <c r="AC80" s="11"/>
      <c r="AD80" s="11">
        <v>32</v>
      </c>
      <c r="AE80" s="11">
        <v>10</v>
      </c>
      <c r="AF80" s="11">
        <f t="shared" si="80"/>
        <v>-22</v>
      </c>
      <c r="AG80" s="11">
        <v>443.63</v>
      </c>
      <c r="AH80" s="11">
        <f t="shared" si="81"/>
        <v>8.8726</v>
      </c>
      <c r="AI80" s="11">
        <f t="shared" si="82"/>
        <v>-22</v>
      </c>
      <c r="AJ80" s="11">
        <v>6</v>
      </c>
      <c r="AK80" s="11">
        <v>3</v>
      </c>
      <c r="AL80" s="11">
        <f t="shared" si="83"/>
        <v>-3</v>
      </c>
      <c r="AM80" s="11">
        <f>AL80*2</f>
        <v>-6</v>
      </c>
      <c r="AN80" s="11">
        <v>7</v>
      </c>
      <c r="AO80" s="11">
        <v>0</v>
      </c>
      <c r="AP80" s="11">
        <f t="shared" si="84"/>
        <v>-7</v>
      </c>
      <c r="AQ80" s="11">
        <v>0</v>
      </c>
      <c r="AR80" s="11">
        <f t="shared" si="70"/>
        <v>0</v>
      </c>
      <c r="AS80" s="11">
        <v>8</v>
      </c>
      <c r="AT80" s="96">
        <v>5</v>
      </c>
      <c r="AU80" s="96">
        <f t="shared" si="85"/>
        <v>-3</v>
      </c>
      <c r="AV80" s="96">
        <v>215</v>
      </c>
      <c r="AW80" s="96">
        <f>AV80*0.04</f>
        <v>8.6</v>
      </c>
      <c r="AX80" s="96">
        <f>AU80</f>
        <v>-3</v>
      </c>
      <c r="AY80" s="11">
        <v>10</v>
      </c>
      <c r="AZ80" s="11">
        <v>8.2</v>
      </c>
      <c r="BA80" s="11">
        <f t="shared" si="86"/>
        <v>-1.8</v>
      </c>
      <c r="BB80" s="11">
        <v>122.8</v>
      </c>
      <c r="BC80" s="11">
        <f>BB80*0.02</f>
        <v>2.456</v>
      </c>
      <c r="BD80" s="11">
        <f>BA80*0.5</f>
        <v>-0.9</v>
      </c>
      <c r="BE80" s="11">
        <v>7</v>
      </c>
      <c r="BF80" s="11">
        <v>1</v>
      </c>
      <c r="BG80" s="11">
        <f t="shared" si="87"/>
        <v>-6</v>
      </c>
      <c r="BH80" s="11">
        <v>112</v>
      </c>
      <c r="BI80" s="11">
        <f t="shared" si="91"/>
        <v>2.24</v>
      </c>
      <c r="BJ80" s="11">
        <f t="shared" si="92"/>
        <v>-3</v>
      </c>
      <c r="BK80" s="11">
        <v>1672</v>
      </c>
      <c r="BL80" s="11">
        <v>6683.32000000001</v>
      </c>
      <c r="BM80" s="11">
        <v>6619.77000000001</v>
      </c>
      <c r="BN80" s="11">
        <v>419</v>
      </c>
      <c r="BO80" s="11">
        <f t="shared" si="88"/>
        <v>5011.32000000001</v>
      </c>
      <c r="BP80" s="11">
        <f t="shared" si="89"/>
        <v>419</v>
      </c>
      <c r="BQ80" s="11"/>
      <c r="BR80" s="11">
        <f t="shared" si="63"/>
        <v>1166</v>
      </c>
      <c r="BS80" s="11">
        <f t="shared" si="90"/>
        <v>-35</v>
      </c>
    </row>
    <row r="81" s="4" customFormat="1" customHeight="1" spans="1:71">
      <c r="A81" s="10">
        <v>79</v>
      </c>
      <c r="B81" s="10">
        <v>514</v>
      </c>
      <c r="C81" s="10" t="s">
        <v>180</v>
      </c>
      <c r="D81" s="10" t="s">
        <v>179</v>
      </c>
      <c r="E81" s="11">
        <v>18</v>
      </c>
      <c r="F81" s="11">
        <v>3</v>
      </c>
      <c r="G81" s="11">
        <f t="shared" si="76"/>
        <v>-15</v>
      </c>
      <c r="H81" s="11">
        <v>196</v>
      </c>
      <c r="I81" s="11">
        <f t="shared" ref="I81:I89" si="94">H81*0.03</f>
        <v>5.88</v>
      </c>
      <c r="J81" s="11">
        <f t="shared" ref="J81:J89" si="95">G81</f>
        <v>-15</v>
      </c>
      <c r="K81" s="11">
        <v>260</v>
      </c>
      <c r="L81" s="92">
        <v>282</v>
      </c>
      <c r="M81" s="92">
        <f t="shared" si="77"/>
        <v>22</v>
      </c>
      <c r="N81" s="92">
        <v>14752.51</v>
      </c>
      <c r="O81" s="92">
        <f>N81*0.04</f>
        <v>590.1004</v>
      </c>
      <c r="P81" s="92"/>
      <c r="Q81" s="11">
        <v>16</v>
      </c>
      <c r="R81" s="11">
        <v>26</v>
      </c>
      <c r="S81" s="11">
        <f t="shared" si="78"/>
        <v>10</v>
      </c>
      <c r="T81" s="11">
        <v>2455</v>
      </c>
      <c r="U81" s="11">
        <f>T81*0.04</f>
        <v>98.2</v>
      </c>
      <c r="V81" s="11"/>
      <c r="W81" s="11">
        <v>7</v>
      </c>
      <c r="X81" s="11">
        <v>14</v>
      </c>
      <c r="Y81" s="11">
        <f t="shared" si="79"/>
        <v>7</v>
      </c>
      <c r="Z81" s="11">
        <v>950</v>
      </c>
      <c r="AA81" s="11">
        <v>142</v>
      </c>
      <c r="AB81" s="11">
        <f>Z81*0.03+AA81*0.04</f>
        <v>34.18</v>
      </c>
      <c r="AC81" s="11"/>
      <c r="AD81" s="11">
        <v>22</v>
      </c>
      <c r="AE81" s="11">
        <v>12</v>
      </c>
      <c r="AF81" s="11">
        <f t="shared" si="80"/>
        <v>-10</v>
      </c>
      <c r="AG81" s="11">
        <v>597.6</v>
      </c>
      <c r="AH81" s="11">
        <f t="shared" si="81"/>
        <v>11.952</v>
      </c>
      <c r="AI81" s="11">
        <f t="shared" si="82"/>
        <v>-10</v>
      </c>
      <c r="AJ81" s="11">
        <v>6</v>
      </c>
      <c r="AK81" s="11">
        <v>4</v>
      </c>
      <c r="AL81" s="11">
        <f t="shared" si="83"/>
        <v>-2</v>
      </c>
      <c r="AM81" s="11">
        <f>AL81*2</f>
        <v>-4</v>
      </c>
      <c r="AN81" s="11">
        <v>7</v>
      </c>
      <c r="AO81" s="11">
        <v>0</v>
      </c>
      <c r="AP81" s="11">
        <f t="shared" si="84"/>
        <v>-7</v>
      </c>
      <c r="AQ81" s="11">
        <v>0</v>
      </c>
      <c r="AR81" s="11">
        <f t="shared" si="70"/>
        <v>0</v>
      </c>
      <c r="AS81" s="11">
        <v>7</v>
      </c>
      <c r="AT81" s="96">
        <v>10</v>
      </c>
      <c r="AU81" s="96">
        <f t="shared" si="85"/>
        <v>3</v>
      </c>
      <c r="AV81" s="96">
        <v>243</v>
      </c>
      <c r="AW81" s="96">
        <f>AV81*0.05</f>
        <v>12.15</v>
      </c>
      <c r="AX81" s="96"/>
      <c r="AY81" s="11">
        <v>10</v>
      </c>
      <c r="AZ81" s="11">
        <v>44</v>
      </c>
      <c r="BA81" s="11">
        <f t="shared" si="86"/>
        <v>34</v>
      </c>
      <c r="BB81" s="11">
        <v>624.78</v>
      </c>
      <c r="BC81" s="11">
        <f t="shared" ref="BC81:BC91" si="96">AZ81*1</f>
        <v>44</v>
      </c>
      <c r="BD81" s="11"/>
      <c r="BE81" s="11">
        <v>7</v>
      </c>
      <c r="BF81" s="11">
        <v>4</v>
      </c>
      <c r="BG81" s="11">
        <f t="shared" si="87"/>
        <v>-3</v>
      </c>
      <c r="BH81" s="11">
        <v>448</v>
      </c>
      <c r="BI81" s="11">
        <f t="shared" si="91"/>
        <v>8.96</v>
      </c>
      <c r="BJ81" s="11">
        <f t="shared" si="92"/>
        <v>-1.5</v>
      </c>
      <c r="BK81" s="11">
        <v>8670</v>
      </c>
      <c r="BL81" s="11">
        <v>3118.5</v>
      </c>
      <c r="BM81" s="11">
        <v>2950.2</v>
      </c>
      <c r="BN81" s="11">
        <v>149</v>
      </c>
      <c r="BO81" s="11">
        <f t="shared" si="88"/>
        <v>-5551.5</v>
      </c>
      <c r="BP81" s="11">
        <f t="shared" si="89"/>
        <v>149</v>
      </c>
      <c r="BQ81" s="11">
        <f>BO81*0.05/2</f>
        <v>-138.7875</v>
      </c>
      <c r="BR81" s="11">
        <f t="shared" si="63"/>
        <v>954</v>
      </c>
      <c r="BS81" s="11">
        <f t="shared" si="90"/>
        <v>-169</v>
      </c>
    </row>
    <row r="82" s="4" customFormat="1" customHeight="1" spans="1:71">
      <c r="A82" s="10">
        <v>80</v>
      </c>
      <c r="B82" s="10">
        <v>371</v>
      </c>
      <c r="C82" s="10" t="s">
        <v>181</v>
      </c>
      <c r="D82" s="10" t="s">
        <v>179</v>
      </c>
      <c r="E82" s="11">
        <v>9</v>
      </c>
      <c r="F82" s="11">
        <v>0</v>
      </c>
      <c r="G82" s="11">
        <f t="shared" si="76"/>
        <v>-9</v>
      </c>
      <c r="H82" s="11">
        <v>0</v>
      </c>
      <c r="I82" s="11">
        <f t="shared" si="94"/>
        <v>0</v>
      </c>
      <c r="J82" s="11">
        <f t="shared" si="95"/>
        <v>-9</v>
      </c>
      <c r="K82" s="11">
        <v>117</v>
      </c>
      <c r="L82" s="92">
        <v>93</v>
      </c>
      <c r="M82" s="92">
        <f t="shared" si="77"/>
        <v>-24</v>
      </c>
      <c r="N82" s="92">
        <v>5244</v>
      </c>
      <c r="O82" s="92">
        <f>N82*0.03</f>
        <v>157.32</v>
      </c>
      <c r="P82" s="92">
        <f>M82</f>
        <v>-24</v>
      </c>
      <c r="Q82" s="11">
        <v>12</v>
      </c>
      <c r="R82" s="11">
        <v>5</v>
      </c>
      <c r="S82" s="11">
        <f t="shared" si="78"/>
        <v>-7</v>
      </c>
      <c r="T82" s="11">
        <v>445</v>
      </c>
      <c r="U82" s="11">
        <f t="shared" ref="U82:U91" si="97">T82*0.03</f>
        <v>13.35</v>
      </c>
      <c r="V82" s="11">
        <f t="shared" ref="V82:V89" si="98">S82*1</f>
        <v>-7</v>
      </c>
      <c r="W82" s="11">
        <v>4</v>
      </c>
      <c r="X82" s="11">
        <v>4</v>
      </c>
      <c r="Y82" s="11">
        <f t="shared" si="79"/>
        <v>0</v>
      </c>
      <c r="Z82" s="11">
        <v>235</v>
      </c>
      <c r="AA82" s="11">
        <v>75</v>
      </c>
      <c r="AB82" s="11">
        <f>Z82*0.03+AA82*0.04</f>
        <v>10.05</v>
      </c>
      <c r="AC82" s="11"/>
      <c r="AD82" s="11">
        <v>20</v>
      </c>
      <c r="AE82" s="11">
        <v>1</v>
      </c>
      <c r="AF82" s="11">
        <f t="shared" si="80"/>
        <v>-19</v>
      </c>
      <c r="AG82" s="11">
        <v>49.8</v>
      </c>
      <c r="AH82" s="11">
        <f t="shared" si="81"/>
        <v>0.996</v>
      </c>
      <c r="AI82" s="11">
        <f t="shared" si="82"/>
        <v>-19</v>
      </c>
      <c r="AJ82" s="11">
        <v>3</v>
      </c>
      <c r="AK82" s="11">
        <v>3</v>
      </c>
      <c r="AL82" s="11">
        <f t="shared" si="83"/>
        <v>0</v>
      </c>
      <c r="AM82" s="11"/>
      <c r="AN82" s="11">
        <v>6</v>
      </c>
      <c r="AO82" s="11">
        <v>0</v>
      </c>
      <c r="AP82" s="11">
        <f t="shared" si="84"/>
        <v>-6</v>
      </c>
      <c r="AQ82" s="11">
        <v>0</v>
      </c>
      <c r="AR82" s="11">
        <f t="shared" si="70"/>
        <v>0</v>
      </c>
      <c r="AS82" s="11">
        <v>5</v>
      </c>
      <c r="AT82" s="96">
        <v>0</v>
      </c>
      <c r="AU82" s="96">
        <f t="shared" si="85"/>
        <v>-5</v>
      </c>
      <c r="AV82" s="96">
        <v>0</v>
      </c>
      <c r="AW82" s="96">
        <f t="shared" ref="AW82:AW88" si="99">AV82*0.04</f>
        <v>0</v>
      </c>
      <c r="AX82" s="96">
        <f t="shared" ref="AX82:AX88" si="100">AU82</f>
        <v>-5</v>
      </c>
      <c r="AY82" s="11">
        <v>9</v>
      </c>
      <c r="AZ82" s="11">
        <v>19</v>
      </c>
      <c r="BA82" s="11">
        <f t="shared" si="86"/>
        <v>10</v>
      </c>
      <c r="BB82" s="11">
        <v>269.08</v>
      </c>
      <c r="BC82" s="11">
        <f t="shared" si="96"/>
        <v>19</v>
      </c>
      <c r="BD82" s="11"/>
      <c r="BE82" s="11">
        <v>5</v>
      </c>
      <c r="BF82" s="11">
        <v>3</v>
      </c>
      <c r="BG82" s="11">
        <f t="shared" si="87"/>
        <v>-2</v>
      </c>
      <c r="BH82" s="11">
        <v>336</v>
      </c>
      <c r="BI82" s="11">
        <f t="shared" si="91"/>
        <v>6.72</v>
      </c>
      <c r="BJ82" s="11">
        <f t="shared" si="92"/>
        <v>-1</v>
      </c>
      <c r="BK82" s="11">
        <v>5017</v>
      </c>
      <c r="BL82" s="11">
        <v>1635.96</v>
      </c>
      <c r="BM82" s="11">
        <v>1536.96</v>
      </c>
      <c r="BN82" s="11">
        <v>78</v>
      </c>
      <c r="BO82" s="11">
        <f t="shared" si="88"/>
        <v>-3381.04</v>
      </c>
      <c r="BP82" s="11">
        <f t="shared" si="89"/>
        <v>78</v>
      </c>
      <c r="BQ82" s="11">
        <f>BO82*0.05/2</f>
        <v>-84.526</v>
      </c>
      <c r="BR82" s="11">
        <f t="shared" si="63"/>
        <v>285</v>
      </c>
      <c r="BS82" s="11">
        <f t="shared" si="90"/>
        <v>-150</v>
      </c>
    </row>
    <row r="83" s="4" customFormat="1" customHeight="1" spans="1:71">
      <c r="A83" s="10">
        <v>81</v>
      </c>
      <c r="B83" s="10">
        <v>108656</v>
      </c>
      <c r="C83" s="10" t="s">
        <v>182</v>
      </c>
      <c r="D83" s="10" t="s">
        <v>179</v>
      </c>
      <c r="E83" s="11">
        <v>7</v>
      </c>
      <c r="F83" s="11">
        <v>3</v>
      </c>
      <c r="G83" s="11">
        <f t="shared" si="76"/>
        <v>-4</v>
      </c>
      <c r="H83" s="11">
        <v>193.8</v>
      </c>
      <c r="I83" s="11">
        <f t="shared" si="94"/>
        <v>5.814</v>
      </c>
      <c r="J83" s="11">
        <f t="shared" si="95"/>
        <v>-4</v>
      </c>
      <c r="K83" s="11">
        <v>79</v>
      </c>
      <c r="L83" s="92">
        <v>98</v>
      </c>
      <c r="M83" s="92">
        <f t="shared" si="77"/>
        <v>19</v>
      </c>
      <c r="N83" s="92">
        <v>5388.5</v>
      </c>
      <c r="O83" s="92">
        <f>N83*0.04</f>
        <v>215.54</v>
      </c>
      <c r="P83" s="92"/>
      <c r="Q83" s="11">
        <v>13</v>
      </c>
      <c r="R83" s="11">
        <v>1</v>
      </c>
      <c r="S83" s="11">
        <f t="shared" si="78"/>
        <v>-12</v>
      </c>
      <c r="T83" s="11">
        <v>112</v>
      </c>
      <c r="U83" s="11">
        <f t="shared" si="97"/>
        <v>3.36</v>
      </c>
      <c r="V83" s="11">
        <f t="shared" si="98"/>
        <v>-12</v>
      </c>
      <c r="W83" s="11">
        <v>6</v>
      </c>
      <c r="X83" s="11">
        <v>5</v>
      </c>
      <c r="Y83" s="11">
        <f t="shared" si="79"/>
        <v>-1</v>
      </c>
      <c r="Z83" s="11">
        <v>425</v>
      </c>
      <c r="AA83" s="11">
        <v>0</v>
      </c>
      <c r="AB83" s="11">
        <f>Z83*0.02+AA83*0.03</f>
        <v>8.5</v>
      </c>
      <c r="AC83" s="11">
        <f>Y83*0.5</f>
        <v>-0.5</v>
      </c>
      <c r="AD83" s="11">
        <v>22</v>
      </c>
      <c r="AE83" s="11">
        <v>1</v>
      </c>
      <c r="AF83" s="11">
        <f t="shared" si="80"/>
        <v>-21</v>
      </c>
      <c r="AG83" s="11">
        <v>42.33</v>
      </c>
      <c r="AH83" s="11">
        <f t="shared" si="81"/>
        <v>0.8466</v>
      </c>
      <c r="AI83" s="11">
        <f t="shared" si="82"/>
        <v>-21</v>
      </c>
      <c r="AJ83" s="11">
        <v>4</v>
      </c>
      <c r="AK83" s="11">
        <v>4</v>
      </c>
      <c r="AL83" s="11">
        <f t="shared" si="83"/>
        <v>0</v>
      </c>
      <c r="AM83" s="11"/>
      <c r="AN83" s="11">
        <v>6</v>
      </c>
      <c r="AO83" s="11">
        <v>0</v>
      </c>
      <c r="AP83" s="11">
        <f t="shared" si="84"/>
        <v>-6</v>
      </c>
      <c r="AQ83" s="11">
        <v>0</v>
      </c>
      <c r="AR83" s="11">
        <f t="shared" si="70"/>
        <v>0</v>
      </c>
      <c r="AS83" s="11">
        <v>5</v>
      </c>
      <c r="AT83" s="96">
        <v>3</v>
      </c>
      <c r="AU83" s="96">
        <f t="shared" si="85"/>
        <v>-2</v>
      </c>
      <c r="AV83" s="96">
        <v>98</v>
      </c>
      <c r="AW83" s="96">
        <f t="shared" si="99"/>
        <v>3.92</v>
      </c>
      <c r="AX83" s="96">
        <f t="shared" si="100"/>
        <v>-2</v>
      </c>
      <c r="AY83" s="11">
        <v>6</v>
      </c>
      <c r="AZ83" s="11">
        <v>22.8</v>
      </c>
      <c r="BA83" s="11">
        <f t="shared" si="86"/>
        <v>16.8</v>
      </c>
      <c r="BB83" s="11">
        <v>335.34</v>
      </c>
      <c r="BC83" s="11">
        <f t="shared" si="96"/>
        <v>22.8</v>
      </c>
      <c r="BD83" s="11"/>
      <c r="BE83" s="11">
        <v>5</v>
      </c>
      <c r="BF83" s="11">
        <v>2</v>
      </c>
      <c r="BG83" s="11">
        <f t="shared" si="87"/>
        <v>-3</v>
      </c>
      <c r="BH83" s="11">
        <v>184</v>
      </c>
      <c r="BI83" s="11">
        <f t="shared" si="91"/>
        <v>3.68</v>
      </c>
      <c r="BJ83" s="11">
        <f t="shared" si="92"/>
        <v>-1.5</v>
      </c>
      <c r="BK83" s="11">
        <v>1000</v>
      </c>
      <c r="BL83" s="11">
        <v>1167.76</v>
      </c>
      <c r="BM83" s="11">
        <v>1167.76</v>
      </c>
      <c r="BN83" s="11">
        <v>59</v>
      </c>
      <c r="BO83" s="11">
        <f t="shared" si="88"/>
        <v>167.76</v>
      </c>
      <c r="BP83" s="11">
        <f t="shared" si="89"/>
        <v>59</v>
      </c>
      <c r="BQ83" s="11"/>
      <c r="BR83" s="11">
        <f t="shared" si="63"/>
        <v>323</v>
      </c>
      <c r="BS83" s="11">
        <f t="shared" si="90"/>
        <v>-41</v>
      </c>
    </row>
    <row r="84" s="4" customFormat="1" customHeight="1" spans="1:71">
      <c r="A84" s="10">
        <v>82</v>
      </c>
      <c r="B84" s="10">
        <v>102567</v>
      </c>
      <c r="C84" s="10" t="s">
        <v>183</v>
      </c>
      <c r="D84" s="10" t="s">
        <v>179</v>
      </c>
      <c r="E84" s="11">
        <v>6</v>
      </c>
      <c r="F84" s="11">
        <v>0</v>
      </c>
      <c r="G84" s="11">
        <f t="shared" si="76"/>
        <v>-6</v>
      </c>
      <c r="H84" s="11">
        <v>0</v>
      </c>
      <c r="I84" s="11">
        <f t="shared" si="94"/>
        <v>0</v>
      </c>
      <c r="J84" s="11">
        <f t="shared" si="95"/>
        <v>-6</v>
      </c>
      <c r="K84" s="11">
        <v>72</v>
      </c>
      <c r="L84" s="92">
        <v>51</v>
      </c>
      <c r="M84" s="92">
        <f t="shared" si="77"/>
        <v>-21</v>
      </c>
      <c r="N84" s="92">
        <v>2901.01</v>
      </c>
      <c r="O84" s="92">
        <f>N84*0.03</f>
        <v>87.0303</v>
      </c>
      <c r="P84" s="92">
        <f>M84</f>
        <v>-21</v>
      </c>
      <c r="Q84" s="11">
        <v>13</v>
      </c>
      <c r="R84" s="11">
        <v>6</v>
      </c>
      <c r="S84" s="11">
        <f t="shared" si="78"/>
        <v>-7</v>
      </c>
      <c r="T84" s="11">
        <v>560</v>
      </c>
      <c r="U84" s="11">
        <f t="shared" si="97"/>
        <v>16.8</v>
      </c>
      <c r="V84" s="11">
        <f t="shared" si="98"/>
        <v>-7</v>
      </c>
      <c r="W84" s="11">
        <v>4</v>
      </c>
      <c r="X84" s="11">
        <v>4</v>
      </c>
      <c r="Y84" s="11">
        <f t="shared" si="79"/>
        <v>0</v>
      </c>
      <c r="Z84" s="11">
        <v>319.8</v>
      </c>
      <c r="AA84" s="11">
        <v>0</v>
      </c>
      <c r="AB84" s="11">
        <f>Z84*0.03+AA84*0.04</f>
        <v>9.594</v>
      </c>
      <c r="AC84" s="11"/>
      <c r="AD84" s="11">
        <v>20</v>
      </c>
      <c r="AE84" s="11">
        <v>8</v>
      </c>
      <c r="AF84" s="11">
        <f t="shared" si="80"/>
        <v>-12</v>
      </c>
      <c r="AG84" s="11">
        <v>390.75</v>
      </c>
      <c r="AH84" s="11">
        <f t="shared" si="81"/>
        <v>7.815</v>
      </c>
      <c r="AI84" s="11">
        <f t="shared" si="82"/>
        <v>-12</v>
      </c>
      <c r="AJ84" s="11">
        <v>4</v>
      </c>
      <c r="AK84" s="11">
        <v>8</v>
      </c>
      <c r="AL84" s="11">
        <f t="shared" si="83"/>
        <v>4</v>
      </c>
      <c r="AM84" s="11"/>
      <c r="AN84" s="11">
        <v>7</v>
      </c>
      <c r="AO84" s="11">
        <v>0</v>
      </c>
      <c r="AP84" s="11">
        <f t="shared" si="84"/>
        <v>-7</v>
      </c>
      <c r="AQ84" s="11">
        <v>0</v>
      </c>
      <c r="AR84" s="11">
        <f t="shared" si="70"/>
        <v>0</v>
      </c>
      <c r="AS84" s="11">
        <v>4</v>
      </c>
      <c r="AT84" s="96">
        <v>2</v>
      </c>
      <c r="AU84" s="96">
        <f t="shared" si="85"/>
        <v>-2</v>
      </c>
      <c r="AV84" s="96">
        <v>98</v>
      </c>
      <c r="AW84" s="96">
        <f t="shared" si="99"/>
        <v>3.92</v>
      </c>
      <c r="AX84" s="96">
        <f t="shared" si="100"/>
        <v>-2</v>
      </c>
      <c r="AY84" s="11">
        <v>4</v>
      </c>
      <c r="AZ84" s="11">
        <v>7.2</v>
      </c>
      <c r="BA84" s="11">
        <f t="shared" si="86"/>
        <v>3.2</v>
      </c>
      <c r="BB84" s="11">
        <v>103.82</v>
      </c>
      <c r="BC84" s="11">
        <f t="shared" si="96"/>
        <v>7.2</v>
      </c>
      <c r="BD84" s="11"/>
      <c r="BE84" s="11">
        <v>4</v>
      </c>
      <c r="BF84" s="11">
        <v>1</v>
      </c>
      <c r="BG84" s="11">
        <f t="shared" si="87"/>
        <v>-3</v>
      </c>
      <c r="BH84" s="11">
        <v>111.91</v>
      </c>
      <c r="BI84" s="11">
        <f t="shared" si="91"/>
        <v>2.2382</v>
      </c>
      <c r="BJ84" s="11">
        <f t="shared" si="92"/>
        <v>-1.5</v>
      </c>
      <c r="BK84" s="11">
        <v>1456</v>
      </c>
      <c r="BL84" s="11">
        <v>316.8</v>
      </c>
      <c r="BM84" s="11">
        <v>316.8</v>
      </c>
      <c r="BN84" s="11">
        <v>16</v>
      </c>
      <c r="BO84" s="11">
        <f t="shared" si="88"/>
        <v>-1139.2</v>
      </c>
      <c r="BP84" s="11">
        <f t="shared" si="89"/>
        <v>16</v>
      </c>
      <c r="BQ84" s="11">
        <f t="shared" ref="BQ84:BQ89" si="101">BO84*0.05/2</f>
        <v>-28.48</v>
      </c>
      <c r="BR84" s="11">
        <f t="shared" si="63"/>
        <v>151</v>
      </c>
      <c r="BS84" s="11">
        <f t="shared" si="90"/>
        <v>-78</v>
      </c>
    </row>
    <row r="85" s="4" customFormat="1" customHeight="1" spans="1:71">
      <c r="A85" s="10">
        <v>83</v>
      </c>
      <c r="B85" s="10">
        <v>341</v>
      </c>
      <c r="C85" s="10" t="s">
        <v>184</v>
      </c>
      <c r="D85" s="10" t="s">
        <v>185</v>
      </c>
      <c r="E85" s="11">
        <v>23</v>
      </c>
      <c r="F85" s="11">
        <v>13</v>
      </c>
      <c r="G85" s="11">
        <f t="shared" si="76"/>
        <v>-10</v>
      </c>
      <c r="H85" s="11">
        <v>816</v>
      </c>
      <c r="I85" s="11">
        <f t="shared" si="94"/>
        <v>24.48</v>
      </c>
      <c r="J85" s="11">
        <f t="shared" si="95"/>
        <v>-10</v>
      </c>
      <c r="K85" s="11">
        <v>247</v>
      </c>
      <c r="L85" s="92">
        <v>218</v>
      </c>
      <c r="M85" s="92">
        <f t="shared" si="77"/>
        <v>-29</v>
      </c>
      <c r="N85" s="92">
        <v>12213</v>
      </c>
      <c r="O85" s="92">
        <f>N85*0.03</f>
        <v>366.39</v>
      </c>
      <c r="P85" s="92">
        <f>M85</f>
        <v>-29</v>
      </c>
      <c r="Q85" s="11">
        <v>15</v>
      </c>
      <c r="R85" s="11">
        <v>13</v>
      </c>
      <c r="S85" s="11">
        <f t="shared" si="78"/>
        <v>-2</v>
      </c>
      <c r="T85" s="11">
        <v>1232</v>
      </c>
      <c r="U85" s="11">
        <f t="shared" si="97"/>
        <v>36.96</v>
      </c>
      <c r="V85" s="11">
        <f t="shared" si="98"/>
        <v>-2</v>
      </c>
      <c r="W85" s="11">
        <v>8</v>
      </c>
      <c r="X85" s="11">
        <v>3</v>
      </c>
      <c r="Y85" s="11">
        <f t="shared" si="79"/>
        <v>-5</v>
      </c>
      <c r="Z85" s="11">
        <v>255</v>
      </c>
      <c r="AA85" s="11">
        <v>0</v>
      </c>
      <c r="AB85" s="11">
        <f>Z85*0.02+AA85*0.03</f>
        <v>5.1</v>
      </c>
      <c r="AC85" s="11">
        <f>Y85*0.5</f>
        <v>-2.5</v>
      </c>
      <c r="AD85" s="11">
        <v>30</v>
      </c>
      <c r="AE85" s="11">
        <v>6</v>
      </c>
      <c r="AF85" s="11">
        <f t="shared" si="80"/>
        <v>-24</v>
      </c>
      <c r="AG85" s="11">
        <v>284.82</v>
      </c>
      <c r="AH85" s="11">
        <f t="shared" si="81"/>
        <v>5.6964</v>
      </c>
      <c r="AI85" s="11">
        <f t="shared" si="82"/>
        <v>-24</v>
      </c>
      <c r="AJ85" s="11">
        <v>6</v>
      </c>
      <c r="AK85" s="11">
        <v>21</v>
      </c>
      <c r="AL85" s="11">
        <f t="shared" si="83"/>
        <v>15</v>
      </c>
      <c r="AM85" s="11"/>
      <c r="AN85" s="11">
        <v>7</v>
      </c>
      <c r="AO85" s="11">
        <v>4</v>
      </c>
      <c r="AP85" s="11">
        <f t="shared" si="84"/>
        <v>-3</v>
      </c>
      <c r="AQ85" s="11">
        <v>396</v>
      </c>
      <c r="AR85" s="11">
        <f t="shared" si="70"/>
        <v>19.8</v>
      </c>
      <c r="AS85" s="11">
        <v>8</v>
      </c>
      <c r="AT85" s="96">
        <v>4</v>
      </c>
      <c r="AU85" s="96">
        <f t="shared" si="85"/>
        <v>-4</v>
      </c>
      <c r="AV85" s="96">
        <v>196</v>
      </c>
      <c r="AW85" s="96">
        <f t="shared" si="99"/>
        <v>7.84</v>
      </c>
      <c r="AX85" s="96">
        <f t="shared" si="100"/>
        <v>-4</v>
      </c>
      <c r="AY85" s="11">
        <v>15</v>
      </c>
      <c r="AZ85" s="11">
        <v>20.4</v>
      </c>
      <c r="BA85" s="11">
        <f t="shared" si="86"/>
        <v>5.4</v>
      </c>
      <c r="BB85" s="11">
        <v>295.91</v>
      </c>
      <c r="BC85" s="11">
        <f t="shared" si="96"/>
        <v>20.4</v>
      </c>
      <c r="BD85" s="11"/>
      <c r="BE85" s="11">
        <v>7</v>
      </c>
      <c r="BF85" s="11">
        <v>3</v>
      </c>
      <c r="BG85" s="11">
        <f t="shared" si="87"/>
        <v>-4</v>
      </c>
      <c r="BH85" s="11">
        <v>336</v>
      </c>
      <c r="BI85" s="11">
        <f t="shared" si="91"/>
        <v>6.72</v>
      </c>
      <c r="BJ85" s="11">
        <f t="shared" si="92"/>
        <v>-2</v>
      </c>
      <c r="BK85" s="11">
        <v>9086</v>
      </c>
      <c r="BL85" s="11">
        <v>1570.52</v>
      </c>
      <c r="BM85" s="11">
        <v>1324.28</v>
      </c>
      <c r="BN85" s="11">
        <v>67</v>
      </c>
      <c r="BO85" s="11">
        <f t="shared" si="88"/>
        <v>-7515.48</v>
      </c>
      <c r="BP85" s="11">
        <f t="shared" si="89"/>
        <v>67</v>
      </c>
      <c r="BQ85" s="11">
        <f t="shared" si="101"/>
        <v>-187.887</v>
      </c>
      <c r="BR85" s="11">
        <f t="shared" si="63"/>
        <v>560</v>
      </c>
      <c r="BS85" s="11">
        <f t="shared" si="90"/>
        <v>-261</v>
      </c>
    </row>
    <row r="86" s="4" customFormat="1" customHeight="1" spans="1:71">
      <c r="A86" s="10">
        <v>84</v>
      </c>
      <c r="B86" s="10">
        <v>721</v>
      </c>
      <c r="C86" s="10" t="s">
        <v>186</v>
      </c>
      <c r="D86" s="10" t="s">
        <v>185</v>
      </c>
      <c r="E86" s="11">
        <v>13</v>
      </c>
      <c r="F86" s="11">
        <v>2</v>
      </c>
      <c r="G86" s="11">
        <f t="shared" si="76"/>
        <v>-11</v>
      </c>
      <c r="H86" s="11">
        <v>115.6</v>
      </c>
      <c r="I86" s="11">
        <f t="shared" si="94"/>
        <v>3.468</v>
      </c>
      <c r="J86" s="11">
        <f t="shared" si="95"/>
        <v>-11</v>
      </c>
      <c r="K86" s="11">
        <v>148</v>
      </c>
      <c r="L86" s="92">
        <v>196</v>
      </c>
      <c r="M86" s="92">
        <f t="shared" si="77"/>
        <v>48</v>
      </c>
      <c r="N86" s="92">
        <v>10743.07</v>
      </c>
      <c r="O86" s="92">
        <f>N86*0.04</f>
        <v>429.7228</v>
      </c>
      <c r="P86" s="92"/>
      <c r="Q86" s="11">
        <v>13</v>
      </c>
      <c r="R86" s="11">
        <v>6</v>
      </c>
      <c r="S86" s="11">
        <f t="shared" si="78"/>
        <v>-7</v>
      </c>
      <c r="T86" s="11">
        <v>557</v>
      </c>
      <c r="U86" s="11">
        <f t="shared" si="97"/>
        <v>16.71</v>
      </c>
      <c r="V86" s="11">
        <f t="shared" si="98"/>
        <v>-7</v>
      </c>
      <c r="W86" s="11">
        <v>6</v>
      </c>
      <c r="X86" s="11">
        <v>6</v>
      </c>
      <c r="Y86" s="11">
        <f t="shared" si="79"/>
        <v>0</v>
      </c>
      <c r="Z86" s="11">
        <v>456</v>
      </c>
      <c r="AA86" s="11">
        <v>0</v>
      </c>
      <c r="AB86" s="11">
        <f>Z86*0.03+AA86*0.04</f>
        <v>13.68</v>
      </c>
      <c r="AC86" s="11"/>
      <c r="AD86" s="11">
        <v>20</v>
      </c>
      <c r="AE86" s="11">
        <v>6</v>
      </c>
      <c r="AF86" s="11">
        <f t="shared" si="80"/>
        <v>-14</v>
      </c>
      <c r="AG86" s="11">
        <v>298.8</v>
      </c>
      <c r="AH86" s="11">
        <f t="shared" si="81"/>
        <v>5.976</v>
      </c>
      <c r="AI86" s="11">
        <f t="shared" si="82"/>
        <v>-14</v>
      </c>
      <c r="AJ86" s="11">
        <v>6</v>
      </c>
      <c r="AK86" s="11">
        <v>7</v>
      </c>
      <c r="AL86" s="11">
        <f t="shared" si="83"/>
        <v>1</v>
      </c>
      <c r="AM86" s="11"/>
      <c r="AN86" s="11">
        <v>7</v>
      </c>
      <c r="AO86" s="11">
        <v>2</v>
      </c>
      <c r="AP86" s="11">
        <f t="shared" si="84"/>
        <v>-5</v>
      </c>
      <c r="AQ86" s="11">
        <v>198</v>
      </c>
      <c r="AR86" s="11">
        <f t="shared" si="70"/>
        <v>9.9</v>
      </c>
      <c r="AS86" s="11">
        <v>7</v>
      </c>
      <c r="AT86" s="96">
        <v>2</v>
      </c>
      <c r="AU86" s="96">
        <f t="shared" si="85"/>
        <v>-5</v>
      </c>
      <c r="AV86" s="96">
        <v>98</v>
      </c>
      <c r="AW86" s="96">
        <f t="shared" si="99"/>
        <v>3.92</v>
      </c>
      <c r="AX86" s="96">
        <f t="shared" si="100"/>
        <v>-5</v>
      </c>
      <c r="AY86" s="11">
        <v>7</v>
      </c>
      <c r="AZ86" s="11">
        <v>11</v>
      </c>
      <c r="BA86" s="11">
        <f t="shared" si="86"/>
        <v>4</v>
      </c>
      <c r="BB86" s="11">
        <v>158.42</v>
      </c>
      <c r="BC86" s="11">
        <f t="shared" si="96"/>
        <v>11</v>
      </c>
      <c r="BD86" s="11"/>
      <c r="BE86" s="11">
        <v>7</v>
      </c>
      <c r="BF86" s="11">
        <v>2</v>
      </c>
      <c r="BG86" s="11">
        <f t="shared" si="87"/>
        <v>-5</v>
      </c>
      <c r="BH86" s="11">
        <v>224</v>
      </c>
      <c r="BI86" s="11">
        <f t="shared" si="91"/>
        <v>4.48</v>
      </c>
      <c r="BJ86" s="11">
        <f t="shared" si="92"/>
        <v>-2.5</v>
      </c>
      <c r="BK86" s="11">
        <v>2909</v>
      </c>
      <c r="BL86" s="11">
        <v>888.81</v>
      </c>
      <c r="BM86" s="11">
        <v>871.2</v>
      </c>
      <c r="BN86" s="11">
        <v>44</v>
      </c>
      <c r="BO86" s="11">
        <f t="shared" si="88"/>
        <v>-2020.19</v>
      </c>
      <c r="BP86" s="11">
        <f t="shared" si="89"/>
        <v>44</v>
      </c>
      <c r="BQ86" s="11">
        <f t="shared" si="101"/>
        <v>-50.50475</v>
      </c>
      <c r="BR86" s="11">
        <f t="shared" si="63"/>
        <v>543</v>
      </c>
      <c r="BS86" s="11">
        <f t="shared" si="90"/>
        <v>-90</v>
      </c>
    </row>
    <row r="87" s="4" customFormat="1" customHeight="1" spans="1:71">
      <c r="A87" s="10">
        <v>85</v>
      </c>
      <c r="B87" s="10">
        <v>102564</v>
      </c>
      <c r="C87" s="10" t="s">
        <v>187</v>
      </c>
      <c r="D87" s="10" t="s">
        <v>185</v>
      </c>
      <c r="E87" s="11">
        <v>8</v>
      </c>
      <c r="F87" s="11">
        <v>1</v>
      </c>
      <c r="G87" s="11">
        <f t="shared" si="76"/>
        <v>-7</v>
      </c>
      <c r="H87" s="11">
        <v>68</v>
      </c>
      <c r="I87" s="11">
        <f t="shared" si="94"/>
        <v>2.04</v>
      </c>
      <c r="J87" s="11">
        <f t="shared" si="95"/>
        <v>-7</v>
      </c>
      <c r="K87" s="11">
        <v>96</v>
      </c>
      <c r="L87" s="92">
        <v>86</v>
      </c>
      <c r="M87" s="92">
        <f t="shared" si="77"/>
        <v>-10</v>
      </c>
      <c r="N87" s="92">
        <v>4830</v>
      </c>
      <c r="O87" s="92">
        <f>N87*0.03</f>
        <v>144.9</v>
      </c>
      <c r="P87" s="92">
        <f>M87</f>
        <v>-10</v>
      </c>
      <c r="Q87" s="11">
        <v>11</v>
      </c>
      <c r="R87" s="11">
        <v>8</v>
      </c>
      <c r="S87" s="11">
        <f t="shared" si="78"/>
        <v>-3</v>
      </c>
      <c r="T87" s="11">
        <v>672</v>
      </c>
      <c r="U87" s="11">
        <f t="shared" si="97"/>
        <v>20.16</v>
      </c>
      <c r="V87" s="11">
        <f t="shared" si="98"/>
        <v>-3</v>
      </c>
      <c r="W87" s="11">
        <v>3</v>
      </c>
      <c r="X87" s="11">
        <v>10</v>
      </c>
      <c r="Y87" s="11">
        <f t="shared" si="79"/>
        <v>7</v>
      </c>
      <c r="Z87" s="11">
        <v>560</v>
      </c>
      <c r="AA87" s="11">
        <v>225</v>
      </c>
      <c r="AB87" s="11">
        <f>Z87*0.03+AA87*0.04</f>
        <v>25.8</v>
      </c>
      <c r="AC87" s="11"/>
      <c r="AD87" s="11">
        <v>20</v>
      </c>
      <c r="AE87" s="11">
        <v>4</v>
      </c>
      <c r="AF87" s="11">
        <f t="shared" si="80"/>
        <v>-16</v>
      </c>
      <c r="AG87" s="11">
        <v>199.2</v>
      </c>
      <c r="AH87" s="11">
        <f t="shared" si="81"/>
        <v>3.984</v>
      </c>
      <c r="AI87" s="11">
        <f t="shared" si="82"/>
        <v>-16</v>
      </c>
      <c r="AJ87" s="11">
        <v>4</v>
      </c>
      <c r="AK87" s="11">
        <v>12</v>
      </c>
      <c r="AL87" s="11">
        <f t="shared" si="83"/>
        <v>8</v>
      </c>
      <c r="AM87" s="11"/>
      <c r="AN87" s="11">
        <v>7</v>
      </c>
      <c r="AO87" s="11">
        <v>1</v>
      </c>
      <c r="AP87" s="11">
        <f t="shared" si="84"/>
        <v>-6</v>
      </c>
      <c r="AQ87" s="11">
        <v>99</v>
      </c>
      <c r="AR87" s="11">
        <f t="shared" si="70"/>
        <v>4.95</v>
      </c>
      <c r="AS87" s="11">
        <v>5</v>
      </c>
      <c r="AT87" s="96">
        <v>2</v>
      </c>
      <c r="AU87" s="96">
        <f t="shared" si="85"/>
        <v>-3</v>
      </c>
      <c r="AV87" s="96">
        <v>98</v>
      </c>
      <c r="AW87" s="96">
        <f t="shared" si="99"/>
        <v>3.92</v>
      </c>
      <c r="AX87" s="96">
        <f t="shared" si="100"/>
        <v>-3</v>
      </c>
      <c r="AY87" s="11">
        <v>6</v>
      </c>
      <c r="AZ87" s="11">
        <v>15</v>
      </c>
      <c r="BA87" s="11">
        <f t="shared" si="86"/>
        <v>9</v>
      </c>
      <c r="BB87" s="11">
        <v>217.96</v>
      </c>
      <c r="BC87" s="11">
        <f t="shared" si="96"/>
        <v>15</v>
      </c>
      <c r="BD87" s="11"/>
      <c r="BE87" s="11">
        <v>5</v>
      </c>
      <c r="BF87" s="11">
        <v>5</v>
      </c>
      <c r="BG87" s="11">
        <f t="shared" si="87"/>
        <v>0</v>
      </c>
      <c r="BH87" s="11">
        <v>448</v>
      </c>
      <c r="BI87" s="11">
        <f>BH87*0.03</f>
        <v>13.44</v>
      </c>
      <c r="BJ87" s="11"/>
      <c r="BK87" s="11">
        <v>1301</v>
      </c>
      <c r="BL87" s="11">
        <v>732.6</v>
      </c>
      <c r="BM87" s="11">
        <v>712.8</v>
      </c>
      <c r="BN87" s="11">
        <v>36</v>
      </c>
      <c r="BO87" s="11">
        <f t="shared" si="88"/>
        <v>-568.4</v>
      </c>
      <c r="BP87" s="11">
        <f t="shared" si="89"/>
        <v>36</v>
      </c>
      <c r="BQ87" s="11">
        <f t="shared" si="101"/>
        <v>-14.21</v>
      </c>
      <c r="BR87" s="11">
        <f t="shared" si="63"/>
        <v>270</v>
      </c>
      <c r="BS87" s="11">
        <f t="shared" si="90"/>
        <v>-53</v>
      </c>
    </row>
    <row r="88" s="4" customFormat="1" customHeight="1" spans="1:71">
      <c r="A88" s="10">
        <v>86</v>
      </c>
      <c r="B88" s="10">
        <v>732</v>
      </c>
      <c r="C88" s="10" t="s">
        <v>188</v>
      </c>
      <c r="D88" s="10" t="s">
        <v>185</v>
      </c>
      <c r="E88" s="11">
        <v>7</v>
      </c>
      <c r="F88" s="11">
        <v>0</v>
      </c>
      <c r="G88" s="11">
        <f t="shared" si="76"/>
        <v>-7</v>
      </c>
      <c r="H88" s="11">
        <v>0</v>
      </c>
      <c r="I88" s="11">
        <f t="shared" si="94"/>
        <v>0</v>
      </c>
      <c r="J88" s="11">
        <f t="shared" si="95"/>
        <v>-7</v>
      </c>
      <c r="K88" s="11">
        <v>80</v>
      </c>
      <c r="L88" s="92">
        <v>101</v>
      </c>
      <c r="M88" s="92">
        <f t="shared" si="77"/>
        <v>21</v>
      </c>
      <c r="N88" s="92">
        <v>5595.66</v>
      </c>
      <c r="O88" s="92">
        <f>N88*0.04</f>
        <v>223.8264</v>
      </c>
      <c r="P88" s="92"/>
      <c r="Q88" s="11">
        <v>13</v>
      </c>
      <c r="R88" s="11">
        <v>3</v>
      </c>
      <c r="S88" s="11">
        <f t="shared" si="78"/>
        <v>-10</v>
      </c>
      <c r="T88" s="11">
        <v>336</v>
      </c>
      <c r="U88" s="11">
        <f t="shared" si="97"/>
        <v>10.08</v>
      </c>
      <c r="V88" s="11">
        <f t="shared" si="98"/>
        <v>-10</v>
      </c>
      <c r="W88" s="11">
        <v>3</v>
      </c>
      <c r="X88" s="11">
        <v>7</v>
      </c>
      <c r="Y88" s="11">
        <f t="shared" si="79"/>
        <v>4</v>
      </c>
      <c r="Z88" s="11">
        <v>550</v>
      </c>
      <c r="AA88" s="11">
        <v>0</v>
      </c>
      <c r="AB88" s="11">
        <f>Z88*0.03+AA88*0.04</f>
        <v>16.5</v>
      </c>
      <c r="AC88" s="11"/>
      <c r="AD88" s="11">
        <v>22</v>
      </c>
      <c r="AE88" s="11">
        <v>1</v>
      </c>
      <c r="AF88" s="11">
        <f t="shared" si="80"/>
        <v>-21</v>
      </c>
      <c r="AG88" s="11">
        <v>19.8</v>
      </c>
      <c r="AH88" s="11">
        <f t="shared" si="81"/>
        <v>0.396</v>
      </c>
      <c r="AI88" s="11">
        <f t="shared" si="82"/>
        <v>-21</v>
      </c>
      <c r="AJ88" s="11">
        <v>4</v>
      </c>
      <c r="AK88" s="11">
        <v>1</v>
      </c>
      <c r="AL88" s="11">
        <f t="shared" si="83"/>
        <v>-3</v>
      </c>
      <c r="AM88" s="11">
        <f>AL88*2</f>
        <v>-6</v>
      </c>
      <c r="AN88" s="11">
        <v>7</v>
      </c>
      <c r="AO88" s="11">
        <v>1</v>
      </c>
      <c r="AP88" s="11">
        <f t="shared" si="84"/>
        <v>-6</v>
      </c>
      <c r="AQ88" s="11">
        <v>99</v>
      </c>
      <c r="AR88" s="11">
        <f t="shared" si="70"/>
        <v>4.95</v>
      </c>
      <c r="AS88" s="11">
        <v>5</v>
      </c>
      <c r="AT88" s="96">
        <v>0</v>
      </c>
      <c r="AU88" s="96">
        <f t="shared" si="85"/>
        <v>-5</v>
      </c>
      <c r="AV88" s="96">
        <v>0</v>
      </c>
      <c r="AW88" s="96">
        <f t="shared" si="99"/>
        <v>0</v>
      </c>
      <c r="AX88" s="96">
        <f t="shared" si="100"/>
        <v>-5</v>
      </c>
      <c r="AY88" s="11">
        <v>4</v>
      </c>
      <c r="AZ88" s="11">
        <v>7.6</v>
      </c>
      <c r="BA88" s="11">
        <f t="shared" si="86"/>
        <v>3.6</v>
      </c>
      <c r="BB88" s="11">
        <v>110.28</v>
      </c>
      <c r="BC88" s="11">
        <f t="shared" si="96"/>
        <v>7.6</v>
      </c>
      <c r="BD88" s="11"/>
      <c r="BE88" s="11">
        <v>4</v>
      </c>
      <c r="BF88" s="11">
        <v>2</v>
      </c>
      <c r="BG88" s="11">
        <f t="shared" si="87"/>
        <v>-2</v>
      </c>
      <c r="BH88" s="11">
        <v>224</v>
      </c>
      <c r="BI88" s="11">
        <f>BH88*0.02</f>
        <v>4.48</v>
      </c>
      <c r="BJ88" s="11">
        <f>BG88*0.5</f>
        <v>-1</v>
      </c>
      <c r="BK88" s="11">
        <v>1209</v>
      </c>
      <c r="BL88" s="11">
        <v>948.92</v>
      </c>
      <c r="BM88" s="11">
        <v>721.22</v>
      </c>
      <c r="BN88" s="11">
        <v>40</v>
      </c>
      <c r="BO88" s="11">
        <f t="shared" si="88"/>
        <v>-260.08</v>
      </c>
      <c r="BP88" s="11">
        <f t="shared" si="89"/>
        <v>40</v>
      </c>
      <c r="BQ88" s="11">
        <f t="shared" si="101"/>
        <v>-6.502</v>
      </c>
      <c r="BR88" s="11">
        <f t="shared" si="63"/>
        <v>308</v>
      </c>
      <c r="BS88" s="11">
        <f t="shared" si="90"/>
        <v>-57</v>
      </c>
    </row>
    <row r="89" s="4" customFormat="1" customHeight="1" spans="1:71">
      <c r="A89" s="10">
        <v>87</v>
      </c>
      <c r="B89" s="10">
        <v>591</v>
      </c>
      <c r="C89" s="10" t="s">
        <v>189</v>
      </c>
      <c r="D89" s="10" t="s">
        <v>185</v>
      </c>
      <c r="E89" s="11">
        <v>6</v>
      </c>
      <c r="F89" s="11">
        <v>1</v>
      </c>
      <c r="G89" s="11">
        <f t="shared" si="76"/>
        <v>-5</v>
      </c>
      <c r="H89" s="11">
        <v>68</v>
      </c>
      <c r="I89" s="11">
        <f t="shared" si="94"/>
        <v>2.04</v>
      </c>
      <c r="J89" s="11">
        <f t="shared" si="95"/>
        <v>-5</v>
      </c>
      <c r="K89" s="11">
        <v>70</v>
      </c>
      <c r="L89" s="92">
        <v>69</v>
      </c>
      <c r="M89" s="92">
        <f t="shared" si="77"/>
        <v>-1</v>
      </c>
      <c r="N89" s="92">
        <v>3767.76</v>
      </c>
      <c r="O89" s="92">
        <f>N89*0.03</f>
        <v>113.0328</v>
      </c>
      <c r="P89" s="92">
        <f>M89</f>
        <v>-1</v>
      </c>
      <c r="Q89" s="11">
        <v>13</v>
      </c>
      <c r="R89" s="11">
        <v>5</v>
      </c>
      <c r="S89" s="11">
        <f t="shared" si="78"/>
        <v>-8</v>
      </c>
      <c r="T89" s="11">
        <v>560</v>
      </c>
      <c r="U89" s="11">
        <f t="shared" si="97"/>
        <v>16.8</v>
      </c>
      <c r="V89" s="11">
        <f t="shared" si="98"/>
        <v>-8</v>
      </c>
      <c r="W89" s="11">
        <v>6</v>
      </c>
      <c r="X89" s="11">
        <v>3</v>
      </c>
      <c r="Y89" s="11">
        <f t="shared" si="79"/>
        <v>-3</v>
      </c>
      <c r="Z89" s="11">
        <v>0</v>
      </c>
      <c r="AA89" s="11">
        <v>225</v>
      </c>
      <c r="AB89" s="11">
        <f>Z89*0.02+AA89*0.03</f>
        <v>6.75</v>
      </c>
      <c r="AC89" s="11">
        <f>Y89*0.5</f>
        <v>-1.5</v>
      </c>
      <c r="AD89" s="11">
        <v>20</v>
      </c>
      <c r="AE89" s="11">
        <v>11</v>
      </c>
      <c r="AF89" s="11">
        <f t="shared" si="80"/>
        <v>-9</v>
      </c>
      <c r="AG89" s="11">
        <v>505.87</v>
      </c>
      <c r="AH89" s="11">
        <f t="shared" si="81"/>
        <v>10.1174</v>
      </c>
      <c r="AI89" s="11">
        <f t="shared" si="82"/>
        <v>-9</v>
      </c>
      <c r="AJ89" s="11">
        <v>4</v>
      </c>
      <c r="AK89" s="11">
        <v>2</v>
      </c>
      <c r="AL89" s="11">
        <f t="shared" si="83"/>
        <v>-2</v>
      </c>
      <c r="AM89" s="11">
        <f>AL89*2</f>
        <v>-4</v>
      </c>
      <c r="AN89" s="11">
        <v>7</v>
      </c>
      <c r="AO89" s="11">
        <v>1</v>
      </c>
      <c r="AP89" s="11">
        <f t="shared" si="84"/>
        <v>-6</v>
      </c>
      <c r="AQ89" s="11">
        <v>99</v>
      </c>
      <c r="AR89" s="11">
        <f t="shared" si="70"/>
        <v>4.95</v>
      </c>
      <c r="AS89" s="11">
        <v>4</v>
      </c>
      <c r="AT89" s="96">
        <v>4</v>
      </c>
      <c r="AU89" s="96">
        <f t="shared" si="85"/>
        <v>0</v>
      </c>
      <c r="AV89" s="96">
        <v>196</v>
      </c>
      <c r="AW89" s="96">
        <f>AV89*0.05</f>
        <v>9.8</v>
      </c>
      <c r="AX89" s="96"/>
      <c r="AY89" s="11">
        <v>4</v>
      </c>
      <c r="AZ89" s="11">
        <v>11</v>
      </c>
      <c r="BA89" s="11">
        <f t="shared" si="86"/>
        <v>7</v>
      </c>
      <c r="BB89" s="11">
        <v>163.88</v>
      </c>
      <c r="BC89" s="11">
        <f t="shared" si="96"/>
        <v>11</v>
      </c>
      <c r="BD89" s="11"/>
      <c r="BE89" s="11">
        <v>4</v>
      </c>
      <c r="BF89" s="11">
        <v>4</v>
      </c>
      <c r="BG89" s="11">
        <f t="shared" si="87"/>
        <v>0</v>
      </c>
      <c r="BH89" s="11">
        <v>389.84</v>
      </c>
      <c r="BI89" s="11">
        <f>BH89*0.03</f>
        <v>11.6952</v>
      </c>
      <c r="BJ89" s="11"/>
      <c r="BK89" s="11">
        <v>1432</v>
      </c>
      <c r="BL89" s="11">
        <v>484.26</v>
      </c>
      <c r="BM89" s="11">
        <v>435.6</v>
      </c>
      <c r="BN89" s="11">
        <v>22</v>
      </c>
      <c r="BO89" s="11">
        <f t="shared" si="88"/>
        <v>-947.74</v>
      </c>
      <c r="BP89" s="11">
        <f t="shared" si="89"/>
        <v>22</v>
      </c>
      <c r="BQ89" s="11">
        <f t="shared" si="101"/>
        <v>-23.6935</v>
      </c>
      <c r="BR89" s="11">
        <f t="shared" si="63"/>
        <v>208</v>
      </c>
      <c r="BS89" s="11">
        <f t="shared" si="90"/>
        <v>-52</v>
      </c>
    </row>
    <row r="90" s="4" customFormat="1" customHeight="1" spans="1:71">
      <c r="A90" s="10">
        <v>88</v>
      </c>
      <c r="B90" s="10">
        <v>111400</v>
      </c>
      <c r="C90" s="12" t="s">
        <v>190</v>
      </c>
      <c r="D90" s="10" t="s">
        <v>185</v>
      </c>
      <c r="E90" s="11"/>
      <c r="F90" s="11"/>
      <c r="G90" s="11"/>
      <c r="H90" s="11"/>
      <c r="I90" s="11"/>
      <c r="J90" s="11"/>
      <c r="K90" s="11"/>
      <c r="L90" s="92">
        <v>1</v>
      </c>
      <c r="M90" s="92"/>
      <c r="N90" s="92">
        <v>58.65</v>
      </c>
      <c r="O90" s="92">
        <f>N90*0.03</f>
        <v>1.7595</v>
      </c>
      <c r="P90" s="92"/>
      <c r="Q90" s="11"/>
      <c r="R90" s="11">
        <v>5</v>
      </c>
      <c r="S90" s="11"/>
      <c r="T90" s="11">
        <v>431.2</v>
      </c>
      <c r="U90" s="11">
        <f t="shared" si="97"/>
        <v>12.936</v>
      </c>
      <c r="V90" s="11"/>
      <c r="W90" s="11"/>
      <c r="X90" s="11">
        <v>2</v>
      </c>
      <c r="Y90" s="11"/>
      <c r="Z90" s="11">
        <v>170</v>
      </c>
      <c r="AA90" s="11"/>
      <c r="AB90" s="11">
        <f>Z90*0.02</f>
        <v>3.4</v>
      </c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96"/>
      <c r="AU90" s="96"/>
      <c r="AV90" s="96"/>
      <c r="AW90" s="96"/>
      <c r="AX90" s="96"/>
      <c r="AY90" s="11"/>
      <c r="AZ90" s="11">
        <v>3</v>
      </c>
      <c r="BA90" s="11"/>
      <c r="BB90" s="11">
        <v>43.92</v>
      </c>
      <c r="BC90" s="11">
        <f t="shared" si="96"/>
        <v>3</v>
      </c>
      <c r="BD90" s="11"/>
      <c r="BE90" s="11"/>
      <c r="BF90" s="11"/>
      <c r="BG90" s="11"/>
      <c r="BH90" s="11"/>
      <c r="BI90" s="11"/>
      <c r="BJ90" s="11"/>
      <c r="BK90" s="11"/>
      <c r="BL90" s="11">
        <v>108.9</v>
      </c>
      <c r="BM90" s="11">
        <v>79.2</v>
      </c>
      <c r="BN90" s="11">
        <v>4</v>
      </c>
      <c r="BO90" s="11"/>
      <c r="BP90" s="11">
        <v>4</v>
      </c>
      <c r="BQ90" s="11"/>
      <c r="BR90" s="11">
        <f t="shared" si="63"/>
        <v>25</v>
      </c>
      <c r="BS90" s="11"/>
    </row>
    <row r="91" s="4" customFormat="1" customHeight="1" spans="1:71">
      <c r="A91" s="10">
        <v>89</v>
      </c>
      <c r="B91" s="26">
        <v>111064</v>
      </c>
      <c r="C91" s="27" t="s">
        <v>191</v>
      </c>
      <c r="D91" s="10" t="s">
        <v>185</v>
      </c>
      <c r="E91" s="11">
        <v>4</v>
      </c>
      <c r="F91" s="11">
        <v>1</v>
      </c>
      <c r="G91" s="11">
        <f t="shared" ref="G91:G100" si="102">F91-E91</f>
        <v>-3</v>
      </c>
      <c r="H91" s="11">
        <v>57.8</v>
      </c>
      <c r="I91" s="11">
        <f>H91*0.03</f>
        <v>1.734</v>
      </c>
      <c r="J91" s="11">
        <f>G91</f>
        <v>-3</v>
      </c>
      <c r="K91" s="11">
        <v>30</v>
      </c>
      <c r="L91" s="92">
        <v>9</v>
      </c>
      <c r="M91" s="92">
        <f t="shared" ref="M91:M100" si="103">L91-K91</f>
        <v>-21</v>
      </c>
      <c r="N91" s="92">
        <v>523.02</v>
      </c>
      <c r="O91" s="92">
        <f>N91*0.03</f>
        <v>15.6906</v>
      </c>
      <c r="P91" s="92">
        <f>M91</f>
        <v>-21</v>
      </c>
      <c r="Q91" s="11">
        <v>8</v>
      </c>
      <c r="R91" s="11">
        <v>0</v>
      </c>
      <c r="S91" s="11">
        <f t="shared" ref="S91:S100" si="104">R91-Q91</f>
        <v>-8</v>
      </c>
      <c r="T91" s="11">
        <v>0</v>
      </c>
      <c r="U91" s="11">
        <f t="shared" si="97"/>
        <v>0</v>
      </c>
      <c r="V91" s="11">
        <f>S91*1</f>
        <v>-8</v>
      </c>
      <c r="W91" s="11">
        <v>4</v>
      </c>
      <c r="X91" s="11">
        <v>1</v>
      </c>
      <c r="Y91" s="11">
        <f t="shared" ref="Y91:Y100" si="105">X91-W91</f>
        <v>-3</v>
      </c>
      <c r="Z91" s="11">
        <v>76</v>
      </c>
      <c r="AA91" s="11">
        <v>0</v>
      </c>
      <c r="AB91" s="11">
        <f>Z91*0.02+AA91*0.03</f>
        <v>1.52</v>
      </c>
      <c r="AC91" s="11">
        <f>Y91*0.5</f>
        <v>-1.5</v>
      </c>
      <c r="AD91" s="11">
        <v>10</v>
      </c>
      <c r="AE91" s="11">
        <v>2</v>
      </c>
      <c r="AF91" s="11">
        <f t="shared" ref="AF91:AF100" si="106">AE91-AD91</f>
        <v>-8</v>
      </c>
      <c r="AG91" s="11">
        <v>99.6</v>
      </c>
      <c r="AH91" s="11">
        <f t="shared" ref="AH91:AH100" si="107">AG91*0.02</f>
        <v>1.992</v>
      </c>
      <c r="AI91" s="11">
        <f t="shared" ref="AI91:AI100" si="108">AF91*1</f>
        <v>-8</v>
      </c>
      <c r="AJ91" s="11">
        <v>3</v>
      </c>
      <c r="AK91" s="11">
        <v>0</v>
      </c>
      <c r="AL91" s="11">
        <f t="shared" ref="AL91:AL100" si="109">AK91-AJ91</f>
        <v>-3</v>
      </c>
      <c r="AM91" s="11">
        <f>AL91*2</f>
        <v>-6</v>
      </c>
      <c r="AN91" s="11">
        <v>5</v>
      </c>
      <c r="AO91" s="11">
        <v>0</v>
      </c>
      <c r="AP91" s="11">
        <f t="shared" ref="AP91:AP100" si="110">AO91-AN91</f>
        <v>-5</v>
      </c>
      <c r="AQ91" s="11">
        <v>0</v>
      </c>
      <c r="AR91" s="11">
        <f>AQ91*0.05</f>
        <v>0</v>
      </c>
      <c r="AS91" s="11">
        <v>4</v>
      </c>
      <c r="AT91" s="96">
        <v>0</v>
      </c>
      <c r="AU91" s="96">
        <f t="shared" ref="AU91:AU100" si="111">AT91-AS91</f>
        <v>-4</v>
      </c>
      <c r="AV91" s="96">
        <v>0</v>
      </c>
      <c r="AW91" s="96">
        <f>AV91*0.04</f>
        <v>0</v>
      </c>
      <c r="AX91" s="96">
        <f>AU91</f>
        <v>-4</v>
      </c>
      <c r="AY91" s="11">
        <v>2</v>
      </c>
      <c r="AZ91" s="11">
        <v>2</v>
      </c>
      <c r="BA91" s="11">
        <f t="shared" ref="BA91:BA100" si="112">AZ91-AY91</f>
        <v>0</v>
      </c>
      <c r="BB91" s="11">
        <v>28.12</v>
      </c>
      <c r="BC91" s="11">
        <f t="shared" si="96"/>
        <v>2</v>
      </c>
      <c r="BD91" s="11"/>
      <c r="BE91" s="11">
        <v>4</v>
      </c>
      <c r="BF91" s="11">
        <v>0</v>
      </c>
      <c r="BG91" s="11">
        <f t="shared" ref="BG91:BG100" si="113">BF91-BE91</f>
        <v>-4</v>
      </c>
      <c r="BH91" s="11">
        <v>0</v>
      </c>
      <c r="BI91" s="11">
        <f>BH91*0.02</f>
        <v>0</v>
      </c>
      <c r="BJ91" s="11">
        <f>BG91*0.5</f>
        <v>-2</v>
      </c>
      <c r="BK91" s="11">
        <v>1000</v>
      </c>
      <c r="BL91" s="11">
        <v>118.7</v>
      </c>
      <c r="BM91" s="11">
        <v>98.9</v>
      </c>
      <c r="BN91" s="11">
        <v>5</v>
      </c>
      <c r="BO91" s="11">
        <f t="shared" ref="BO91:BO100" si="114">BL91-BK91</f>
        <v>-881.3</v>
      </c>
      <c r="BP91" s="11">
        <f t="shared" ref="BP91:BP100" si="115">BN91*1</f>
        <v>5</v>
      </c>
      <c r="BQ91" s="11">
        <f t="shared" ref="BQ91:BQ110" si="116">BO91*0.05/2</f>
        <v>-22.0325</v>
      </c>
      <c r="BR91" s="11">
        <f t="shared" si="63"/>
        <v>28</v>
      </c>
      <c r="BS91" s="11"/>
    </row>
    <row r="92" s="4" customFormat="1" customHeight="1" spans="1:71">
      <c r="A92" s="10">
        <v>90</v>
      </c>
      <c r="B92" s="10">
        <v>716</v>
      </c>
      <c r="C92" s="10" t="s">
        <v>192</v>
      </c>
      <c r="D92" s="10" t="s">
        <v>193</v>
      </c>
      <c r="E92" s="11">
        <v>19</v>
      </c>
      <c r="F92" s="11">
        <v>11</v>
      </c>
      <c r="G92" s="11">
        <f t="shared" si="102"/>
        <v>-8</v>
      </c>
      <c r="H92" s="11">
        <v>737.8</v>
      </c>
      <c r="I92" s="11">
        <f>H92*0.03</f>
        <v>22.134</v>
      </c>
      <c r="J92" s="11">
        <f>G92</f>
        <v>-8</v>
      </c>
      <c r="K92" s="11">
        <v>168</v>
      </c>
      <c r="L92" s="92">
        <v>249</v>
      </c>
      <c r="M92" s="92">
        <f t="shared" si="103"/>
        <v>81</v>
      </c>
      <c r="N92" s="92">
        <v>13710.04</v>
      </c>
      <c r="O92" s="92">
        <f>N92*0.04</f>
        <v>548.4016</v>
      </c>
      <c r="P92" s="92"/>
      <c r="Q92" s="11">
        <v>13</v>
      </c>
      <c r="R92" s="11">
        <v>25</v>
      </c>
      <c r="S92" s="11">
        <f t="shared" si="104"/>
        <v>12</v>
      </c>
      <c r="T92" s="11">
        <v>2449</v>
      </c>
      <c r="U92" s="11">
        <f t="shared" ref="U92:U99" si="117">T92*0.04</f>
        <v>97.96</v>
      </c>
      <c r="V92" s="11"/>
      <c r="W92" s="11">
        <v>5</v>
      </c>
      <c r="X92" s="11">
        <v>2</v>
      </c>
      <c r="Y92" s="11">
        <f t="shared" si="105"/>
        <v>-3</v>
      </c>
      <c r="Z92" s="11">
        <v>170</v>
      </c>
      <c r="AA92" s="11">
        <v>0</v>
      </c>
      <c r="AB92" s="11">
        <f>Z92*0.02+AA92*0.03</f>
        <v>3.4</v>
      </c>
      <c r="AC92" s="11">
        <f>Y92*0.5</f>
        <v>-1.5</v>
      </c>
      <c r="AD92" s="11">
        <v>20</v>
      </c>
      <c r="AE92" s="11">
        <v>8</v>
      </c>
      <c r="AF92" s="11">
        <f t="shared" si="106"/>
        <v>-12</v>
      </c>
      <c r="AG92" s="11">
        <v>380.86</v>
      </c>
      <c r="AH92" s="11">
        <f t="shared" si="107"/>
        <v>7.6172</v>
      </c>
      <c r="AI92" s="11">
        <f t="shared" si="108"/>
        <v>-12</v>
      </c>
      <c r="AJ92" s="11">
        <v>5</v>
      </c>
      <c r="AK92" s="11">
        <v>6</v>
      </c>
      <c r="AL92" s="11">
        <f t="shared" si="109"/>
        <v>1</v>
      </c>
      <c r="AM92" s="11"/>
      <c r="AN92" s="11">
        <v>7</v>
      </c>
      <c r="AO92" s="11">
        <v>3</v>
      </c>
      <c r="AP92" s="11">
        <f t="shared" si="110"/>
        <v>-4</v>
      </c>
      <c r="AQ92" s="11">
        <v>396</v>
      </c>
      <c r="AR92" s="11">
        <f>AQ92*0.05</f>
        <v>19.8</v>
      </c>
      <c r="AS92" s="11">
        <v>7</v>
      </c>
      <c r="AT92" s="96">
        <v>4</v>
      </c>
      <c r="AU92" s="96">
        <f t="shared" si="111"/>
        <v>-3</v>
      </c>
      <c r="AV92" s="96">
        <v>196</v>
      </c>
      <c r="AW92" s="96">
        <f>AV92*0.04</f>
        <v>7.84</v>
      </c>
      <c r="AX92" s="96">
        <f>AU92</f>
        <v>-3</v>
      </c>
      <c r="AY92" s="11">
        <v>9</v>
      </c>
      <c r="AZ92" s="11">
        <v>13.4</v>
      </c>
      <c r="BA92" s="11">
        <f t="shared" si="112"/>
        <v>4.4</v>
      </c>
      <c r="BB92" s="11">
        <v>190.24</v>
      </c>
      <c r="BC92" s="11">
        <f t="shared" ref="BC83:BC118" si="118">AZ92*1</f>
        <v>13.4</v>
      </c>
      <c r="BD92" s="11"/>
      <c r="BE92" s="11">
        <v>7</v>
      </c>
      <c r="BF92" s="11">
        <v>2</v>
      </c>
      <c r="BG92" s="11">
        <f t="shared" si="113"/>
        <v>-5</v>
      </c>
      <c r="BH92" s="11">
        <v>224</v>
      </c>
      <c r="BI92" s="11">
        <f>BH92*0.02</f>
        <v>4.48</v>
      </c>
      <c r="BJ92" s="11">
        <f>BG92*0.5</f>
        <v>-2.5</v>
      </c>
      <c r="BK92" s="11">
        <v>3688</v>
      </c>
      <c r="BL92" s="11">
        <v>1009.8</v>
      </c>
      <c r="BM92" s="11">
        <v>990</v>
      </c>
      <c r="BN92" s="11">
        <v>50</v>
      </c>
      <c r="BO92" s="11">
        <f t="shared" si="114"/>
        <v>-2678.2</v>
      </c>
      <c r="BP92" s="11">
        <f t="shared" si="115"/>
        <v>50</v>
      </c>
      <c r="BQ92" s="11">
        <f t="shared" si="116"/>
        <v>-66.955</v>
      </c>
      <c r="BR92" s="11">
        <f t="shared" ref="BR88:BR118" si="119">ROUND(I92+O92+U92+AB92+AH92+AR92+AW92+BC92+BI92+BP92,0)</f>
        <v>775</v>
      </c>
      <c r="BS92" s="11">
        <f t="shared" ref="BS92:BS100" si="120">ROUND(J92+P92+V92+AC92+AI92+AM92+AX92+BD92+BJ92+BQ92,0)</f>
        <v>-94</v>
      </c>
    </row>
    <row r="93" s="4" customFormat="1" customHeight="1" spans="1:71">
      <c r="A93" s="10">
        <v>91</v>
      </c>
      <c r="B93" s="10">
        <v>717</v>
      </c>
      <c r="C93" s="10" t="s">
        <v>194</v>
      </c>
      <c r="D93" s="10" t="s">
        <v>193</v>
      </c>
      <c r="E93" s="11">
        <v>10</v>
      </c>
      <c r="F93" s="11">
        <v>0</v>
      </c>
      <c r="G93" s="11">
        <f t="shared" si="102"/>
        <v>-10</v>
      </c>
      <c r="H93" s="11">
        <v>0</v>
      </c>
      <c r="I93" s="11">
        <f>H93*0.03</f>
        <v>0</v>
      </c>
      <c r="J93" s="11">
        <f>G93</f>
        <v>-10</v>
      </c>
      <c r="K93" s="11">
        <v>158</v>
      </c>
      <c r="L93" s="92">
        <v>281</v>
      </c>
      <c r="M93" s="92">
        <f t="shared" si="103"/>
        <v>123</v>
      </c>
      <c r="N93" s="92">
        <v>14757.28</v>
      </c>
      <c r="O93" s="92">
        <f>N93*0.04</f>
        <v>590.2912</v>
      </c>
      <c r="P93" s="92"/>
      <c r="Q93" s="11">
        <v>29</v>
      </c>
      <c r="R93" s="11">
        <v>50</v>
      </c>
      <c r="S93" s="11">
        <f t="shared" si="104"/>
        <v>21</v>
      </c>
      <c r="T93" s="11">
        <v>4256.01</v>
      </c>
      <c r="U93" s="11">
        <f t="shared" si="117"/>
        <v>170.2404</v>
      </c>
      <c r="V93" s="11"/>
      <c r="W93" s="11">
        <v>5</v>
      </c>
      <c r="X93" s="11">
        <v>9</v>
      </c>
      <c r="Y93" s="11">
        <f t="shared" si="105"/>
        <v>4</v>
      </c>
      <c r="Z93" s="11">
        <v>765</v>
      </c>
      <c r="AA93" s="11">
        <v>0</v>
      </c>
      <c r="AB93" s="11">
        <f>Z93*0.03+AA93*0.04</f>
        <v>22.95</v>
      </c>
      <c r="AC93" s="11"/>
      <c r="AD93" s="11">
        <v>20</v>
      </c>
      <c r="AE93" s="11">
        <v>12</v>
      </c>
      <c r="AF93" s="11">
        <f t="shared" si="106"/>
        <v>-8</v>
      </c>
      <c r="AG93" s="11">
        <v>597.6</v>
      </c>
      <c r="AH93" s="11">
        <f t="shared" si="107"/>
        <v>11.952</v>
      </c>
      <c r="AI93" s="11">
        <f t="shared" si="108"/>
        <v>-8</v>
      </c>
      <c r="AJ93" s="11">
        <v>6</v>
      </c>
      <c r="AK93" s="11">
        <v>4</v>
      </c>
      <c r="AL93" s="11">
        <f t="shared" si="109"/>
        <v>-2</v>
      </c>
      <c r="AM93" s="11">
        <f>AL93*2</f>
        <v>-4</v>
      </c>
      <c r="AN93" s="11">
        <v>7</v>
      </c>
      <c r="AO93" s="11">
        <v>0</v>
      </c>
      <c r="AP93" s="11">
        <f t="shared" si="110"/>
        <v>-7</v>
      </c>
      <c r="AQ93" s="11">
        <v>0</v>
      </c>
      <c r="AR93" s="11">
        <f>AQ93*0.05</f>
        <v>0</v>
      </c>
      <c r="AS93" s="11">
        <v>7</v>
      </c>
      <c r="AT93" s="96">
        <v>7</v>
      </c>
      <c r="AU93" s="96">
        <f t="shared" si="111"/>
        <v>0</v>
      </c>
      <c r="AV93" s="96">
        <v>289.71</v>
      </c>
      <c r="AW93" s="96">
        <f>AV93*0.05</f>
        <v>14.4855</v>
      </c>
      <c r="AX93" s="96"/>
      <c r="AY93" s="11">
        <v>7</v>
      </c>
      <c r="AZ93" s="11">
        <v>12</v>
      </c>
      <c r="BA93" s="11">
        <f t="shared" si="112"/>
        <v>5</v>
      </c>
      <c r="BB93" s="11">
        <v>177.9</v>
      </c>
      <c r="BC93" s="11">
        <f t="shared" si="118"/>
        <v>12</v>
      </c>
      <c r="BD93" s="11"/>
      <c r="BE93" s="11">
        <v>7</v>
      </c>
      <c r="BF93" s="11">
        <v>5</v>
      </c>
      <c r="BG93" s="11">
        <f t="shared" si="113"/>
        <v>-2</v>
      </c>
      <c r="BH93" s="11">
        <v>560</v>
      </c>
      <c r="BI93" s="11">
        <f>BH93*0.02</f>
        <v>11.2</v>
      </c>
      <c r="BJ93" s="11">
        <f>BG93*0.5</f>
        <v>-1</v>
      </c>
      <c r="BK93" s="11">
        <v>2808</v>
      </c>
      <c r="BL93" s="11">
        <v>811.8</v>
      </c>
      <c r="BM93" s="11">
        <v>792</v>
      </c>
      <c r="BN93" s="11">
        <v>40</v>
      </c>
      <c r="BO93" s="11">
        <f t="shared" si="114"/>
        <v>-1996.2</v>
      </c>
      <c r="BP93" s="11">
        <f t="shared" si="115"/>
        <v>40</v>
      </c>
      <c r="BQ93" s="11">
        <f t="shared" si="116"/>
        <v>-49.905</v>
      </c>
      <c r="BR93" s="11">
        <f t="shared" si="119"/>
        <v>873</v>
      </c>
      <c r="BS93" s="11">
        <f t="shared" si="120"/>
        <v>-73</v>
      </c>
    </row>
    <row r="94" s="4" customFormat="1" customHeight="1" spans="1:71">
      <c r="A94" s="10">
        <v>92</v>
      </c>
      <c r="B94" s="10">
        <v>746</v>
      </c>
      <c r="C94" s="10" t="s">
        <v>195</v>
      </c>
      <c r="D94" s="10" t="s">
        <v>193</v>
      </c>
      <c r="E94" s="11">
        <v>15</v>
      </c>
      <c r="F94" s="11">
        <v>15</v>
      </c>
      <c r="G94" s="11">
        <f t="shared" si="102"/>
        <v>0</v>
      </c>
      <c r="H94" s="11">
        <v>952.38</v>
      </c>
      <c r="I94" s="11">
        <f>H94*0.04</f>
        <v>38.0952</v>
      </c>
      <c r="J94" s="11"/>
      <c r="K94" s="11">
        <v>245</v>
      </c>
      <c r="L94" s="92">
        <v>363</v>
      </c>
      <c r="M94" s="92">
        <f t="shared" si="103"/>
        <v>118</v>
      </c>
      <c r="N94" s="92">
        <v>19343.17</v>
      </c>
      <c r="O94" s="92">
        <f>N94*0.04</f>
        <v>773.7268</v>
      </c>
      <c r="P94" s="92"/>
      <c r="Q94" s="11">
        <v>36</v>
      </c>
      <c r="R94" s="11">
        <v>86</v>
      </c>
      <c r="S94" s="11">
        <f t="shared" si="104"/>
        <v>50</v>
      </c>
      <c r="T94" s="11">
        <v>7233.57</v>
      </c>
      <c r="U94" s="11">
        <f t="shared" si="117"/>
        <v>289.3428</v>
      </c>
      <c r="V94" s="11"/>
      <c r="W94" s="11">
        <v>5</v>
      </c>
      <c r="X94" s="11">
        <v>11</v>
      </c>
      <c r="Y94" s="11">
        <f t="shared" si="105"/>
        <v>6</v>
      </c>
      <c r="Z94" s="11">
        <v>840</v>
      </c>
      <c r="AA94" s="11">
        <v>75</v>
      </c>
      <c r="AB94" s="11">
        <f>Z94*0.03+AA94*0.04</f>
        <v>28.2</v>
      </c>
      <c r="AC94" s="11"/>
      <c r="AD94" s="11">
        <v>30</v>
      </c>
      <c r="AE94" s="11">
        <v>10</v>
      </c>
      <c r="AF94" s="11">
        <f t="shared" si="106"/>
        <v>-20</v>
      </c>
      <c r="AG94" s="11">
        <v>495.58</v>
      </c>
      <c r="AH94" s="11">
        <f t="shared" si="107"/>
        <v>9.9116</v>
      </c>
      <c r="AI94" s="11">
        <f t="shared" si="108"/>
        <v>-20</v>
      </c>
      <c r="AJ94" s="11">
        <v>5</v>
      </c>
      <c r="AK94" s="11">
        <v>9</v>
      </c>
      <c r="AL94" s="11">
        <f t="shared" si="109"/>
        <v>4</v>
      </c>
      <c r="AM94" s="11"/>
      <c r="AN94" s="11">
        <v>12</v>
      </c>
      <c r="AO94" s="11">
        <v>0</v>
      </c>
      <c r="AP94" s="11">
        <f t="shared" si="110"/>
        <v>-12</v>
      </c>
      <c r="AQ94" s="11">
        <v>0</v>
      </c>
      <c r="AR94" s="11">
        <f>AQ94*0.05</f>
        <v>0</v>
      </c>
      <c r="AS94" s="11">
        <v>7</v>
      </c>
      <c r="AT94" s="96">
        <v>5</v>
      </c>
      <c r="AU94" s="96">
        <f t="shared" si="111"/>
        <v>-2</v>
      </c>
      <c r="AV94" s="96">
        <v>166</v>
      </c>
      <c r="AW94" s="96">
        <f>AV94*0.04</f>
        <v>6.64</v>
      </c>
      <c r="AX94" s="96">
        <f>AU94</f>
        <v>-2</v>
      </c>
      <c r="AY94" s="11">
        <v>8</v>
      </c>
      <c r="AZ94" s="11">
        <v>11</v>
      </c>
      <c r="BA94" s="11">
        <f t="shared" si="112"/>
        <v>3</v>
      </c>
      <c r="BB94" s="11">
        <v>155.44</v>
      </c>
      <c r="BC94" s="11">
        <f t="shared" si="118"/>
        <v>11</v>
      </c>
      <c r="BD94" s="11"/>
      <c r="BE94" s="11">
        <v>7</v>
      </c>
      <c r="BF94" s="11">
        <v>5</v>
      </c>
      <c r="BG94" s="11">
        <f t="shared" si="113"/>
        <v>-2</v>
      </c>
      <c r="BH94" s="11">
        <v>504</v>
      </c>
      <c r="BI94" s="11">
        <f>BH94*0.02</f>
        <v>10.08</v>
      </c>
      <c r="BJ94" s="11">
        <f>BG94*0.5</f>
        <v>-1</v>
      </c>
      <c r="BK94" s="11">
        <v>39631</v>
      </c>
      <c r="BL94" s="11">
        <v>31127.84</v>
      </c>
      <c r="BM94" s="11">
        <v>31098.14</v>
      </c>
      <c r="BN94" s="11">
        <v>2133</v>
      </c>
      <c r="BO94" s="11">
        <f t="shared" si="114"/>
        <v>-8503.16</v>
      </c>
      <c r="BP94" s="11">
        <f t="shared" si="115"/>
        <v>2133</v>
      </c>
      <c r="BQ94" s="13">
        <f t="shared" si="116"/>
        <v>-212.579</v>
      </c>
      <c r="BR94" s="11">
        <f t="shared" si="119"/>
        <v>3300</v>
      </c>
      <c r="BS94" s="11">
        <f t="shared" si="120"/>
        <v>-236</v>
      </c>
    </row>
    <row r="95" s="4" customFormat="1" customHeight="1" spans="1:71">
      <c r="A95" s="10">
        <v>93</v>
      </c>
      <c r="B95" s="10">
        <v>539</v>
      </c>
      <c r="C95" s="10" t="s">
        <v>196</v>
      </c>
      <c r="D95" s="10" t="s">
        <v>193</v>
      </c>
      <c r="E95" s="11">
        <v>9</v>
      </c>
      <c r="F95" s="11">
        <v>1</v>
      </c>
      <c r="G95" s="11">
        <f t="shared" si="102"/>
        <v>-8</v>
      </c>
      <c r="H95" s="11">
        <v>68</v>
      </c>
      <c r="I95" s="11">
        <f>H95*0.03</f>
        <v>2.04</v>
      </c>
      <c r="J95" s="11">
        <f>G95</f>
        <v>-8</v>
      </c>
      <c r="K95" s="11">
        <v>142</v>
      </c>
      <c r="L95" s="92">
        <v>135</v>
      </c>
      <c r="M95" s="92">
        <f t="shared" si="103"/>
        <v>-7</v>
      </c>
      <c r="N95" s="92">
        <v>7326.91</v>
      </c>
      <c r="O95" s="92">
        <f>N95*0.03</f>
        <v>219.8073</v>
      </c>
      <c r="P95" s="92">
        <f>M95</f>
        <v>-7</v>
      </c>
      <c r="Q95" s="11">
        <v>11</v>
      </c>
      <c r="R95" s="11">
        <v>41</v>
      </c>
      <c r="S95" s="11">
        <f t="shared" si="104"/>
        <v>30</v>
      </c>
      <c r="T95" s="11">
        <v>3689.52</v>
      </c>
      <c r="U95" s="11">
        <f t="shared" si="117"/>
        <v>147.5808</v>
      </c>
      <c r="V95" s="11"/>
      <c r="W95" s="11">
        <v>4</v>
      </c>
      <c r="X95" s="11">
        <v>2</v>
      </c>
      <c r="Y95" s="11">
        <f t="shared" si="105"/>
        <v>-2</v>
      </c>
      <c r="Z95" s="11">
        <v>170</v>
      </c>
      <c r="AA95" s="11">
        <v>0</v>
      </c>
      <c r="AB95" s="11">
        <f>Z95*0.02+AA95*0.03</f>
        <v>3.4</v>
      </c>
      <c r="AC95" s="11">
        <f>Y95*0.5</f>
        <v>-1</v>
      </c>
      <c r="AD95" s="11">
        <v>20</v>
      </c>
      <c r="AE95" s="11">
        <v>2</v>
      </c>
      <c r="AF95" s="11">
        <f t="shared" si="106"/>
        <v>-18</v>
      </c>
      <c r="AG95" s="11">
        <v>99.6</v>
      </c>
      <c r="AH95" s="11">
        <f t="shared" si="107"/>
        <v>1.992</v>
      </c>
      <c r="AI95" s="11">
        <f t="shared" si="108"/>
        <v>-18</v>
      </c>
      <c r="AJ95" s="11">
        <v>4</v>
      </c>
      <c r="AK95" s="11">
        <v>3</v>
      </c>
      <c r="AL95" s="11">
        <f t="shared" si="109"/>
        <v>-1</v>
      </c>
      <c r="AM95" s="11">
        <f>AL95*2</f>
        <v>-2</v>
      </c>
      <c r="AN95" s="11">
        <v>7</v>
      </c>
      <c r="AO95" s="11">
        <v>0</v>
      </c>
      <c r="AP95" s="11">
        <f t="shared" si="110"/>
        <v>-7</v>
      </c>
      <c r="AQ95" s="11">
        <v>0</v>
      </c>
      <c r="AR95" s="11">
        <f>AQ95*0.05</f>
        <v>0</v>
      </c>
      <c r="AS95" s="11">
        <v>5</v>
      </c>
      <c r="AT95" s="96">
        <v>1</v>
      </c>
      <c r="AU95" s="96">
        <f t="shared" si="111"/>
        <v>-4</v>
      </c>
      <c r="AV95" s="96">
        <v>0</v>
      </c>
      <c r="AW95" s="96">
        <f>AV95*0.04</f>
        <v>0</v>
      </c>
      <c r="AX95" s="96">
        <f>AU95</f>
        <v>-4</v>
      </c>
      <c r="AY95" s="11">
        <v>6</v>
      </c>
      <c r="AZ95" s="11">
        <v>13.8</v>
      </c>
      <c r="BA95" s="11">
        <f t="shared" si="112"/>
        <v>7.8</v>
      </c>
      <c r="BB95" s="11">
        <v>197.04</v>
      </c>
      <c r="BC95" s="11">
        <f t="shared" si="118"/>
        <v>13.8</v>
      </c>
      <c r="BD95" s="11"/>
      <c r="BE95" s="11">
        <v>5</v>
      </c>
      <c r="BF95" s="11">
        <v>6</v>
      </c>
      <c r="BG95" s="11">
        <f t="shared" si="113"/>
        <v>1</v>
      </c>
      <c r="BH95" s="11">
        <v>604.41</v>
      </c>
      <c r="BI95" s="11">
        <f>BH95*0.03</f>
        <v>18.1323</v>
      </c>
      <c r="BJ95" s="11"/>
      <c r="BK95" s="11">
        <v>2367</v>
      </c>
      <c r="BL95" s="11">
        <v>405.9</v>
      </c>
      <c r="BM95" s="11">
        <v>376.2</v>
      </c>
      <c r="BN95" s="11">
        <v>19</v>
      </c>
      <c r="BO95" s="11">
        <f t="shared" si="114"/>
        <v>-1961.1</v>
      </c>
      <c r="BP95" s="11">
        <f t="shared" si="115"/>
        <v>19</v>
      </c>
      <c r="BQ95" s="11">
        <f t="shared" si="116"/>
        <v>-49.0275</v>
      </c>
      <c r="BR95" s="11">
        <f t="shared" si="119"/>
        <v>426</v>
      </c>
      <c r="BS95" s="11">
        <f t="shared" si="120"/>
        <v>-89</v>
      </c>
    </row>
    <row r="96" s="4" customFormat="1" customHeight="1" spans="1:71">
      <c r="A96" s="10">
        <v>94</v>
      </c>
      <c r="B96" s="10">
        <v>549</v>
      </c>
      <c r="C96" s="10" t="s">
        <v>197</v>
      </c>
      <c r="D96" s="10" t="s">
        <v>193</v>
      </c>
      <c r="E96" s="11">
        <v>9</v>
      </c>
      <c r="F96" s="11">
        <v>12</v>
      </c>
      <c r="G96" s="11">
        <f t="shared" si="102"/>
        <v>3</v>
      </c>
      <c r="H96" s="11">
        <v>736</v>
      </c>
      <c r="I96" s="11">
        <f>H96*0.04</f>
        <v>29.44</v>
      </c>
      <c r="J96" s="11"/>
      <c r="K96" s="11">
        <v>107</v>
      </c>
      <c r="L96" s="92">
        <v>170</v>
      </c>
      <c r="M96" s="92">
        <f t="shared" si="103"/>
        <v>63</v>
      </c>
      <c r="N96" s="92">
        <v>8949.01</v>
      </c>
      <c r="O96" s="92">
        <f>N96*0.04</f>
        <v>357.9604</v>
      </c>
      <c r="P96" s="92"/>
      <c r="Q96" s="11">
        <v>12</v>
      </c>
      <c r="R96" s="11">
        <v>31</v>
      </c>
      <c r="S96" s="11">
        <f t="shared" si="104"/>
        <v>19</v>
      </c>
      <c r="T96" s="11">
        <v>2602</v>
      </c>
      <c r="U96" s="11">
        <f t="shared" si="117"/>
        <v>104.08</v>
      </c>
      <c r="V96" s="11"/>
      <c r="W96" s="11">
        <v>4</v>
      </c>
      <c r="X96" s="11">
        <v>4</v>
      </c>
      <c r="Y96" s="11">
        <f t="shared" si="105"/>
        <v>0</v>
      </c>
      <c r="Z96" s="11">
        <v>158</v>
      </c>
      <c r="AA96" s="11">
        <v>138.75</v>
      </c>
      <c r="AB96" s="11">
        <f>Z96*0.03+AA96*0.04</f>
        <v>10.29</v>
      </c>
      <c r="AC96" s="11"/>
      <c r="AD96" s="11">
        <v>20</v>
      </c>
      <c r="AE96" s="11">
        <v>8</v>
      </c>
      <c r="AF96" s="11">
        <f t="shared" si="106"/>
        <v>-12</v>
      </c>
      <c r="AG96" s="11">
        <v>377.82</v>
      </c>
      <c r="AH96" s="11">
        <f t="shared" si="107"/>
        <v>7.5564</v>
      </c>
      <c r="AI96" s="11">
        <f t="shared" si="108"/>
        <v>-12</v>
      </c>
      <c r="AJ96" s="11">
        <v>5</v>
      </c>
      <c r="AK96" s="11">
        <v>6</v>
      </c>
      <c r="AL96" s="11">
        <f t="shared" si="109"/>
        <v>1</v>
      </c>
      <c r="AM96" s="11"/>
      <c r="AN96" s="11">
        <v>6</v>
      </c>
      <c r="AO96" s="11">
        <v>6</v>
      </c>
      <c r="AP96" s="11">
        <f t="shared" si="110"/>
        <v>0</v>
      </c>
      <c r="AQ96" s="11">
        <v>693</v>
      </c>
      <c r="AR96" s="11">
        <f>AQ96*0.06</f>
        <v>41.58</v>
      </c>
      <c r="AS96" s="11">
        <v>5</v>
      </c>
      <c r="AT96" s="96">
        <v>5</v>
      </c>
      <c r="AU96" s="96">
        <f t="shared" si="111"/>
        <v>0</v>
      </c>
      <c r="AV96" s="96">
        <v>243</v>
      </c>
      <c r="AW96" s="96">
        <f>AV96*0.05</f>
        <v>12.15</v>
      </c>
      <c r="AX96" s="96"/>
      <c r="AY96" s="11">
        <v>9</v>
      </c>
      <c r="AZ96" s="11">
        <v>11</v>
      </c>
      <c r="BA96" s="11">
        <f t="shared" si="112"/>
        <v>2</v>
      </c>
      <c r="BB96" s="11">
        <v>150.72</v>
      </c>
      <c r="BC96" s="11">
        <f t="shared" si="118"/>
        <v>11</v>
      </c>
      <c r="BD96" s="11"/>
      <c r="BE96" s="11">
        <v>5</v>
      </c>
      <c r="BF96" s="11">
        <v>5</v>
      </c>
      <c r="BG96" s="11">
        <f t="shared" si="113"/>
        <v>0</v>
      </c>
      <c r="BH96" s="11">
        <v>560</v>
      </c>
      <c r="BI96" s="11">
        <f>BH96*0.03</f>
        <v>16.8</v>
      </c>
      <c r="BJ96" s="11"/>
      <c r="BK96" s="11">
        <v>1397</v>
      </c>
      <c r="BL96" s="11">
        <v>559.54</v>
      </c>
      <c r="BM96" s="11">
        <v>549.64</v>
      </c>
      <c r="BN96" s="11">
        <v>28</v>
      </c>
      <c r="BO96" s="11">
        <f t="shared" si="114"/>
        <v>-837.46</v>
      </c>
      <c r="BP96" s="11">
        <f t="shared" si="115"/>
        <v>28</v>
      </c>
      <c r="BQ96" s="11">
        <f t="shared" si="116"/>
        <v>-20.9365</v>
      </c>
      <c r="BR96" s="11">
        <f t="shared" si="119"/>
        <v>619</v>
      </c>
      <c r="BS96" s="11">
        <f t="shared" si="120"/>
        <v>-33</v>
      </c>
    </row>
    <row r="97" s="4" customFormat="1" customHeight="1" spans="1:71">
      <c r="A97" s="10">
        <v>95</v>
      </c>
      <c r="B97" s="10">
        <v>594</v>
      </c>
      <c r="C97" s="10" t="s">
        <v>198</v>
      </c>
      <c r="D97" s="10" t="s">
        <v>193</v>
      </c>
      <c r="E97" s="11">
        <v>18</v>
      </c>
      <c r="F97" s="11">
        <v>22</v>
      </c>
      <c r="G97" s="11">
        <f t="shared" si="102"/>
        <v>4</v>
      </c>
      <c r="H97" s="11">
        <v>1344.62</v>
      </c>
      <c r="I97" s="11">
        <f>H97*0.04</f>
        <v>53.7848</v>
      </c>
      <c r="J97" s="11"/>
      <c r="K97" s="11">
        <v>86</v>
      </c>
      <c r="L97" s="92">
        <v>71</v>
      </c>
      <c r="M97" s="92">
        <f t="shared" si="103"/>
        <v>-15</v>
      </c>
      <c r="N97" s="92">
        <v>3794</v>
      </c>
      <c r="O97" s="92">
        <f>N97*0.03</f>
        <v>113.82</v>
      </c>
      <c r="P97" s="92">
        <f>M97</f>
        <v>-15</v>
      </c>
      <c r="Q97" s="11">
        <v>15</v>
      </c>
      <c r="R97" s="11">
        <v>16</v>
      </c>
      <c r="S97" s="11">
        <f t="shared" si="104"/>
        <v>1</v>
      </c>
      <c r="T97" s="11">
        <v>1453</v>
      </c>
      <c r="U97" s="11">
        <f t="shared" si="117"/>
        <v>58.12</v>
      </c>
      <c r="V97" s="11"/>
      <c r="W97" s="11">
        <v>5</v>
      </c>
      <c r="X97" s="11">
        <v>1</v>
      </c>
      <c r="Y97" s="11">
        <f t="shared" si="105"/>
        <v>-4</v>
      </c>
      <c r="Z97" s="11">
        <v>78</v>
      </c>
      <c r="AA97" s="11">
        <v>0</v>
      </c>
      <c r="AB97" s="11">
        <f>Z97*0.02+AA97*0.03</f>
        <v>1.56</v>
      </c>
      <c r="AC97" s="11">
        <f>Y97*0.5</f>
        <v>-2</v>
      </c>
      <c r="AD97" s="11">
        <v>22</v>
      </c>
      <c r="AE97" s="11">
        <v>3</v>
      </c>
      <c r="AF97" s="11">
        <f t="shared" si="106"/>
        <v>-19</v>
      </c>
      <c r="AG97" s="11">
        <v>141.93</v>
      </c>
      <c r="AH97" s="11">
        <f t="shared" si="107"/>
        <v>2.8386</v>
      </c>
      <c r="AI97" s="11">
        <f t="shared" si="108"/>
        <v>-19</v>
      </c>
      <c r="AJ97" s="11">
        <v>4</v>
      </c>
      <c r="AK97" s="11">
        <v>10</v>
      </c>
      <c r="AL97" s="11">
        <f t="shared" si="109"/>
        <v>6</v>
      </c>
      <c r="AM97" s="11"/>
      <c r="AN97" s="11">
        <v>7</v>
      </c>
      <c r="AO97" s="11">
        <v>2</v>
      </c>
      <c r="AP97" s="11">
        <f t="shared" si="110"/>
        <v>-5</v>
      </c>
      <c r="AQ97" s="11">
        <v>198</v>
      </c>
      <c r="AR97" s="11">
        <f t="shared" ref="AR97:AR103" si="121">AQ97*0.05</f>
        <v>9.9</v>
      </c>
      <c r="AS97" s="11">
        <v>5</v>
      </c>
      <c r="AT97" s="96">
        <v>5</v>
      </c>
      <c r="AU97" s="96">
        <f t="shared" si="111"/>
        <v>0</v>
      </c>
      <c r="AV97" s="96">
        <v>226</v>
      </c>
      <c r="AW97" s="96">
        <f>AV97*0.05</f>
        <v>11.3</v>
      </c>
      <c r="AX97" s="96"/>
      <c r="AY97" s="11">
        <v>9</v>
      </c>
      <c r="AZ97" s="11">
        <v>12</v>
      </c>
      <c r="BA97" s="11">
        <f t="shared" si="112"/>
        <v>3</v>
      </c>
      <c r="BB97" s="11">
        <v>149.8</v>
      </c>
      <c r="BC97" s="11">
        <f t="shared" si="118"/>
        <v>12</v>
      </c>
      <c r="BD97" s="11"/>
      <c r="BE97" s="11">
        <v>5</v>
      </c>
      <c r="BF97" s="11">
        <v>3</v>
      </c>
      <c r="BG97" s="11">
        <f t="shared" si="113"/>
        <v>-2</v>
      </c>
      <c r="BH97" s="11">
        <v>280</v>
      </c>
      <c r="BI97" s="11">
        <f>BH97*0.02</f>
        <v>5.6</v>
      </c>
      <c r="BJ97" s="11">
        <f>BG97*0.5</f>
        <v>-1</v>
      </c>
      <c r="BK97" s="11">
        <v>1211</v>
      </c>
      <c r="BL97" s="11">
        <v>564.42</v>
      </c>
      <c r="BM97" s="11">
        <v>544.62</v>
      </c>
      <c r="BN97" s="11">
        <v>28</v>
      </c>
      <c r="BO97" s="11">
        <f t="shared" si="114"/>
        <v>-646.58</v>
      </c>
      <c r="BP97" s="11">
        <f t="shared" si="115"/>
        <v>28</v>
      </c>
      <c r="BQ97" s="11">
        <f t="shared" si="116"/>
        <v>-16.1645</v>
      </c>
      <c r="BR97" s="11">
        <f t="shared" si="119"/>
        <v>297</v>
      </c>
      <c r="BS97" s="11">
        <f t="shared" si="120"/>
        <v>-53</v>
      </c>
    </row>
    <row r="98" s="4" customFormat="1" customHeight="1" spans="1:71">
      <c r="A98" s="10">
        <v>96</v>
      </c>
      <c r="B98" s="10">
        <v>748</v>
      </c>
      <c r="C98" s="10" t="s">
        <v>199</v>
      </c>
      <c r="D98" s="10" t="s">
        <v>193</v>
      </c>
      <c r="E98" s="11">
        <v>9</v>
      </c>
      <c r="F98" s="11">
        <v>0</v>
      </c>
      <c r="G98" s="11">
        <f t="shared" si="102"/>
        <v>-9</v>
      </c>
      <c r="H98" s="11">
        <v>0</v>
      </c>
      <c r="I98" s="11">
        <f>H98*0.03</f>
        <v>0</v>
      </c>
      <c r="J98" s="11">
        <f>G98</f>
        <v>-9</v>
      </c>
      <c r="K98" s="40">
        <v>156</v>
      </c>
      <c r="L98" s="92">
        <v>169</v>
      </c>
      <c r="M98" s="92">
        <f t="shared" si="103"/>
        <v>13</v>
      </c>
      <c r="N98" s="92">
        <v>9204</v>
      </c>
      <c r="O98" s="92">
        <f>N98*0.04</f>
        <v>368.16</v>
      </c>
      <c r="P98" s="92"/>
      <c r="Q98" s="11">
        <v>22</v>
      </c>
      <c r="R98" s="11">
        <v>51</v>
      </c>
      <c r="S98" s="11">
        <f t="shared" si="104"/>
        <v>29</v>
      </c>
      <c r="T98" s="11">
        <v>4511.74</v>
      </c>
      <c r="U98" s="11">
        <f t="shared" si="117"/>
        <v>180.4696</v>
      </c>
      <c r="V98" s="11"/>
      <c r="W98" s="11">
        <v>5</v>
      </c>
      <c r="X98" s="11">
        <v>5</v>
      </c>
      <c r="Y98" s="11">
        <f t="shared" si="105"/>
        <v>0</v>
      </c>
      <c r="Z98" s="11">
        <v>425</v>
      </c>
      <c r="AA98" s="11">
        <v>0</v>
      </c>
      <c r="AB98" s="11">
        <f>Z98*0.03+AA98*0.04</f>
        <v>12.75</v>
      </c>
      <c r="AC98" s="11"/>
      <c r="AD98" s="11">
        <v>22</v>
      </c>
      <c r="AE98" s="11">
        <v>18</v>
      </c>
      <c r="AF98" s="11">
        <f t="shared" si="106"/>
        <v>-4</v>
      </c>
      <c r="AG98" s="11">
        <v>772.4</v>
      </c>
      <c r="AH98" s="11">
        <f t="shared" si="107"/>
        <v>15.448</v>
      </c>
      <c r="AI98" s="11">
        <f t="shared" si="108"/>
        <v>-4</v>
      </c>
      <c r="AJ98" s="11">
        <v>4</v>
      </c>
      <c r="AK98" s="11">
        <v>2</v>
      </c>
      <c r="AL98" s="11">
        <f t="shared" si="109"/>
        <v>-2</v>
      </c>
      <c r="AM98" s="11">
        <f>AL98*2</f>
        <v>-4</v>
      </c>
      <c r="AN98" s="11">
        <v>7</v>
      </c>
      <c r="AO98" s="11">
        <v>3</v>
      </c>
      <c r="AP98" s="11">
        <f t="shared" si="110"/>
        <v>-4</v>
      </c>
      <c r="AQ98" s="11">
        <v>521.51</v>
      </c>
      <c r="AR98" s="11">
        <f t="shared" si="121"/>
        <v>26.0755</v>
      </c>
      <c r="AS98" s="11">
        <v>5</v>
      </c>
      <c r="AT98" s="96">
        <v>6</v>
      </c>
      <c r="AU98" s="96">
        <f t="shared" si="111"/>
        <v>1</v>
      </c>
      <c r="AV98" s="96">
        <v>269.24</v>
      </c>
      <c r="AW98" s="96">
        <f>AV98*0.05</f>
        <v>13.462</v>
      </c>
      <c r="AX98" s="96"/>
      <c r="AY98" s="11">
        <v>5</v>
      </c>
      <c r="AZ98" s="11">
        <v>8</v>
      </c>
      <c r="BA98" s="11">
        <f t="shared" si="112"/>
        <v>3</v>
      </c>
      <c r="BB98" s="11">
        <v>118.6</v>
      </c>
      <c r="BC98" s="11">
        <f t="shared" si="118"/>
        <v>8</v>
      </c>
      <c r="BD98" s="11"/>
      <c r="BE98" s="11">
        <v>5</v>
      </c>
      <c r="BF98" s="11">
        <v>6</v>
      </c>
      <c r="BG98" s="11">
        <f t="shared" si="113"/>
        <v>1</v>
      </c>
      <c r="BH98" s="11">
        <v>599.2</v>
      </c>
      <c r="BI98" s="11">
        <f>BH98*0.03</f>
        <v>17.976</v>
      </c>
      <c r="BJ98" s="11"/>
      <c r="BK98" s="11">
        <v>1414</v>
      </c>
      <c r="BL98" s="11">
        <v>754.5</v>
      </c>
      <c r="BM98" s="11">
        <v>712.8</v>
      </c>
      <c r="BN98" s="11">
        <v>36</v>
      </c>
      <c r="BO98" s="11">
        <f t="shared" si="114"/>
        <v>-659.5</v>
      </c>
      <c r="BP98" s="11">
        <f t="shared" si="115"/>
        <v>36</v>
      </c>
      <c r="BQ98" s="11">
        <f t="shared" si="116"/>
        <v>-16.4875</v>
      </c>
      <c r="BR98" s="11">
        <f t="shared" si="119"/>
        <v>678</v>
      </c>
      <c r="BS98" s="11">
        <f t="shared" si="120"/>
        <v>-33</v>
      </c>
    </row>
    <row r="99" s="4" customFormat="1" customHeight="1" spans="1:71">
      <c r="A99" s="10">
        <v>97</v>
      </c>
      <c r="B99" s="10">
        <v>107728</v>
      </c>
      <c r="C99" s="10" t="s">
        <v>200</v>
      </c>
      <c r="D99" s="10" t="s">
        <v>193</v>
      </c>
      <c r="E99" s="11">
        <v>7</v>
      </c>
      <c r="F99" s="11">
        <v>1</v>
      </c>
      <c r="G99" s="11">
        <f t="shared" si="102"/>
        <v>-6</v>
      </c>
      <c r="H99" s="11">
        <v>68</v>
      </c>
      <c r="I99" s="11">
        <f>H99*0.03</f>
        <v>2.04</v>
      </c>
      <c r="J99" s="11">
        <f>G99</f>
        <v>-6</v>
      </c>
      <c r="K99" s="11">
        <v>83</v>
      </c>
      <c r="L99" s="92">
        <v>70</v>
      </c>
      <c r="M99" s="92">
        <f t="shared" si="103"/>
        <v>-13</v>
      </c>
      <c r="N99" s="92">
        <v>3792.45</v>
      </c>
      <c r="O99" s="92">
        <f>N99*0.03</f>
        <v>113.7735</v>
      </c>
      <c r="P99" s="92">
        <f>M99</f>
        <v>-13</v>
      </c>
      <c r="Q99" s="11">
        <v>18</v>
      </c>
      <c r="R99" s="11">
        <v>30</v>
      </c>
      <c r="S99" s="11">
        <f t="shared" si="104"/>
        <v>12</v>
      </c>
      <c r="T99" s="11">
        <v>2512.01</v>
      </c>
      <c r="U99" s="11">
        <f t="shared" si="117"/>
        <v>100.4804</v>
      </c>
      <c r="V99" s="11"/>
      <c r="W99" s="11">
        <v>6</v>
      </c>
      <c r="X99" s="11">
        <v>5</v>
      </c>
      <c r="Y99" s="11">
        <f t="shared" si="105"/>
        <v>-1</v>
      </c>
      <c r="Z99" s="11">
        <v>334</v>
      </c>
      <c r="AA99" s="11">
        <v>75</v>
      </c>
      <c r="AB99" s="11">
        <f>Z99*0.02+AA99*0.03</f>
        <v>8.93</v>
      </c>
      <c r="AC99" s="11">
        <f>Y99*0.5</f>
        <v>-0.5</v>
      </c>
      <c r="AD99" s="11">
        <v>22</v>
      </c>
      <c r="AE99" s="11">
        <v>3</v>
      </c>
      <c r="AF99" s="11">
        <f t="shared" si="106"/>
        <v>-19</v>
      </c>
      <c r="AG99" s="11">
        <v>130.48</v>
      </c>
      <c r="AH99" s="11">
        <f t="shared" si="107"/>
        <v>2.6096</v>
      </c>
      <c r="AI99" s="11">
        <f t="shared" si="108"/>
        <v>-19</v>
      </c>
      <c r="AJ99" s="11">
        <v>4</v>
      </c>
      <c r="AK99" s="11">
        <v>2</v>
      </c>
      <c r="AL99" s="11">
        <f t="shared" si="109"/>
        <v>-2</v>
      </c>
      <c r="AM99" s="11">
        <f>AL99*2</f>
        <v>-4</v>
      </c>
      <c r="AN99" s="11">
        <v>7</v>
      </c>
      <c r="AO99" s="11">
        <v>1</v>
      </c>
      <c r="AP99" s="11">
        <f t="shared" si="110"/>
        <v>-6</v>
      </c>
      <c r="AQ99" s="11">
        <v>99</v>
      </c>
      <c r="AR99" s="11">
        <f t="shared" si="121"/>
        <v>4.95</v>
      </c>
      <c r="AS99" s="11">
        <v>5</v>
      </c>
      <c r="AT99" s="96">
        <v>2</v>
      </c>
      <c r="AU99" s="96">
        <f t="shared" si="111"/>
        <v>-3</v>
      </c>
      <c r="AV99" s="96">
        <v>98</v>
      </c>
      <c r="AW99" s="96">
        <f>AV99*0.04</f>
        <v>3.92</v>
      </c>
      <c r="AX99" s="96">
        <f>AU99</f>
        <v>-3</v>
      </c>
      <c r="AY99" s="11">
        <v>5</v>
      </c>
      <c r="AZ99" s="11">
        <v>9</v>
      </c>
      <c r="BA99" s="11">
        <f t="shared" si="112"/>
        <v>4</v>
      </c>
      <c r="BB99" s="11">
        <v>116.58</v>
      </c>
      <c r="BC99" s="11">
        <f t="shared" si="118"/>
        <v>9</v>
      </c>
      <c r="BD99" s="11"/>
      <c r="BE99" s="11">
        <v>5</v>
      </c>
      <c r="BF99" s="11">
        <v>7</v>
      </c>
      <c r="BG99" s="11">
        <f t="shared" si="113"/>
        <v>2</v>
      </c>
      <c r="BH99" s="11">
        <v>716.8</v>
      </c>
      <c r="BI99" s="11">
        <f>BH99*0.03</f>
        <v>21.504</v>
      </c>
      <c r="BJ99" s="11"/>
      <c r="BK99" s="11">
        <v>1000</v>
      </c>
      <c r="BL99" s="11">
        <v>306.9</v>
      </c>
      <c r="BM99" s="11">
        <v>297</v>
      </c>
      <c r="BN99" s="11">
        <v>15</v>
      </c>
      <c r="BO99" s="11">
        <f t="shared" si="114"/>
        <v>-693.1</v>
      </c>
      <c r="BP99" s="11">
        <f t="shared" si="115"/>
        <v>15</v>
      </c>
      <c r="BQ99" s="11">
        <f t="shared" si="116"/>
        <v>-17.3275</v>
      </c>
      <c r="BR99" s="11">
        <f t="shared" si="119"/>
        <v>282</v>
      </c>
      <c r="BS99" s="11">
        <f t="shared" si="120"/>
        <v>-63</v>
      </c>
    </row>
    <row r="100" s="4" customFormat="1" customHeight="1" spans="1:71">
      <c r="A100" s="10">
        <v>98</v>
      </c>
      <c r="B100" s="10">
        <v>720</v>
      </c>
      <c r="C100" s="10" t="s">
        <v>201</v>
      </c>
      <c r="D100" s="10" t="s">
        <v>193</v>
      </c>
      <c r="E100" s="11">
        <v>8</v>
      </c>
      <c r="F100" s="11">
        <v>0</v>
      </c>
      <c r="G100" s="11">
        <f t="shared" si="102"/>
        <v>-8</v>
      </c>
      <c r="H100" s="11">
        <v>0</v>
      </c>
      <c r="I100" s="11">
        <f>H100*0.03</f>
        <v>0</v>
      </c>
      <c r="J100" s="11">
        <f>G100</f>
        <v>-8</v>
      </c>
      <c r="K100" s="11">
        <v>115</v>
      </c>
      <c r="L100" s="92">
        <v>115</v>
      </c>
      <c r="M100" s="92">
        <f t="shared" si="103"/>
        <v>0</v>
      </c>
      <c r="N100" s="92">
        <v>6081.02</v>
      </c>
      <c r="O100" s="92">
        <f>N100*0.04</f>
        <v>243.2408</v>
      </c>
      <c r="P100" s="92"/>
      <c r="Q100" s="11">
        <v>18</v>
      </c>
      <c r="R100" s="11">
        <v>7</v>
      </c>
      <c r="S100" s="11">
        <f t="shared" si="104"/>
        <v>-11</v>
      </c>
      <c r="T100" s="11">
        <v>658.56</v>
      </c>
      <c r="U100" s="11">
        <f>T100*0.03</f>
        <v>19.7568</v>
      </c>
      <c r="V100" s="11">
        <f>S100*1</f>
        <v>-11</v>
      </c>
      <c r="W100" s="11">
        <v>3</v>
      </c>
      <c r="X100" s="11">
        <v>9</v>
      </c>
      <c r="Y100" s="11">
        <f t="shared" si="105"/>
        <v>6</v>
      </c>
      <c r="Z100" s="11">
        <v>757.14</v>
      </c>
      <c r="AA100" s="11">
        <v>0</v>
      </c>
      <c r="AB100" s="11">
        <f>Z100*0.03+AA100*0.04</f>
        <v>22.7142</v>
      </c>
      <c r="AC100" s="11"/>
      <c r="AD100" s="11">
        <v>22</v>
      </c>
      <c r="AE100" s="11">
        <v>6</v>
      </c>
      <c r="AF100" s="11">
        <f t="shared" si="106"/>
        <v>-16</v>
      </c>
      <c r="AG100" s="11">
        <v>252.72</v>
      </c>
      <c r="AH100" s="11">
        <f t="shared" si="107"/>
        <v>5.0544</v>
      </c>
      <c r="AI100" s="11">
        <f t="shared" si="108"/>
        <v>-16</v>
      </c>
      <c r="AJ100" s="11">
        <v>5</v>
      </c>
      <c r="AK100" s="11">
        <v>30</v>
      </c>
      <c r="AL100" s="11">
        <f t="shared" si="109"/>
        <v>25</v>
      </c>
      <c r="AM100" s="11"/>
      <c r="AN100" s="11">
        <v>7</v>
      </c>
      <c r="AO100" s="11">
        <v>0</v>
      </c>
      <c r="AP100" s="11">
        <f t="shared" si="110"/>
        <v>-7</v>
      </c>
      <c r="AQ100" s="11">
        <v>0</v>
      </c>
      <c r="AR100" s="11">
        <f t="shared" si="121"/>
        <v>0</v>
      </c>
      <c r="AS100" s="11">
        <v>5</v>
      </c>
      <c r="AT100" s="96">
        <v>1</v>
      </c>
      <c r="AU100" s="96">
        <f t="shared" si="111"/>
        <v>-4</v>
      </c>
      <c r="AV100" s="96">
        <v>30</v>
      </c>
      <c r="AW100" s="96">
        <f>AV100*0.04</f>
        <v>1.2</v>
      </c>
      <c r="AX100" s="96">
        <f>AU100</f>
        <v>-4</v>
      </c>
      <c r="AY100" s="11">
        <v>4</v>
      </c>
      <c r="AZ100" s="11">
        <v>16</v>
      </c>
      <c r="BA100" s="11">
        <f t="shared" si="112"/>
        <v>12</v>
      </c>
      <c r="BB100" s="11">
        <v>216.93</v>
      </c>
      <c r="BC100" s="11">
        <f t="shared" si="118"/>
        <v>16</v>
      </c>
      <c r="BD100" s="11"/>
      <c r="BE100" s="11">
        <v>4</v>
      </c>
      <c r="BF100" s="11">
        <v>0</v>
      </c>
      <c r="BG100" s="11">
        <f t="shared" si="113"/>
        <v>-4</v>
      </c>
      <c r="BH100" s="11">
        <v>0</v>
      </c>
      <c r="BI100" s="11">
        <f t="shared" ref="BI100:BI106" si="122">BH100*0.02</f>
        <v>0</v>
      </c>
      <c r="BJ100" s="11">
        <f t="shared" ref="BJ100:BJ106" si="123">BG100*0.5</f>
        <v>-2</v>
      </c>
      <c r="BK100" s="11">
        <v>1501</v>
      </c>
      <c r="BL100" s="11">
        <v>306.9</v>
      </c>
      <c r="BM100" s="11">
        <v>257.4</v>
      </c>
      <c r="BN100" s="11">
        <v>13</v>
      </c>
      <c r="BO100" s="11">
        <f t="shared" si="114"/>
        <v>-1194.1</v>
      </c>
      <c r="BP100" s="11">
        <f t="shared" si="115"/>
        <v>13</v>
      </c>
      <c r="BQ100" s="11">
        <f t="shared" si="116"/>
        <v>-29.8525</v>
      </c>
      <c r="BR100" s="11">
        <f t="shared" si="119"/>
        <v>321</v>
      </c>
      <c r="BS100" s="11">
        <f t="shared" si="120"/>
        <v>-71</v>
      </c>
    </row>
    <row r="101" s="4" customFormat="1" customHeight="1" spans="1:71">
      <c r="A101" s="10">
        <v>99</v>
      </c>
      <c r="B101" s="10">
        <v>104533</v>
      </c>
      <c r="C101" s="10" t="s">
        <v>202</v>
      </c>
      <c r="D101" s="10" t="s">
        <v>193</v>
      </c>
      <c r="E101" s="11">
        <v>7</v>
      </c>
      <c r="F101" s="11">
        <v>2</v>
      </c>
      <c r="G101" s="11">
        <f t="shared" ref="G101:G118" si="124">F101-E101</f>
        <v>-5</v>
      </c>
      <c r="H101" s="11">
        <v>136</v>
      </c>
      <c r="I101" s="11">
        <f>H101*0.03</f>
        <v>4.08</v>
      </c>
      <c r="J101" s="11">
        <f>G101</f>
        <v>-5</v>
      </c>
      <c r="K101" s="11">
        <v>90</v>
      </c>
      <c r="L101" s="92">
        <v>95</v>
      </c>
      <c r="M101" s="92">
        <f t="shared" ref="M101:M118" si="125">L101-K101</f>
        <v>5</v>
      </c>
      <c r="N101" s="92">
        <v>5210.44</v>
      </c>
      <c r="O101" s="92">
        <f>N101*0.04</f>
        <v>208.4176</v>
      </c>
      <c r="P101" s="92"/>
      <c r="Q101" s="11">
        <v>16</v>
      </c>
      <c r="R101" s="11">
        <v>31</v>
      </c>
      <c r="S101" s="11">
        <f t="shared" ref="S101:S118" si="126">R101-Q101</f>
        <v>15</v>
      </c>
      <c r="T101" s="11">
        <v>2688</v>
      </c>
      <c r="U101" s="11">
        <f>T101*0.04</f>
        <v>107.52</v>
      </c>
      <c r="V101" s="11"/>
      <c r="W101" s="11">
        <v>5</v>
      </c>
      <c r="X101" s="11">
        <v>4</v>
      </c>
      <c r="Y101" s="11">
        <f t="shared" ref="Y101:Y118" si="127">X101-W101</f>
        <v>-1</v>
      </c>
      <c r="Z101" s="11">
        <v>170</v>
      </c>
      <c r="AA101" s="11">
        <v>135</v>
      </c>
      <c r="AB101" s="11">
        <f>Z101*0.02+AA101*0.03</f>
        <v>7.45</v>
      </c>
      <c r="AC101" s="11">
        <f>Y101*0.5</f>
        <v>-0.5</v>
      </c>
      <c r="AD101" s="11">
        <v>20</v>
      </c>
      <c r="AE101" s="11">
        <v>5</v>
      </c>
      <c r="AF101" s="11">
        <f t="shared" ref="AF101:AF118" si="128">AE101-AD101</f>
        <v>-15</v>
      </c>
      <c r="AG101" s="11">
        <v>241.53</v>
      </c>
      <c r="AH101" s="11">
        <f t="shared" ref="AH101:AH118" si="129">AG101*0.02</f>
        <v>4.8306</v>
      </c>
      <c r="AI101" s="11">
        <f t="shared" ref="AI101:AI118" si="130">AF101*1</f>
        <v>-15</v>
      </c>
      <c r="AJ101" s="11">
        <v>4</v>
      </c>
      <c r="AK101" s="11">
        <v>1</v>
      </c>
      <c r="AL101" s="11">
        <f t="shared" ref="AL101:AL118" si="131">AK101-AJ101</f>
        <v>-3</v>
      </c>
      <c r="AM101" s="11">
        <f>AL101*2</f>
        <v>-6</v>
      </c>
      <c r="AN101" s="11">
        <v>7</v>
      </c>
      <c r="AO101" s="11">
        <v>0</v>
      </c>
      <c r="AP101" s="11">
        <f t="shared" ref="AP101:AP118" si="132">AO101-AN101</f>
        <v>-7</v>
      </c>
      <c r="AQ101" s="11">
        <v>0</v>
      </c>
      <c r="AR101" s="11">
        <f t="shared" si="121"/>
        <v>0</v>
      </c>
      <c r="AS101" s="11">
        <v>4</v>
      </c>
      <c r="AT101" s="96">
        <v>4</v>
      </c>
      <c r="AU101" s="96">
        <f t="shared" ref="AU101:AU118" si="133">AT101-AS101</f>
        <v>0</v>
      </c>
      <c r="AV101" s="96">
        <v>145.61</v>
      </c>
      <c r="AW101" s="96">
        <f>AV101*0.05</f>
        <v>7.2805</v>
      </c>
      <c r="AX101" s="96"/>
      <c r="AY101" s="11">
        <v>5</v>
      </c>
      <c r="AZ101" s="11">
        <v>8</v>
      </c>
      <c r="BA101" s="11">
        <f t="shared" ref="BA101:BA118" si="134">AZ101-AY101</f>
        <v>3</v>
      </c>
      <c r="BB101" s="11">
        <v>117.8</v>
      </c>
      <c r="BC101" s="11">
        <f t="shared" si="118"/>
        <v>8</v>
      </c>
      <c r="BD101" s="11"/>
      <c r="BE101" s="11">
        <v>4</v>
      </c>
      <c r="BF101" s="11">
        <v>0</v>
      </c>
      <c r="BG101" s="11">
        <f t="shared" ref="BG101:BG118" si="135">BF101-BE101</f>
        <v>-4</v>
      </c>
      <c r="BH101" s="11">
        <v>0</v>
      </c>
      <c r="BI101" s="11">
        <f t="shared" si="122"/>
        <v>0</v>
      </c>
      <c r="BJ101" s="11">
        <f t="shared" si="123"/>
        <v>-2</v>
      </c>
      <c r="BK101" s="11">
        <v>1204</v>
      </c>
      <c r="BL101" s="11">
        <v>285.91</v>
      </c>
      <c r="BM101" s="11">
        <v>217.8</v>
      </c>
      <c r="BN101" s="11">
        <v>11</v>
      </c>
      <c r="BO101" s="11">
        <f t="shared" ref="BO101:BO118" si="136">BL101-BK101</f>
        <v>-918.09</v>
      </c>
      <c r="BP101" s="11">
        <f t="shared" ref="BP101:BP118" si="137">BN101*1</f>
        <v>11</v>
      </c>
      <c r="BQ101" s="11">
        <f t="shared" si="116"/>
        <v>-22.95225</v>
      </c>
      <c r="BR101" s="11">
        <f t="shared" si="119"/>
        <v>359</v>
      </c>
      <c r="BS101" s="11">
        <f t="shared" ref="BS101:BS118" si="138">ROUND(J101+P101+V101+AC101+AI101+AM101+AX101+BD101+BJ101+BQ101,0)</f>
        <v>-51</v>
      </c>
    </row>
    <row r="102" s="4" customFormat="1" customHeight="1" spans="1:71">
      <c r="A102" s="10">
        <v>100</v>
      </c>
      <c r="B102" s="10">
        <v>754</v>
      </c>
      <c r="C102" s="10" t="s">
        <v>203</v>
      </c>
      <c r="D102" s="10" t="s">
        <v>204</v>
      </c>
      <c r="E102" s="11">
        <v>8</v>
      </c>
      <c r="F102" s="11">
        <v>9</v>
      </c>
      <c r="G102" s="11">
        <f t="shared" si="124"/>
        <v>1</v>
      </c>
      <c r="H102" s="11">
        <v>544</v>
      </c>
      <c r="I102" s="11">
        <f>H102*0.04</f>
        <v>21.76</v>
      </c>
      <c r="J102" s="11"/>
      <c r="K102" s="11">
        <v>88</v>
      </c>
      <c r="L102" s="92">
        <v>114</v>
      </c>
      <c r="M102" s="92">
        <f t="shared" si="125"/>
        <v>26</v>
      </c>
      <c r="N102" s="92">
        <v>5766.93</v>
      </c>
      <c r="O102" s="92">
        <f>N102*0.04</f>
        <v>230.6772</v>
      </c>
      <c r="P102" s="92"/>
      <c r="Q102" s="11">
        <v>16</v>
      </c>
      <c r="R102" s="11">
        <v>5</v>
      </c>
      <c r="S102" s="11">
        <f t="shared" si="126"/>
        <v>-11</v>
      </c>
      <c r="T102" s="11">
        <v>557</v>
      </c>
      <c r="U102" s="11">
        <f>T102*0.03</f>
        <v>16.71</v>
      </c>
      <c r="V102" s="11">
        <f>S102*1</f>
        <v>-11</v>
      </c>
      <c r="W102" s="11">
        <v>7</v>
      </c>
      <c r="X102" s="11">
        <v>7</v>
      </c>
      <c r="Y102" s="11">
        <f t="shared" si="127"/>
        <v>0</v>
      </c>
      <c r="Z102" s="11">
        <v>510</v>
      </c>
      <c r="AA102" s="11">
        <v>75</v>
      </c>
      <c r="AB102" s="11">
        <f>Z102*0.03+AA102*0.04</f>
        <v>18.3</v>
      </c>
      <c r="AC102" s="11"/>
      <c r="AD102" s="11">
        <v>32</v>
      </c>
      <c r="AE102" s="11">
        <v>18</v>
      </c>
      <c r="AF102" s="11">
        <f t="shared" si="128"/>
        <v>-14</v>
      </c>
      <c r="AG102" s="11">
        <v>873.99</v>
      </c>
      <c r="AH102" s="11">
        <f t="shared" si="129"/>
        <v>17.4798</v>
      </c>
      <c r="AI102" s="11">
        <f t="shared" si="130"/>
        <v>-14</v>
      </c>
      <c r="AJ102" s="11">
        <v>6</v>
      </c>
      <c r="AK102" s="11">
        <v>3</v>
      </c>
      <c r="AL102" s="11">
        <f t="shared" si="131"/>
        <v>-3</v>
      </c>
      <c r="AM102" s="11">
        <f>AL102*2</f>
        <v>-6</v>
      </c>
      <c r="AN102" s="11">
        <v>18</v>
      </c>
      <c r="AO102" s="11">
        <v>1</v>
      </c>
      <c r="AP102" s="11">
        <f t="shared" si="132"/>
        <v>-17</v>
      </c>
      <c r="AQ102" s="11">
        <v>99</v>
      </c>
      <c r="AR102" s="11">
        <f t="shared" si="121"/>
        <v>4.95</v>
      </c>
      <c r="AS102" s="11">
        <v>7</v>
      </c>
      <c r="AT102" s="96">
        <v>1</v>
      </c>
      <c r="AU102" s="96">
        <f t="shared" si="133"/>
        <v>-6</v>
      </c>
      <c r="AV102" s="96">
        <v>49</v>
      </c>
      <c r="AW102" s="96">
        <f>AV102*0.04</f>
        <v>1.96</v>
      </c>
      <c r="AX102" s="96">
        <f>AU102</f>
        <v>-6</v>
      </c>
      <c r="AY102" s="11">
        <v>6</v>
      </c>
      <c r="AZ102" s="11">
        <v>7</v>
      </c>
      <c r="BA102" s="11">
        <f t="shared" si="134"/>
        <v>1</v>
      </c>
      <c r="BB102" s="11">
        <v>105.4</v>
      </c>
      <c r="BC102" s="11">
        <f t="shared" si="118"/>
        <v>7</v>
      </c>
      <c r="BD102" s="11"/>
      <c r="BE102" s="11">
        <v>7</v>
      </c>
      <c r="BF102" s="11">
        <v>6</v>
      </c>
      <c r="BG102" s="11">
        <f t="shared" si="135"/>
        <v>-1</v>
      </c>
      <c r="BH102" s="11">
        <v>638.4</v>
      </c>
      <c r="BI102" s="11">
        <f t="shared" si="122"/>
        <v>12.768</v>
      </c>
      <c r="BJ102" s="11">
        <f t="shared" si="123"/>
        <v>-0.5</v>
      </c>
      <c r="BK102" s="11">
        <v>5647</v>
      </c>
      <c r="BL102" s="11">
        <v>632.96</v>
      </c>
      <c r="BM102" s="11">
        <v>632.96</v>
      </c>
      <c r="BN102" s="11">
        <v>33</v>
      </c>
      <c r="BO102" s="11">
        <f t="shared" si="136"/>
        <v>-5014.04</v>
      </c>
      <c r="BP102" s="11">
        <f t="shared" si="137"/>
        <v>33</v>
      </c>
      <c r="BQ102" s="11">
        <f t="shared" si="116"/>
        <v>-125.351</v>
      </c>
      <c r="BR102" s="11">
        <f t="shared" si="119"/>
        <v>365</v>
      </c>
      <c r="BS102" s="11">
        <f t="shared" si="138"/>
        <v>-163</v>
      </c>
    </row>
    <row r="103" s="4" customFormat="1" customHeight="1" spans="1:71">
      <c r="A103" s="10">
        <v>101</v>
      </c>
      <c r="B103" s="10">
        <v>52</v>
      </c>
      <c r="C103" s="10" t="s">
        <v>205</v>
      </c>
      <c r="D103" s="10" t="s">
        <v>204</v>
      </c>
      <c r="E103" s="11">
        <v>8</v>
      </c>
      <c r="F103" s="11">
        <v>3</v>
      </c>
      <c r="G103" s="11">
        <f t="shared" si="124"/>
        <v>-5</v>
      </c>
      <c r="H103" s="11">
        <v>204</v>
      </c>
      <c r="I103" s="11">
        <f>H103*0.03</f>
        <v>6.12</v>
      </c>
      <c r="J103" s="11">
        <f>G103</f>
        <v>-5</v>
      </c>
      <c r="K103" s="11">
        <v>104</v>
      </c>
      <c r="L103" s="92">
        <v>78</v>
      </c>
      <c r="M103" s="92">
        <f t="shared" si="125"/>
        <v>-26</v>
      </c>
      <c r="N103" s="92">
        <v>4416</v>
      </c>
      <c r="O103" s="92">
        <f>N103*0.03</f>
        <v>132.48</v>
      </c>
      <c r="P103" s="92">
        <f>M103</f>
        <v>-26</v>
      </c>
      <c r="Q103" s="11">
        <v>26</v>
      </c>
      <c r="R103" s="11">
        <v>12</v>
      </c>
      <c r="S103" s="11">
        <f t="shared" si="126"/>
        <v>-14</v>
      </c>
      <c r="T103" s="11">
        <v>1229</v>
      </c>
      <c r="U103" s="11">
        <f>T103*0.03</f>
        <v>36.87</v>
      </c>
      <c r="V103" s="11">
        <f>S103*1</f>
        <v>-14</v>
      </c>
      <c r="W103" s="11">
        <v>7</v>
      </c>
      <c r="X103" s="11">
        <v>7</v>
      </c>
      <c r="Y103" s="11">
        <f t="shared" si="127"/>
        <v>0</v>
      </c>
      <c r="Z103" s="11">
        <v>425</v>
      </c>
      <c r="AA103" s="11">
        <v>150</v>
      </c>
      <c r="AB103" s="11">
        <f>Z103*0.03+AA103*0.04</f>
        <v>18.75</v>
      </c>
      <c r="AC103" s="11"/>
      <c r="AD103" s="11">
        <v>23</v>
      </c>
      <c r="AE103" s="11">
        <v>4</v>
      </c>
      <c r="AF103" s="11">
        <f t="shared" si="128"/>
        <v>-19</v>
      </c>
      <c r="AG103" s="11">
        <v>199.2</v>
      </c>
      <c r="AH103" s="11">
        <f t="shared" si="129"/>
        <v>3.984</v>
      </c>
      <c r="AI103" s="11">
        <f t="shared" si="130"/>
        <v>-19</v>
      </c>
      <c r="AJ103" s="11">
        <v>6</v>
      </c>
      <c r="AK103" s="11">
        <v>6</v>
      </c>
      <c r="AL103" s="11">
        <f t="shared" si="131"/>
        <v>0</v>
      </c>
      <c r="AM103" s="11"/>
      <c r="AN103" s="11">
        <v>7</v>
      </c>
      <c r="AO103" s="11">
        <v>0</v>
      </c>
      <c r="AP103" s="11">
        <f t="shared" si="132"/>
        <v>-7</v>
      </c>
      <c r="AQ103" s="11">
        <v>0</v>
      </c>
      <c r="AR103" s="11">
        <f t="shared" si="121"/>
        <v>0</v>
      </c>
      <c r="AS103" s="11">
        <v>5</v>
      </c>
      <c r="AT103" s="96">
        <v>7</v>
      </c>
      <c r="AU103" s="96">
        <f t="shared" si="133"/>
        <v>2</v>
      </c>
      <c r="AV103" s="96">
        <v>245</v>
      </c>
      <c r="AW103" s="96">
        <f>AV103*0.05</f>
        <v>12.25</v>
      </c>
      <c r="AX103" s="96"/>
      <c r="AY103" s="11">
        <v>6</v>
      </c>
      <c r="AZ103" s="11">
        <v>11</v>
      </c>
      <c r="BA103" s="11">
        <f t="shared" si="134"/>
        <v>5</v>
      </c>
      <c r="BB103" s="11">
        <v>158.76</v>
      </c>
      <c r="BC103" s="11">
        <f t="shared" si="118"/>
        <v>11</v>
      </c>
      <c r="BD103" s="11"/>
      <c r="BE103" s="11">
        <v>5</v>
      </c>
      <c r="BF103" s="11">
        <v>0</v>
      </c>
      <c r="BG103" s="11">
        <f t="shared" si="135"/>
        <v>-5</v>
      </c>
      <c r="BH103" s="11">
        <v>0</v>
      </c>
      <c r="BI103" s="11">
        <f t="shared" si="122"/>
        <v>0</v>
      </c>
      <c r="BJ103" s="11">
        <f t="shared" si="123"/>
        <v>-2.5</v>
      </c>
      <c r="BK103" s="11">
        <v>3674</v>
      </c>
      <c r="BL103" s="11">
        <v>792</v>
      </c>
      <c r="BM103" s="11">
        <v>732.6</v>
      </c>
      <c r="BN103" s="11">
        <v>37</v>
      </c>
      <c r="BO103" s="11">
        <f t="shared" si="136"/>
        <v>-2882</v>
      </c>
      <c r="BP103" s="11">
        <f t="shared" si="137"/>
        <v>37</v>
      </c>
      <c r="BQ103" s="11">
        <f t="shared" si="116"/>
        <v>-72.05</v>
      </c>
      <c r="BR103" s="11">
        <f t="shared" si="119"/>
        <v>258</v>
      </c>
      <c r="BS103" s="11">
        <f t="shared" si="138"/>
        <v>-139</v>
      </c>
    </row>
    <row r="104" s="4" customFormat="1" customHeight="1" spans="1:71">
      <c r="A104" s="10">
        <v>102</v>
      </c>
      <c r="B104" s="10">
        <v>54</v>
      </c>
      <c r="C104" s="10" t="s">
        <v>206</v>
      </c>
      <c r="D104" s="10" t="s">
        <v>204</v>
      </c>
      <c r="E104" s="11">
        <v>25</v>
      </c>
      <c r="F104" s="11">
        <v>133</v>
      </c>
      <c r="G104" s="11">
        <f t="shared" si="124"/>
        <v>108</v>
      </c>
      <c r="H104" s="11">
        <v>7801.16</v>
      </c>
      <c r="I104" s="11">
        <f>H104*0.04</f>
        <v>312.0464</v>
      </c>
      <c r="J104" s="11"/>
      <c r="K104" s="11">
        <v>235</v>
      </c>
      <c r="L104" s="92">
        <v>225</v>
      </c>
      <c r="M104" s="92">
        <f t="shared" si="125"/>
        <v>-10</v>
      </c>
      <c r="N104" s="92">
        <v>11923.68</v>
      </c>
      <c r="O104" s="92">
        <f>N104*0.03</f>
        <v>357.7104</v>
      </c>
      <c r="P104" s="92">
        <f>M104</f>
        <v>-10</v>
      </c>
      <c r="Q104" s="11">
        <v>21</v>
      </c>
      <c r="R104" s="11">
        <v>19</v>
      </c>
      <c r="S104" s="11">
        <f t="shared" si="126"/>
        <v>-2</v>
      </c>
      <c r="T104" s="11">
        <v>1742.77</v>
      </c>
      <c r="U104" s="11">
        <f>T104*0.03</f>
        <v>52.2831</v>
      </c>
      <c r="V104" s="11">
        <f>S104*1</f>
        <v>-2</v>
      </c>
      <c r="W104" s="11">
        <v>7</v>
      </c>
      <c r="X104" s="11">
        <v>6</v>
      </c>
      <c r="Y104" s="11">
        <f t="shared" si="127"/>
        <v>-1</v>
      </c>
      <c r="Z104" s="11">
        <v>499.8</v>
      </c>
      <c r="AA104" s="11">
        <v>0</v>
      </c>
      <c r="AB104" s="11">
        <f>Z104*0.02+AA104*0.03</f>
        <v>9.996</v>
      </c>
      <c r="AC104" s="11">
        <f>Y104*0.5</f>
        <v>-0.5</v>
      </c>
      <c r="AD104" s="11">
        <v>35</v>
      </c>
      <c r="AE104" s="11">
        <v>13</v>
      </c>
      <c r="AF104" s="11">
        <f t="shared" si="128"/>
        <v>-22</v>
      </c>
      <c r="AG104" s="11">
        <v>639.4</v>
      </c>
      <c r="AH104" s="11">
        <f t="shared" si="129"/>
        <v>12.788</v>
      </c>
      <c r="AI104" s="11">
        <f t="shared" si="130"/>
        <v>-22</v>
      </c>
      <c r="AJ104" s="11">
        <v>6</v>
      </c>
      <c r="AK104" s="11">
        <v>12</v>
      </c>
      <c r="AL104" s="11">
        <f t="shared" si="131"/>
        <v>6</v>
      </c>
      <c r="AM104" s="11"/>
      <c r="AN104" s="11">
        <v>7</v>
      </c>
      <c r="AO104" s="11">
        <v>8</v>
      </c>
      <c r="AP104" s="11">
        <f t="shared" si="132"/>
        <v>1</v>
      </c>
      <c r="AQ104" s="11">
        <v>891</v>
      </c>
      <c r="AR104" s="11">
        <f>AQ104*0.06</f>
        <v>53.46</v>
      </c>
      <c r="AS104" s="11">
        <v>5</v>
      </c>
      <c r="AT104" s="96">
        <v>8</v>
      </c>
      <c r="AU104" s="96">
        <f t="shared" si="133"/>
        <v>3</v>
      </c>
      <c r="AV104" s="96">
        <v>195.98</v>
      </c>
      <c r="AW104" s="96">
        <f>AV104*0.05</f>
        <v>9.799</v>
      </c>
      <c r="AX104" s="96"/>
      <c r="AY104" s="11">
        <v>5</v>
      </c>
      <c r="AZ104" s="11">
        <v>9</v>
      </c>
      <c r="BA104" s="11">
        <f t="shared" si="134"/>
        <v>4</v>
      </c>
      <c r="BB104" s="11">
        <v>125.26</v>
      </c>
      <c r="BC104" s="11">
        <f t="shared" si="118"/>
        <v>9</v>
      </c>
      <c r="BD104" s="11"/>
      <c r="BE104" s="11">
        <v>5</v>
      </c>
      <c r="BF104" s="11">
        <v>3</v>
      </c>
      <c r="BG104" s="11">
        <f t="shared" si="135"/>
        <v>-2</v>
      </c>
      <c r="BH104" s="11">
        <v>285.6</v>
      </c>
      <c r="BI104" s="11">
        <f t="shared" si="122"/>
        <v>5.712</v>
      </c>
      <c r="BJ104" s="11">
        <f t="shared" si="123"/>
        <v>-1</v>
      </c>
      <c r="BK104" s="11">
        <v>5964</v>
      </c>
      <c r="BL104" s="11">
        <v>3516.4</v>
      </c>
      <c r="BM104" s="11">
        <v>3496.6</v>
      </c>
      <c r="BN104" s="11">
        <v>207</v>
      </c>
      <c r="BO104" s="11">
        <f t="shared" si="136"/>
        <v>-2447.6</v>
      </c>
      <c r="BP104" s="11">
        <f t="shared" si="137"/>
        <v>207</v>
      </c>
      <c r="BQ104" s="11">
        <f t="shared" si="116"/>
        <v>-61.19</v>
      </c>
      <c r="BR104" s="11">
        <f t="shared" si="119"/>
        <v>1030</v>
      </c>
      <c r="BS104" s="11">
        <f t="shared" si="138"/>
        <v>-97</v>
      </c>
    </row>
    <row r="105" s="4" customFormat="1" customHeight="1" spans="1:71">
      <c r="A105" s="10">
        <v>103</v>
      </c>
      <c r="B105" s="10">
        <v>367</v>
      </c>
      <c r="C105" s="10" t="s">
        <v>207</v>
      </c>
      <c r="D105" s="10" t="s">
        <v>204</v>
      </c>
      <c r="E105" s="11">
        <v>10</v>
      </c>
      <c r="F105" s="11">
        <v>11</v>
      </c>
      <c r="G105" s="11">
        <f t="shared" si="124"/>
        <v>1</v>
      </c>
      <c r="H105" s="11">
        <v>575.04</v>
      </c>
      <c r="I105" s="11">
        <f>H105*0.04</f>
        <v>23.0016</v>
      </c>
      <c r="J105" s="11"/>
      <c r="K105" s="11">
        <v>188</v>
      </c>
      <c r="L105" s="92">
        <v>222</v>
      </c>
      <c r="M105" s="92">
        <f t="shared" si="125"/>
        <v>34</v>
      </c>
      <c r="N105" s="92">
        <v>12195.57</v>
      </c>
      <c r="O105" s="92">
        <f>N105*0.04</f>
        <v>487.8228</v>
      </c>
      <c r="P105" s="92"/>
      <c r="Q105" s="11">
        <v>25</v>
      </c>
      <c r="R105" s="11">
        <v>18</v>
      </c>
      <c r="S105" s="11">
        <f t="shared" si="126"/>
        <v>-7</v>
      </c>
      <c r="T105" s="11">
        <v>1568</v>
      </c>
      <c r="U105" s="11">
        <f>T105*0.03</f>
        <v>47.04</v>
      </c>
      <c r="V105" s="11">
        <f>S105*1</f>
        <v>-7</v>
      </c>
      <c r="W105" s="11">
        <v>5</v>
      </c>
      <c r="X105" s="11">
        <v>3</v>
      </c>
      <c r="Y105" s="11">
        <f t="shared" si="127"/>
        <v>-2</v>
      </c>
      <c r="Z105" s="11">
        <v>170</v>
      </c>
      <c r="AA105" s="11">
        <v>75</v>
      </c>
      <c r="AB105" s="11">
        <f>Z105*0.02+AA105*0.03</f>
        <v>5.65</v>
      </c>
      <c r="AC105" s="11">
        <f>Y105*0.5</f>
        <v>-1</v>
      </c>
      <c r="AD105" s="11">
        <v>23</v>
      </c>
      <c r="AE105" s="11">
        <v>13</v>
      </c>
      <c r="AF105" s="11">
        <f t="shared" si="128"/>
        <v>-10</v>
      </c>
      <c r="AG105" s="11">
        <v>617.4</v>
      </c>
      <c r="AH105" s="11">
        <f t="shared" si="129"/>
        <v>12.348</v>
      </c>
      <c r="AI105" s="11">
        <f t="shared" si="130"/>
        <v>-10</v>
      </c>
      <c r="AJ105" s="11">
        <v>5</v>
      </c>
      <c r="AK105" s="11">
        <v>7</v>
      </c>
      <c r="AL105" s="11">
        <f t="shared" si="131"/>
        <v>2</v>
      </c>
      <c r="AM105" s="11"/>
      <c r="AN105" s="11">
        <v>7</v>
      </c>
      <c r="AO105" s="11">
        <v>0</v>
      </c>
      <c r="AP105" s="11">
        <f t="shared" si="132"/>
        <v>-7</v>
      </c>
      <c r="AQ105" s="11">
        <v>0</v>
      </c>
      <c r="AR105" s="11">
        <f t="shared" ref="AR105:AR118" si="139">AQ105*0.05</f>
        <v>0</v>
      </c>
      <c r="AS105" s="11">
        <v>5</v>
      </c>
      <c r="AT105" s="96">
        <v>4</v>
      </c>
      <c r="AU105" s="96">
        <f t="shared" si="133"/>
        <v>-1</v>
      </c>
      <c r="AV105" s="96">
        <v>196</v>
      </c>
      <c r="AW105" s="96">
        <f>AV105*0.04</f>
        <v>7.84</v>
      </c>
      <c r="AX105" s="96">
        <f>AU105</f>
        <v>-1</v>
      </c>
      <c r="AY105" s="11">
        <v>9</v>
      </c>
      <c r="AZ105" s="11">
        <v>12</v>
      </c>
      <c r="BA105" s="11">
        <f t="shared" si="134"/>
        <v>3</v>
      </c>
      <c r="BB105" s="11">
        <v>173.17</v>
      </c>
      <c r="BC105" s="11">
        <f t="shared" si="118"/>
        <v>12</v>
      </c>
      <c r="BD105" s="11"/>
      <c r="BE105" s="11">
        <v>5</v>
      </c>
      <c r="BF105" s="11">
        <v>4</v>
      </c>
      <c r="BG105" s="11">
        <f t="shared" si="135"/>
        <v>-1</v>
      </c>
      <c r="BH105" s="11">
        <v>448</v>
      </c>
      <c r="BI105" s="11">
        <f t="shared" si="122"/>
        <v>8.96</v>
      </c>
      <c r="BJ105" s="11">
        <f t="shared" si="123"/>
        <v>-0.5</v>
      </c>
      <c r="BK105" s="11">
        <v>1235</v>
      </c>
      <c r="BL105" s="11">
        <v>669.16</v>
      </c>
      <c r="BM105" s="11">
        <v>609.76</v>
      </c>
      <c r="BN105" s="11">
        <v>31</v>
      </c>
      <c r="BO105" s="11">
        <f t="shared" si="136"/>
        <v>-565.84</v>
      </c>
      <c r="BP105" s="11">
        <f t="shared" si="137"/>
        <v>31</v>
      </c>
      <c r="BQ105" s="11">
        <f t="shared" si="116"/>
        <v>-14.146</v>
      </c>
      <c r="BR105" s="11">
        <f t="shared" si="119"/>
        <v>636</v>
      </c>
      <c r="BS105" s="11">
        <f t="shared" si="138"/>
        <v>-34</v>
      </c>
    </row>
    <row r="106" s="4" customFormat="1" customHeight="1" spans="1:71">
      <c r="A106" s="10">
        <v>104</v>
      </c>
      <c r="B106" s="10">
        <v>587</v>
      </c>
      <c r="C106" s="10" t="s">
        <v>208</v>
      </c>
      <c r="D106" s="10" t="s">
        <v>204</v>
      </c>
      <c r="E106" s="11">
        <v>8</v>
      </c>
      <c r="F106" s="11">
        <v>2</v>
      </c>
      <c r="G106" s="11">
        <f t="shared" si="124"/>
        <v>-6</v>
      </c>
      <c r="H106" s="11">
        <v>115.6</v>
      </c>
      <c r="I106" s="11">
        <f>H106*0.03</f>
        <v>3.468</v>
      </c>
      <c r="J106" s="11">
        <f>G106</f>
        <v>-6</v>
      </c>
      <c r="K106" s="11">
        <v>95</v>
      </c>
      <c r="L106" s="92">
        <v>60</v>
      </c>
      <c r="M106" s="92">
        <f t="shared" si="125"/>
        <v>-35</v>
      </c>
      <c r="N106" s="92">
        <v>3381</v>
      </c>
      <c r="O106" s="92">
        <f>N106*0.03</f>
        <v>101.43</v>
      </c>
      <c r="P106" s="92">
        <f>M106</f>
        <v>-35</v>
      </c>
      <c r="Q106" s="11">
        <v>18</v>
      </c>
      <c r="R106" s="11">
        <v>8</v>
      </c>
      <c r="S106" s="11">
        <f t="shared" si="126"/>
        <v>-10</v>
      </c>
      <c r="T106" s="11">
        <v>784</v>
      </c>
      <c r="U106" s="11">
        <f>T106*0.03</f>
        <v>23.52</v>
      </c>
      <c r="V106" s="11">
        <f>S106*1</f>
        <v>-10</v>
      </c>
      <c r="W106" s="11">
        <v>5</v>
      </c>
      <c r="X106" s="11">
        <v>6</v>
      </c>
      <c r="Y106" s="11">
        <f t="shared" si="127"/>
        <v>1</v>
      </c>
      <c r="Z106" s="11">
        <v>330</v>
      </c>
      <c r="AA106" s="11">
        <v>150</v>
      </c>
      <c r="AB106" s="11">
        <f>Z106*0.03+AA106*0.04</f>
        <v>15.9</v>
      </c>
      <c r="AC106" s="11"/>
      <c r="AD106" s="11">
        <v>32</v>
      </c>
      <c r="AE106" s="11">
        <v>6</v>
      </c>
      <c r="AF106" s="11">
        <f t="shared" si="128"/>
        <v>-26</v>
      </c>
      <c r="AG106" s="11">
        <v>258.8</v>
      </c>
      <c r="AH106" s="11">
        <f t="shared" si="129"/>
        <v>5.176</v>
      </c>
      <c r="AI106" s="11">
        <f t="shared" si="130"/>
        <v>-26</v>
      </c>
      <c r="AJ106" s="11">
        <v>5</v>
      </c>
      <c r="AK106" s="11">
        <v>15</v>
      </c>
      <c r="AL106" s="11">
        <f t="shared" si="131"/>
        <v>10</v>
      </c>
      <c r="AM106" s="11"/>
      <c r="AN106" s="11">
        <v>7</v>
      </c>
      <c r="AO106" s="11">
        <v>0</v>
      </c>
      <c r="AP106" s="11">
        <f t="shared" si="132"/>
        <v>-7</v>
      </c>
      <c r="AQ106" s="11">
        <v>0</v>
      </c>
      <c r="AR106" s="11">
        <f t="shared" si="139"/>
        <v>0</v>
      </c>
      <c r="AS106" s="11">
        <v>5</v>
      </c>
      <c r="AT106" s="96">
        <v>7</v>
      </c>
      <c r="AU106" s="96">
        <f t="shared" si="133"/>
        <v>2</v>
      </c>
      <c r="AV106" s="96">
        <v>249.25</v>
      </c>
      <c r="AW106" s="96">
        <f>AV106*0.05</f>
        <v>12.4625</v>
      </c>
      <c r="AX106" s="96"/>
      <c r="AY106" s="11">
        <v>5</v>
      </c>
      <c r="AZ106" s="11">
        <v>9</v>
      </c>
      <c r="BA106" s="11">
        <f t="shared" si="134"/>
        <v>4</v>
      </c>
      <c r="BB106" s="11">
        <v>129.92</v>
      </c>
      <c r="BC106" s="11">
        <f t="shared" si="118"/>
        <v>9</v>
      </c>
      <c r="BD106" s="11"/>
      <c r="BE106" s="11">
        <v>5</v>
      </c>
      <c r="BF106" s="11">
        <v>1</v>
      </c>
      <c r="BG106" s="11">
        <f t="shared" si="135"/>
        <v>-4</v>
      </c>
      <c r="BH106" s="11">
        <v>112</v>
      </c>
      <c r="BI106" s="11">
        <f t="shared" si="122"/>
        <v>2.24</v>
      </c>
      <c r="BJ106" s="11">
        <f t="shared" si="123"/>
        <v>-2</v>
      </c>
      <c r="BK106" s="11">
        <v>1346</v>
      </c>
      <c r="BL106" s="11">
        <v>602.2</v>
      </c>
      <c r="BM106" s="11">
        <v>518.8</v>
      </c>
      <c r="BN106" s="11">
        <v>26</v>
      </c>
      <c r="BO106" s="11">
        <f t="shared" si="136"/>
        <v>-743.8</v>
      </c>
      <c r="BP106" s="11">
        <f t="shared" si="137"/>
        <v>26</v>
      </c>
      <c r="BQ106" s="11">
        <f t="shared" si="116"/>
        <v>-18.595</v>
      </c>
      <c r="BR106" s="11">
        <f t="shared" si="119"/>
        <v>199</v>
      </c>
      <c r="BS106" s="11">
        <f t="shared" si="138"/>
        <v>-98</v>
      </c>
    </row>
    <row r="107" s="4" customFormat="1" customHeight="1" spans="1:71">
      <c r="A107" s="10">
        <v>105</v>
      </c>
      <c r="B107" s="10">
        <v>101453</v>
      </c>
      <c r="C107" s="10" t="s">
        <v>209</v>
      </c>
      <c r="D107" s="10" t="s">
        <v>204</v>
      </c>
      <c r="E107" s="11">
        <v>11</v>
      </c>
      <c r="F107" s="11">
        <v>3</v>
      </c>
      <c r="G107" s="11">
        <f t="shared" si="124"/>
        <v>-8</v>
      </c>
      <c r="H107" s="11">
        <v>198</v>
      </c>
      <c r="I107" s="11">
        <f>H107*0.03</f>
        <v>5.94</v>
      </c>
      <c r="J107" s="11">
        <f>G107</f>
        <v>-8</v>
      </c>
      <c r="K107" s="11">
        <v>133</v>
      </c>
      <c r="L107" s="92">
        <v>176</v>
      </c>
      <c r="M107" s="92">
        <f t="shared" si="125"/>
        <v>43</v>
      </c>
      <c r="N107" s="92">
        <v>9292.02</v>
      </c>
      <c r="O107" s="92">
        <f>N107*0.04</f>
        <v>371.6808</v>
      </c>
      <c r="P107" s="92"/>
      <c r="Q107" s="11">
        <v>18</v>
      </c>
      <c r="R107" s="11">
        <v>22</v>
      </c>
      <c r="S107" s="11">
        <f t="shared" si="126"/>
        <v>4</v>
      </c>
      <c r="T107" s="11">
        <v>2008.72</v>
      </c>
      <c r="U107" s="11">
        <f>T107*0.04</f>
        <v>80.3488</v>
      </c>
      <c r="V107" s="11"/>
      <c r="W107" s="11">
        <v>5</v>
      </c>
      <c r="X107" s="11">
        <v>7</v>
      </c>
      <c r="Y107" s="11">
        <f t="shared" si="127"/>
        <v>2</v>
      </c>
      <c r="Z107" s="11">
        <v>510</v>
      </c>
      <c r="AA107" s="11">
        <v>75</v>
      </c>
      <c r="AB107" s="11">
        <f>Z107*0.03+AA107*0.04</f>
        <v>18.3</v>
      </c>
      <c r="AC107" s="11"/>
      <c r="AD107" s="11">
        <v>23</v>
      </c>
      <c r="AE107" s="11">
        <v>18</v>
      </c>
      <c r="AF107" s="11">
        <f t="shared" si="128"/>
        <v>-5</v>
      </c>
      <c r="AG107" s="11">
        <v>837.81</v>
      </c>
      <c r="AH107" s="11">
        <f t="shared" si="129"/>
        <v>16.7562</v>
      </c>
      <c r="AI107" s="11">
        <f t="shared" si="130"/>
        <v>-5</v>
      </c>
      <c r="AJ107" s="11">
        <v>5</v>
      </c>
      <c r="AK107" s="11">
        <v>3</v>
      </c>
      <c r="AL107" s="11">
        <f t="shared" si="131"/>
        <v>-2</v>
      </c>
      <c r="AM107" s="11">
        <f>AL107*2</f>
        <v>-4</v>
      </c>
      <c r="AN107" s="11">
        <v>10</v>
      </c>
      <c r="AO107" s="11">
        <v>2</v>
      </c>
      <c r="AP107" s="11">
        <f t="shared" si="132"/>
        <v>-8</v>
      </c>
      <c r="AQ107" s="11">
        <v>198</v>
      </c>
      <c r="AR107" s="11">
        <f t="shared" si="139"/>
        <v>9.9</v>
      </c>
      <c r="AS107" s="11">
        <v>5</v>
      </c>
      <c r="AT107" s="96">
        <v>5</v>
      </c>
      <c r="AU107" s="96">
        <f t="shared" si="133"/>
        <v>0</v>
      </c>
      <c r="AV107" s="96">
        <v>245</v>
      </c>
      <c r="AW107" s="96">
        <f>AV107*0.05</f>
        <v>12.25</v>
      </c>
      <c r="AX107" s="96"/>
      <c r="AY107" s="11">
        <v>8</v>
      </c>
      <c r="AZ107" s="11">
        <v>15</v>
      </c>
      <c r="BA107" s="11">
        <f t="shared" si="134"/>
        <v>7</v>
      </c>
      <c r="BB107" s="11">
        <v>208.28</v>
      </c>
      <c r="BC107" s="11">
        <f t="shared" si="118"/>
        <v>15</v>
      </c>
      <c r="BD107" s="11"/>
      <c r="BE107" s="11">
        <v>5</v>
      </c>
      <c r="BF107" s="11">
        <v>7</v>
      </c>
      <c r="BG107" s="11">
        <f t="shared" si="135"/>
        <v>2</v>
      </c>
      <c r="BH107" s="11">
        <v>728</v>
      </c>
      <c r="BI107" s="11">
        <f>BH107*0.03</f>
        <v>21.84</v>
      </c>
      <c r="BJ107" s="11"/>
      <c r="BK107" s="11">
        <v>2117</v>
      </c>
      <c r="BL107" s="11">
        <v>891.94</v>
      </c>
      <c r="BM107" s="11">
        <v>815.45</v>
      </c>
      <c r="BN107" s="11">
        <v>41</v>
      </c>
      <c r="BO107" s="11">
        <f t="shared" si="136"/>
        <v>-1225.06</v>
      </c>
      <c r="BP107" s="11">
        <f t="shared" si="137"/>
        <v>41</v>
      </c>
      <c r="BQ107" s="11">
        <f t="shared" si="116"/>
        <v>-30.6265</v>
      </c>
      <c r="BR107" s="11">
        <f t="shared" si="119"/>
        <v>593</v>
      </c>
      <c r="BS107" s="11">
        <f t="shared" si="138"/>
        <v>-48</v>
      </c>
    </row>
    <row r="108" s="4" customFormat="1" customHeight="1" spans="1:71">
      <c r="A108" s="10">
        <v>106</v>
      </c>
      <c r="B108" s="10">
        <v>104428</v>
      </c>
      <c r="C108" s="10" t="s">
        <v>210</v>
      </c>
      <c r="D108" s="10" t="s">
        <v>204</v>
      </c>
      <c r="E108" s="11">
        <v>7</v>
      </c>
      <c r="F108" s="11">
        <v>23</v>
      </c>
      <c r="G108" s="11">
        <f t="shared" si="124"/>
        <v>16</v>
      </c>
      <c r="H108" s="11">
        <v>1341.6</v>
      </c>
      <c r="I108" s="11">
        <f>H108*0.04</f>
        <v>53.664</v>
      </c>
      <c r="J108" s="11"/>
      <c r="K108" s="11">
        <v>98</v>
      </c>
      <c r="L108" s="92">
        <v>124</v>
      </c>
      <c r="M108" s="92">
        <f t="shared" si="125"/>
        <v>26</v>
      </c>
      <c r="N108" s="92">
        <v>5676.24</v>
      </c>
      <c r="O108" s="92">
        <f>N108*0.04</f>
        <v>227.0496</v>
      </c>
      <c r="P108" s="92"/>
      <c r="Q108" s="11">
        <v>15</v>
      </c>
      <c r="R108" s="11">
        <v>12</v>
      </c>
      <c r="S108" s="11">
        <f t="shared" si="126"/>
        <v>-3</v>
      </c>
      <c r="T108" s="11">
        <v>1100</v>
      </c>
      <c r="U108" s="11">
        <f t="shared" ref="U108:U118" si="140">T108*0.03</f>
        <v>33</v>
      </c>
      <c r="V108" s="11">
        <f t="shared" ref="V108:V118" si="141">S108*1</f>
        <v>-3</v>
      </c>
      <c r="W108" s="11">
        <v>5</v>
      </c>
      <c r="X108" s="11">
        <v>1</v>
      </c>
      <c r="Y108" s="11">
        <f t="shared" si="127"/>
        <v>-4</v>
      </c>
      <c r="Z108" s="11">
        <v>0</v>
      </c>
      <c r="AA108" s="11">
        <v>75</v>
      </c>
      <c r="AB108" s="11">
        <f>Z108*0.02+AA108*0.03</f>
        <v>2.25</v>
      </c>
      <c r="AC108" s="11">
        <f>Y108*0.5</f>
        <v>-2</v>
      </c>
      <c r="AD108" s="11">
        <v>33</v>
      </c>
      <c r="AE108" s="11">
        <v>11</v>
      </c>
      <c r="AF108" s="11">
        <f t="shared" si="128"/>
        <v>-22</v>
      </c>
      <c r="AG108" s="11">
        <v>532.86</v>
      </c>
      <c r="AH108" s="11">
        <f t="shared" si="129"/>
        <v>10.6572</v>
      </c>
      <c r="AI108" s="11">
        <f t="shared" si="130"/>
        <v>-22</v>
      </c>
      <c r="AJ108" s="11">
        <v>6</v>
      </c>
      <c r="AK108" s="11">
        <v>12</v>
      </c>
      <c r="AL108" s="11">
        <f t="shared" si="131"/>
        <v>6</v>
      </c>
      <c r="AM108" s="11"/>
      <c r="AN108" s="11">
        <v>17</v>
      </c>
      <c r="AO108" s="11">
        <v>0</v>
      </c>
      <c r="AP108" s="11">
        <f t="shared" si="132"/>
        <v>-17</v>
      </c>
      <c r="AQ108" s="11">
        <v>0</v>
      </c>
      <c r="AR108" s="11">
        <f t="shared" si="139"/>
        <v>0</v>
      </c>
      <c r="AS108" s="11">
        <v>5</v>
      </c>
      <c r="AT108" s="96">
        <v>6</v>
      </c>
      <c r="AU108" s="96">
        <f t="shared" si="133"/>
        <v>1</v>
      </c>
      <c r="AV108" s="96">
        <v>146.99</v>
      </c>
      <c r="AW108" s="96">
        <f>AV108*0.05</f>
        <v>7.3495</v>
      </c>
      <c r="AX108" s="96"/>
      <c r="AY108" s="11">
        <v>6</v>
      </c>
      <c r="AZ108" s="11">
        <v>6.64</v>
      </c>
      <c r="BA108" s="11">
        <f t="shared" si="134"/>
        <v>0.64</v>
      </c>
      <c r="BB108" s="11">
        <v>101.19</v>
      </c>
      <c r="BC108" s="11">
        <f t="shared" si="118"/>
        <v>6.64</v>
      </c>
      <c r="BD108" s="11"/>
      <c r="BE108" s="11">
        <v>5</v>
      </c>
      <c r="BF108" s="11">
        <v>2</v>
      </c>
      <c r="BG108" s="11">
        <f t="shared" si="135"/>
        <v>-3</v>
      </c>
      <c r="BH108" s="11">
        <v>224</v>
      </c>
      <c r="BI108" s="11">
        <f t="shared" ref="BI108:BI114" si="142">BH108*0.02</f>
        <v>4.48</v>
      </c>
      <c r="BJ108" s="11">
        <f t="shared" ref="BJ108:BJ114" si="143">BG108*0.5</f>
        <v>-1.5</v>
      </c>
      <c r="BK108" s="11">
        <v>1582</v>
      </c>
      <c r="BL108" s="11">
        <v>613.8</v>
      </c>
      <c r="BM108" s="11">
        <v>574.2</v>
      </c>
      <c r="BN108" s="11">
        <v>29</v>
      </c>
      <c r="BO108" s="11">
        <f t="shared" si="136"/>
        <v>-968.2</v>
      </c>
      <c r="BP108" s="11">
        <f t="shared" si="137"/>
        <v>29</v>
      </c>
      <c r="BQ108" s="11">
        <f t="shared" si="116"/>
        <v>-24.205</v>
      </c>
      <c r="BR108" s="11">
        <f t="shared" si="119"/>
        <v>374</v>
      </c>
      <c r="BS108" s="11">
        <f t="shared" si="138"/>
        <v>-53</v>
      </c>
    </row>
    <row r="109" s="4" customFormat="1" customHeight="1" spans="1:71">
      <c r="A109" s="10">
        <v>107</v>
      </c>
      <c r="B109" s="10">
        <v>56</v>
      </c>
      <c r="C109" s="10" t="s">
        <v>211</v>
      </c>
      <c r="D109" s="10" t="s">
        <v>204</v>
      </c>
      <c r="E109" s="11">
        <v>6</v>
      </c>
      <c r="F109" s="11">
        <v>0</v>
      </c>
      <c r="G109" s="11">
        <f t="shared" si="124"/>
        <v>-6</v>
      </c>
      <c r="H109" s="11">
        <v>0</v>
      </c>
      <c r="I109" s="11">
        <f>H109*0.03</f>
        <v>0</v>
      </c>
      <c r="J109" s="11">
        <f>G109</f>
        <v>-6</v>
      </c>
      <c r="K109" s="11">
        <v>68</v>
      </c>
      <c r="L109" s="92">
        <v>90</v>
      </c>
      <c r="M109" s="92">
        <f t="shared" si="125"/>
        <v>22</v>
      </c>
      <c r="N109" s="92">
        <v>4757.5</v>
      </c>
      <c r="O109" s="92">
        <f>N109*0.04</f>
        <v>190.3</v>
      </c>
      <c r="P109" s="92"/>
      <c r="Q109" s="11">
        <v>13</v>
      </c>
      <c r="R109" s="11">
        <v>5</v>
      </c>
      <c r="S109" s="11">
        <f t="shared" si="126"/>
        <v>-8</v>
      </c>
      <c r="T109" s="11">
        <v>537</v>
      </c>
      <c r="U109" s="11">
        <f t="shared" si="140"/>
        <v>16.11</v>
      </c>
      <c r="V109" s="11">
        <f t="shared" si="141"/>
        <v>-8</v>
      </c>
      <c r="W109" s="11">
        <v>5</v>
      </c>
      <c r="X109" s="11">
        <v>1</v>
      </c>
      <c r="Y109" s="11">
        <f t="shared" si="127"/>
        <v>-4</v>
      </c>
      <c r="Z109" s="11">
        <v>0</v>
      </c>
      <c r="AA109" s="11">
        <v>75</v>
      </c>
      <c r="AB109" s="11">
        <f>Z109*0.02+AA109*0.03</f>
        <v>2.25</v>
      </c>
      <c r="AC109" s="11">
        <f>Y109*0.5</f>
        <v>-2</v>
      </c>
      <c r="AD109" s="11">
        <v>24</v>
      </c>
      <c r="AE109" s="11">
        <v>20</v>
      </c>
      <c r="AF109" s="11">
        <f t="shared" si="128"/>
        <v>-4</v>
      </c>
      <c r="AG109" s="11">
        <v>836</v>
      </c>
      <c r="AH109" s="11">
        <f t="shared" si="129"/>
        <v>16.72</v>
      </c>
      <c r="AI109" s="11">
        <f t="shared" si="130"/>
        <v>-4</v>
      </c>
      <c r="AJ109" s="11">
        <v>6</v>
      </c>
      <c r="AK109" s="11">
        <v>6</v>
      </c>
      <c r="AL109" s="11">
        <f t="shared" si="131"/>
        <v>0</v>
      </c>
      <c r="AM109" s="11"/>
      <c r="AN109" s="11">
        <v>7</v>
      </c>
      <c r="AO109" s="11">
        <v>0</v>
      </c>
      <c r="AP109" s="11">
        <f t="shared" si="132"/>
        <v>-7</v>
      </c>
      <c r="AQ109" s="11">
        <v>0</v>
      </c>
      <c r="AR109" s="11">
        <f t="shared" si="139"/>
        <v>0</v>
      </c>
      <c r="AS109" s="11">
        <v>5</v>
      </c>
      <c r="AT109" s="96">
        <v>2</v>
      </c>
      <c r="AU109" s="96">
        <f t="shared" si="133"/>
        <v>-3</v>
      </c>
      <c r="AV109" s="96">
        <v>98</v>
      </c>
      <c r="AW109" s="96">
        <f>AV109*0.04</f>
        <v>3.92</v>
      </c>
      <c r="AX109" s="96">
        <f>AU109</f>
        <v>-3</v>
      </c>
      <c r="AY109" s="11">
        <v>4</v>
      </c>
      <c r="AZ109" s="11">
        <v>4</v>
      </c>
      <c r="BA109" s="11">
        <f t="shared" si="134"/>
        <v>0</v>
      </c>
      <c r="BB109" s="11">
        <v>48.1</v>
      </c>
      <c r="BC109" s="11">
        <f t="shared" si="118"/>
        <v>4</v>
      </c>
      <c r="BD109" s="11"/>
      <c r="BE109" s="11">
        <v>4</v>
      </c>
      <c r="BF109" s="11">
        <v>1</v>
      </c>
      <c r="BG109" s="11">
        <f t="shared" si="135"/>
        <v>-3</v>
      </c>
      <c r="BH109" s="11">
        <v>112</v>
      </c>
      <c r="BI109" s="11">
        <f t="shared" si="142"/>
        <v>2.24</v>
      </c>
      <c r="BJ109" s="11">
        <f t="shared" si="143"/>
        <v>-1.5</v>
      </c>
      <c r="BK109" s="11">
        <v>2790</v>
      </c>
      <c r="BL109" s="11">
        <v>941.36</v>
      </c>
      <c r="BM109" s="11">
        <v>941.36</v>
      </c>
      <c r="BN109" s="11">
        <v>48</v>
      </c>
      <c r="BO109" s="11">
        <f t="shared" si="136"/>
        <v>-1848.64</v>
      </c>
      <c r="BP109" s="11">
        <f t="shared" si="137"/>
        <v>48</v>
      </c>
      <c r="BQ109" s="11">
        <f t="shared" si="116"/>
        <v>-46.216</v>
      </c>
      <c r="BR109" s="11">
        <f t="shared" si="119"/>
        <v>284</v>
      </c>
      <c r="BS109" s="11">
        <f t="shared" si="138"/>
        <v>-71</v>
      </c>
    </row>
    <row r="110" s="4" customFormat="1" customHeight="1" spans="1:71">
      <c r="A110" s="10">
        <v>108</v>
      </c>
      <c r="B110" s="10">
        <v>329</v>
      </c>
      <c r="C110" s="10" t="s">
        <v>212</v>
      </c>
      <c r="D110" s="10" t="s">
        <v>204</v>
      </c>
      <c r="E110" s="11">
        <v>6</v>
      </c>
      <c r="F110" s="11">
        <v>10</v>
      </c>
      <c r="G110" s="11">
        <f t="shared" si="124"/>
        <v>4</v>
      </c>
      <c r="H110" s="11">
        <v>570.37</v>
      </c>
      <c r="I110" s="11">
        <f>H110*0.04</f>
        <v>22.8148</v>
      </c>
      <c r="J110" s="11"/>
      <c r="K110" s="11">
        <v>72</v>
      </c>
      <c r="L110" s="92">
        <v>89</v>
      </c>
      <c r="M110" s="92">
        <f t="shared" si="125"/>
        <v>17</v>
      </c>
      <c r="N110" s="92">
        <v>5087.72</v>
      </c>
      <c r="O110" s="92">
        <f>N110*0.04</f>
        <v>203.5088</v>
      </c>
      <c r="P110" s="92"/>
      <c r="Q110" s="11">
        <v>13</v>
      </c>
      <c r="R110" s="11">
        <v>8</v>
      </c>
      <c r="S110" s="11">
        <f t="shared" si="126"/>
        <v>-5</v>
      </c>
      <c r="T110" s="11">
        <v>770.56</v>
      </c>
      <c r="U110" s="11">
        <f t="shared" si="140"/>
        <v>23.1168</v>
      </c>
      <c r="V110" s="11">
        <f t="shared" si="141"/>
        <v>-5</v>
      </c>
      <c r="W110" s="11">
        <v>8</v>
      </c>
      <c r="X110" s="11">
        <v>6</v>
      </c>
      <c r="Y110" s="11">
        <f t="shared" si="127"/>
        <v>-2</v>
      </c>
      <c r="Z110" s="11">
        <v>310</v>
      </c>
      <c r="AA110" s="11">
        <v>138.75</v>
      </c>
      <c r="AB110" s="11">
        <f>Z110*0.02+AA110*0.03</f>
        <v>10.3625</v>
      </c>
      <c r="AC110" s="11">
        <f>Y110*0.5</f>
        <v>-1</v>
      </c>
      <c r="AD110" s="11">
        <v>25</v>
      </c>
      <c r="AE110" s="11">
        <v>5</v>
      </c>
      <c r="AF110" s="11">
        <f t="shared" si="128"/>
        <v>-20</v>
      </c>
      <c r="AG110" s="11">
        <v>241.53</v>
      </c>
      <c r="AH110" s="11">
        <f t="shared" si="129"/>
        <v>4.8306</v>
      </c>
      <c r="AI110" s="11">
        <f t="shared" si="130"/>
        <v>-20</v>
      </c>
      <c r="AJ110" s="11">
        <v>7</v>
      </c>
      <c r="AK110" s="11">
        <v>8</v>
      </c>
      <c r="AL110" s="11">
        <f t="shared" si="131"/>
        <v>1</v>
      </c>
      <c r="AM110" s="11"/>
      <c r="AN110" s="11">
        <v>13</v>
      </c>
      <c r="AO110" s="11">
        <v>7</v>
      </c>
      <c r="AP110" s="11">
        <f t="shared" si="132"/>
        <v>-6</v>
      </c>
      <c r="AQ110" s="11">
        <v>693</v>
      </c>
      <c r="AR110" s="11">
        <f t="shared" si="139"/>
        <v>34.65</v>
      </c>
      <c r="AS110" s="11">
        <v>5</v>
      </c>
      <c r="AT110" s="96">
        <v>8</v>
      </c>
      <c r="AU110" s="96">
        <f t="shared" si="133"/>
        <v>3</v>
      </c>
      <c r="AV110" s="96">
        <v>392</v>
      </c>
      <c r="AW110" s="96">
        <f t="shared" ref="AW110:AW116" si="144">AV110*0.05</f>
        <v>19.6</v>
      </c>
      <c r="AX110" s="96"/>
      <c r="AY110" s="11">
        <v>8</v>
      </c>
      <c r="AZ110" s="11">
        <v>20</v>
      </c>
      <c r="BA110" s="11">
        <f t="shared" si="134"/>
        <v>12</v>
      </c>
      <c r="BB110" s="11">
        <v>281.16</v>
      </c>
      <c r="BC110" s="11">
        <f t="shared" si="118"/>
        <v>20</v>
      </c>
      <c r="BD110" s="11"/>
      <c r="BE110" s="11">
        <v>4</v>
      </c>
      <c r="BF110" s="11">
        <v>2</v>
      </c>
      <c r="BG110" s="11">
        <f t="shared" si="135"/>
        <v>-2</v>
      </c>
      <c r="BH110" s="11">
        <v>224</v>
      </c>
      <c r="BI110" s="11">
        <f t="shared" si="142"/>
        <v>4.48</v>
      </c>
      <c r="BJ110" s="11">
        <f t="shared" si="143"/>
        <v>-1</v>
      </c>
      <c r="BK110" s="11">
        <v>1377</v>
      </c>
      <c r="BL110" s="11">
        <v>1047.1</v>
      </c>
      <c r="BM110" s="11">
        <v>1021.63</v>
      </c>
      <c r="BN110" s="11">
        <v>52</v>
      </c>
      <c r="BO110" s="11">
        <f t="shared" si="136"/>
        <v>-329.9</v>
      </c>
      <c r="BP110" s="11">
        <f t="shared" si="137"/>
        <v>52</v>
      </c>
      <c r="BQ110" s="11">
        <f t="shared" si="116"/>
        <v>-8.2475</v>
      </c>
      <c r="BR110" s="11">
        <f t="shared" si="119"/>
        <v>395</v>
      </c>
      <c r="BS110" s="11">
        <f t="shared" si="138"/>
        <v>-35</v>
      </c>
    </row>
    <row r="111" s="4" customFormat="1" customHeight="1" spans="1:71">
      <c r="A111" s="10">
        <v>109</v>
      </c>
      <c r="B111" s="10">
        <v>351</v>
      </c>
      <c r="C111" s="10" t="s">
        <v>213</v>
      </c>
      <c r="D111" s="10" t="s">
        <v>204</v>
      </c>
      <c r="E111" s="11">
        <v>7</v>
      </c>
      <c r="F111" s="11">
        <v>0</v>
      </c>
      <c r="G111" s="11">
        <f t="shared" si="124"/>
        <v>-7</v>
      </c>
      <c r="H111" s="11">
        <v>0</v>
      </c>
      <c r="I111" s="11">
        <f>H111*0.03</f>
        <v>0</v>
      </c>
      <c r="J111" s="11">
        <f>G111</f>
        <v>-7</v>
      </c>
      <c r="K111" s="11">
        <v>79</v>
      </c>
      <c r="L111" s="92">
        <v>100</v>
      </c>
      <c r="M111" s="92">
        <f t="shared" si="125"/>
        <v>21</v>
      </c>
      <c r="N111" s="92">
        <v>4740.6</v>
      </c>
      <c r="O111" s="92">
        <f>N111*0.04</f>
        <v>189.624</v>
      </c>
      <c r="P111" s="92"/>
      <c r="Q111" s="11">
        <v>15</v>
      </c>
      <c r="R111" s="11">
        <v>10</v>
      </c>
      <c r="S111" s="11">
        <f t="shared" si="126"/>
        <v>-5</v>
      </c>
      <c r="T111" s="11">
        <v>896.01</v>
      </c>
      <c r="U111" s="11">
        <f t="shared" si="140"/>
        <v>26.8803</v>
      </c>
      <c r="V111" s="11">
        <f t="shared" si="141"/>
        <v>-5</v>
      </c>
      <c r="W111" s="11">
        <v>5</v>
      </c>
      <c r="X111" s="11">
        <v>4</v>
      </c>
      <c r="Y111" s="11">
        <f t="shared" si="127"/>
        <v>-1</v>
      </c>
      <c r="Z111" s="11">
        <v>155</v>
      </c>
      <c r="AA111" s="11">
        <v>150</v>
      </c>
      <c r="AB111" s="11">
        <f>Z111*0.02+AA111*0.03</f>
        <v>7.6</v>
      </c>
      <c r="AC111" s="11">
        <f>Y111*0.5</f>
        <v>-0.5</v>
      </c>
      <c r="AD111" s="11">
        <v>23</v>
      </c>
      <c r="AE111" s="11">
        <v>6</v>
      </c>
      <c r="AF111" s="11">
        <f t="shared" si="128"/>
        <v>-17</v>
      </c>
      <c r="AG111" s="11">
        <v>289.7</v>
      </c>
      <c r="AH111" s="11">
        <f t="shared" si="129"/>
        <v>5.794</v>
      </c>
      <c r="AI111" s="11">
        <f t="shared" si="130"/>
        <v>-17</v>
      </c>
      <c r="AJ111" s="11">
        <v>6</v>
      </c>
      <c r="AK111" s="11">
        <v>12</v>
      </c>
      <c r="AL111" s="11">
        <f t="shared" si="131"/>
        <v>6</v>
      </c>
      <c r="AM111" s="11"/>
      <c r="AN111" s="11">
        <v>7</v>
      </c>
      <c r="AO111" s="11">
        <v>0</v>
      </c>
      <c r="AP111" s="11">
        <f t="shared" si="132"/>
        <v>-7</v>
      </c>
      <c r="AQ111" s="11">
        <v>0</v>
      </c>
      <c r="AR111" s="11">
        <f t="shared" si="139"/>
        <v>0</v>
      </c>
      <c r="AS111" s="11">
        <v>5</v>
      </c>
      <c r="AT111" s="96">
        <v>12</v>
      </c>
      <c r="AU111" s="96">
        <f t="shared" si="133"/>
        <v>7</v>
      </c>
      <c r="AV111" s="96">
        <v>578.8</v>
      </c>
      <c r="AW111" s="96">
        <f t="shared" si="144"/>
        <v>28.94</v>
      </c>
      <c r="AX111" s="96"/>
      <c r="AY111" s="11">
        <v>4</v>
      </c>
      <c r="AZ111" s="11">
        <v>7.1</v>
      </c>
      <c r="BA111" s="11">
        <f t="shared" si="134"/>
        <v>3.1</v>
      </c>
      <c r="BB111" s="11">
        <v>98.07</v>
      </c>
      <c r="BC111" s="11">
        <f t="shared" si="118"/>
        <v>7.1</v>
      </c>
      <c r="BD111" s="11"/>
      <c r="BE111" s="11">
        <v>4</v>
      </c>
      <c r="BF111" s="11">
        <v>0</v>
      </c>
      <c r="BG111" s="11">
        <f t="shared" si="135"/>
        <v>-4</v>
      </c>
      <c r="BH111" s="11">
        <v>0</v>
      </c>
      <c r="BI111" s="11">
        <f t="shared" si="142"/>
        <v>0</v>
      </c>
      <c r="BJ111" s="11">
        <f t="shared" si="143"/>
        <v>-2</v>
      </c>
      <c r="BK111" s="11">
        <v>1210</v>
      </c>
      <c r="BL111" s="11">
        <v>2001.8</v>
      </c>
      <c r="BM111" s="11">
        <v>1962.2</v>
      </c>
      <c r="BN111" s="11">
        <v>109</v>
      </c>
      <c r="BO111" s="11">
        <f t="shared" si="136"/>
        <v>791.8</v>
      </c>
      <c r="BP111" s="11">
        <f t="shared" si="137"/>
        <v>109</v>
      </c>
      <c r="BQ111" s="11"/>
      <c r="BR111" s="11">
        <f t="shared" si="119"/>
        <v>375</v>
      </c>
      <c r="BS111" s="11">
        <f t="shared" si="138"/>
        <v>-32</v>
      </c>
    </row>
    <row r="112" s="4" customFormat="1" customHeight="1" spans="1:71">
      <c r="A112" s="10">
        <v>110</v>
      </c>
      <c r="B112" s="10">
        <v>704</v>
      </c>
      <c r="C112" s="10" t="s">
        <v>214</v>
      </c>
      <c r="D112" s="10" t="s">
        <v>204</v>
      </c>
      <c r="E112" s="11">
        <v>6</v>
      </c>
      <c r="F112" s="11">
        <v>7</v>
      </c>
      <c r="G112" s="11">
        <f t="shared" si="124"/>
        <v>1</v>
      </c>
      <c r="H112" s="11">
        <v>408</v>
      </c>
      <c r="I112" s="11">
        <f>H112*0.04</f>
        <v>16.32</v>
      </c>
      <c r="J112" s="11"/>
      <c r="K112" s="11">
        <v>72</v>
      </c>
      <c r="L112" s="92">
        <v>67</v>
      </c>
      <c r="M112" s="92">
        <f t="shared" si="125"/>
        <v>-5</v>
      </c>
      <c r="N112" s="92">
        <v>3556.8</v>
      </c>
      <c r="O112" s="92">
        <f>N112*0.03</f>
        <v>106.704</v>
      </c>
      <c r="P112" s="92">
        <f>M112</f>
        <v>-5</v>
      </c>
      <c r="Q112" s="11">
        <v>13</v>
      </c>
      <c r="R112" s="11">
        <v>12</v>
      </c>
      <c r="S112" s="11">
        <f t="shared" si="126"/>
        <v>-1</v>
      </c>
      <c r="T112" s="11">
        <v>1008.03</v>
      </c>
      <c r="U112" s="11">
        <f t="shared" si="140"/>
        <v>30.2409</v>
      </c>
      <c r="V112" s="11">
        <f t="shared" si="141"/>
        <v>-1</v>
      </c>
      <c r="W112" s="11">
        <v>4</v>
      </c>
      <c r="X112" s="11">
        <v>2</v>
      </c>
      <c r="Y112" s="11">
        <f t="shared" si="127"/>
        <v>-2</v>
      </c>
      <c r="Z112" s="11">
        <v>160</v>
      </c>
      <c r="AA112" s="11">
        <v>0</v>
      </c>
      <c r="AB112" s="11">
        <f>Z112*0.02+AA112*0.03</f>
        <v>3.2</v>
      </c>
      <c r="AC112" s="11">
        <f>Y112*0.5</f>
        <v>-1</v>
      </c>
      <c r="AD112" s="11">
        <v>22</v>
      </c>
      <c r="AE112" s="11">
        <v>4</v>
      </c>
      <c r="AF112" s="11">
        <f t="shared" si="128"/>
        <v>-18</v>
      </c>
      <c r="AG112" s="11">
        <v>199.2</v>
      </c>
      <c r="AH112" s="11">
        <f t="shared" si="129"/>
        <v>3.984</v>
      </c>
      <c r="AI112" s="11">
        <f t="shared" si="130"/>
        <v>-18</v>
      </c>
      <c r="AJ112" s="11">
        <v>4</v>
      </c>
      <c r="AK112" s="11">
        <v>15</v>
      </c>
      <c r="AL112" s="11">
        <f t="shared" si="131"/>
        <v>11</v>
      </c>
      <c r="AM112" s="11"/>
      <c r="AN112" s="11">
        <v>7</v>
      </c>
      <c r="AO112" s="11">
        <v>1</v>
      </c>
      <c r="AP112" s="11">
        <f t="shared" si="132"/>
        <v>-6</v>
      </c>
      <c r="AQ112" s="11">
        <v>99</v>
      </c>
      <c r="AR112" s="11">
        <f t="shared" si="139"/>
        <v>4.95</v>
      </c>
      <c r="AS112" s="11">
        <v>5</v>
      </c>
      <c r="AT112" s="96">
        <v>10</v>
      </c>
      <c r="AU112" s="96">
        <f t="shared" si="133"/>
        <v>5</v>
      </c>
      <c r="AV112" s="96">
        <v>353.99</v>
      </c>
      <c r="AW112" s="96">
        <f t="shared" si="144"/>
        <v>17.6995</v>
      </c>
      <c r="AX112" s="96"/>
      <c r="AY112" s="11">
        <v>4</v>
      </c>
      <c r="AZ112" s="11">
        <v>12</v>
      </c>
      <c r="BA112" s="11">
        <f t="shared" si="134"/>
        <v>8</v>
      </c>
      <c r="BB112" s="11">
        <v>160.31</v>
      </c>
      <c r="BC112" s="11">
        <f t="shared" si="118"/>
        <v>12</v>
      </c>
      <c r="BD112" s="11"/>
      <c r="BE112" s="11">
        <v>4</v>
      </c>
      <c r="BF112" s="11">
        <v>3</v>
      </c>
      <c r="BG112" s="11">
        <f t="shared" si="135"/>
        <v>-1</v>
      </c>
      <c r="BH112" s="11">
        <v>319.2</v>
      </c>
      <c r="BI112" s="11">
        <f t="shared" si="142"/>
        <v>6.384</v>
      </c>
      <c r="BJ112" s="11">
        <f t="shared" si="143"/>
        <v>-0.5</v>
      </c>
      <c r="BK112" s="11">
        <v>1208</v>
      </c>
      <c r="BL112" s="11">
        <v>423.36</v>
      </c>
      <c r="BM112" s="11">
        <v>393.66</v>
      </c>
      <c r="BN112" s="11">
        <v>20</v>
      </c>
      <c r="BO112" s="11">
        <f t="shared" si="136"/>
        <v>-784.64</v>
      </c>
      <c r="BP112" s="11">
        <f t="shared" si="137"/>
        <v>20</v>
      </c>
      <c r="BQ112" s="11">
        <f t="shared" ref="BQ112:BQ118" si="145">BO112*0.05/2</f>
        <v>-19.616</v>
      </c>
      <c r="BR112" s="11">
        <f t="shared" si="119"/>
        <v>221</v>
      </c>
      <c r="BS112" s="11">
        <f t="shared" si="138"/>
        <v>-45</v>
      </c>
    </row>
    <row r="113" s="4" customFormat="1" customHeight="1" spans="1:71">
      <c r="A113" s="10">
        <v>111</v>
      </c>
      <c r="B113" s="10">
        <v>706</v>
      </c>
      <c r="C113" s="10" t="s">
        <v>215</v>
      </c>
      <c r="D113" s="10" t="s">
        <v>204</v>
      </c>
      <c r="E113" s="11">
        <v>7</v>
      </c>
      <c r="F113" s="11">
        <v>7</v>
      </c>
      <c r="G113" s="11">
        <f t="shared" si="124"/>
        <v>0</v>
      </c>
      <c r="H113" s="11">
        <v>327</v>
      </c>
      <c r="I113" s="11">
        <f>H113*0.04</f>
        <v>13.08</v>
      </c>
      <c r="J113" s="11"/>
      <c r="K113" s="11">
        <v>81</v>
      </c>
      <c r="L113" s="92">
        <v>84</v>
      </c>
      <c r="M113" s="92">
        <f t="shared" si="125"/>
        <v>3</v>
      </c>
      <c r="N113" s="92">
        <v>4680.22</v>
      </c>
      <c r="O113" s="92">
        <f>N113*0.04</f>
        <v>187.2088</v>
      </c>
      <c r="P113" s="92"/>
      <c r="Q113" s="11">
        <v>14</v>
      </c>
      <c r="R113" s="11">
        <v>5</v>
      </c>
      <c r="S113" s="11">
        <f t="shared" si="126"/>
        <v>-9</v>
      </c>
      <c r="T113" s="11">
        <v>430.37</v>
      </c>
      <c r="U113" s="11">
        <f t="shared" si="140"/>
        <v>12.9111</v>
      </c>
      <c r="V113" s="11">
        <f t="shared" si="141"/>
        <v>-9</v>
      </c>
      <c r="W113" s="11">
        <v>3</v>
      </c>
      <c r="X113" s="11">
        <v>4</v>
      </c>
      <c r="Y113" s="11">
        <f t="shared" si="127"/>
        <v>1</v>
      </c>
      <c r="Z113" s="11">
        <v>338</v>
      </c>
      <c r="AA113" s="11">
        <v>0</v>
      </c>
      <c r="AB113" s="11">
        <f>Z113*0.03+AA113*0.04</f>
        <v>10.14</v>
      </c>
      <c r="AC113" s="11"/>
      <c r="AD113" s="11">
        <v>20</v>
      </c>
      <c r="AE113" s="11">
        <v>10</v>
      </c>
      <c r="AF113" s="11">
        <f t="shared" si="128"/>
        <v>-10</v>
      </c>
      <c r="AG113" s="11">
        <v>470.4</v>
      </c>
      <c r="AH113" s="11">
        <f t="shared" si="129"/>
        <v>9.408</v>
      </c>
      <c r="AI113" s="11">
        <f t="shared" si="130"/>
        <v>-10</v>
      </c>
      <c r="AJ113" s="11">
        <v>4</v>
      </c>
      <c r="AK113" s="11">
        <v>2</v>
      </c>
      <c r="AL113" s="11">
        <f t="shared" si="131"/>
        <v>-2</v>
      </c>
      <c r="AM113" s="11">
        <f>AL113*2</f>
        <v>-4</v>
      </c>
      <c r="AN113" s="11">
        <v>7</v>
      </c>
      <c r="AO113" s="11">
        <v>1</v>
      </c>
      <c r="AP113" s="11">
        <f t="shared" si="132"/>
        <v>-6</v>
      </c>
      <c r="AQ113" s="11">
        <v>99</v>
      </c>
      <c r="AR113" s="11">
        <f t="shared" si="139"/>
        <v>4.95</v>
      </c>
      <c r="AS113" s="11">
        <v>5</v>
      </c>
      <c r="AT113" s="96">
        <v>6</v>
      </c>
      <c r="AU113" s="96">
        <f t="shared" si="133"/>
        <v>1</v>
      </c>
      <c r="AV113" s="96">
        <v>294</v>
      </c>
      <c r="AW113" s="96">
        <f t="shared" si="144"/>
        <v>14.7</v>
      </c>
      <c r="AX113" s="96"/>
      <c r="AY113" s="11">
        <v>9</v>
      </c>
      <c r="AZ113" s="11">
        <v>14.3</v>
      </c>
      <c r="BA113" s="11">
        <f t="shared" si="134"/>
        <v>5.3</v>
      </c>
      <c r="BB113" s="11">
        <v>203.57</v>
      </c>
      <c r="BC113" s="11">
        <f t="shared" si="118"/>
        <v>14.3</v>
      </c>
      <c r="BD113" s="11"/>
      <c r="BE113" s="11">
        <v>4</v>
      </c>
      <c r="BF113" s="11">
        <v>2</v>
      </c>
      <c r="BG113" s="11">
        <f t="shared" si="135"/>
        <v>-2</v>
      </c>
      <c r="BH113" s="11">
        <v>214</v>
      </c>
      <c r="BI113" s="11">
        <f t="shared" si="142"/>
        <v>4.28</v>
      </c>
      <c r="BJ113" s="11">
        <f t="shared" si="143"/>
        <v>-1</v>
      </c>
      <c r="BK113" s="11">
        <v>1212</v>
      </c>
      <c r="BL113" s="11">
        <v>707.1</v>
      </c>
      <c r="BM113" s="11">
        <v>673.2</v>
      </c>
      <c r="BN113" s="11">
        <v>34</v>
      </c>
      <c r="BO113" s="11">
        <f t="shared" si="136"/>
        <v>-504.9</v>
      </c>
      <c r="BP113" s="11">
        <f t="shared" si="137"/>
        <v>34</v>
      </c>
      <c r="BQ113" s="11">
        <f t="shared" si="145"/>
        <v>-12.6225</v>
      </c>
      <c r="BR113" s="11">
        <f t="shared" si="119"/>
        <v>305</v>
      </c>
      <c r="BS113" s="11">
        <f t="shared" si="138"/>
        <v>-37</v>
      </c>
    </row>
    <row r="114" s="4" customFormat="1" customHeight="1" spans="1:71">
      <c r="A114" s="10">
        <v>112</v>
      </c>
      <c r="B114" s="10">
        <v>710</v>
      </c>
      <c r="C114" s="10" t="s">
        <v>216</v>
      </c>
      <c r="D114" s="10" t="s">
        <v>204</v>
      </c>
      <c r="E114" s="11">
        <v>6</v>
      </c>
      <c r="F114" s="11">
        <v>3</v>
      </c>
      <c r="G114" s="11">
        <f t="shared" si="124"/>
        <v>-3</v>
      </c>
      <c r="H114" s="11">
        <v>204</v>
      </c>
      <c r="I114" s="11">
        <f>H114*0.03</f>
        <v>6.12</v>
      </c>
      <c r="J114" s="11">
        <f>G114</f>
        <v>-3</v>
      </c>
      <c r="K114" s="11">
        <v>72</v>
      </c>
      <c r="L114" s="92">
        <v>92</v>
      </c>
      <c r="M114" s="92">
        <f t="shared" si="125"/>
        <v>20</v>
      </c>
      <c r="N114" s="92">
        <v>5237.2</v>
      </c>
      <c r="O114" s="92">
        <f>N114*0.04</f>
        <v>209.488</v>
      </c>
      <c r="P114" s="92"/>
      <c r="Q114" s="11">
        <v>13</v>
      </c>
      <c r="R114" s="11">
        <v>5</v>
      </c>
      <c r="S114" s="11">
        <f t="shared" si="126"/>
        <v>-8</v>
      </c>
      <c r="T114" s="11">
        <v>501.78</v>
      </c>
      <c r="U114" s="11">
        <f t="shared" si="140"/>
        <v>15.0534</v>
      </c>
      <c r="V114" s="11">
        <f t="shared" si="141"/>
        <v>-8</v>
      </c>
      <c r="W114" s="11">
        <v>6</v>
      </c>
      <c r="X114" s="11">
        <v>8</v>
      </c>
      <c r="Y114" s="11">
        <f t="shared" si="127"/>
        <v>2</v>
      </c>
      <c r="Z114" s="11">
        <v>405</v>
      </c>
      <c r="AA114" s="11">
        <v>213.75</v>
      </c>
      <c r="AB114" s="11">
        <f>Z114*0.03+AA114*0.04</f>
        <v>20.7</v>
      </c>
      <c r="AC114" s="11"/>
      <c r="AD114" s="11">
        <v>22</v>
      </c>
      <c r="AE114" s="11">
        <v>2</v>
      </c>
      <c r="AF114" s="11">
        <f t="shared" si="128"/>
        <v>-20</v>
      </c>
      <c r="AG114" s="11">
        <v>99.6</v>
      </c>
      <c r="AH114" s="11">
        <f t="shared" si="129"/>
        <v>1.992</v>
      </c>
      <c r="AI114" s="11">
        <f t="shared" si="130"/>
        <v>-20</v>
      </c>
      <c r="AJ114" s="11">
        <v>4</v>
      </c>
      <c r="AK114" s="11">
        <v>8</v>
      </c>
      <c r="AL114" s="11">
        <f t="shared" si="131"/>
        <v>4</v>
      </c>
      <c r="AM114" s="11"/>
      <c r="AN114" s="11">
        <v>8</v>
      </c>
      <c r="AO114" s="11">
        <v>0</v>
      </c>
      <c r="AP114" s="11">
        <f t="shared" si="132"/>
        <v>-8</v>
      </c>
      <c r="AQ114" s="11">
        <v>0</v>
      </c>
      <c r="AR114" s="11">
        <f t="shared" si="139"/>
        <v>0</v>
      </c>
      <c r="AS114" s="11">
        <v>5</v>
      </c>
      <c r="AT114" s="96">
        <v>9</v>
      </c>
      <c r="AU114" s="96">
        <f t="shared" si="133"/>
        <v>4</v>
      </c>
      <c r="AV114" s="96">
        <v>214.98</v>
      </c>
      <c r="AW114" s="96">
        <f t="shared" si="144"/>
        <v>10.749</v>
      </c>
      <c r="AX114" s="96"/>
      <c r="AY114" s="11">
        <v>9</v>
      </c>
      <c r="AZ114" s="11">
        <v>13</v>
      </c>
      <c r="BA114" s="11">
        <f t="shared" si="134"/>
        <v>4</v>
      </c>
      <c r="BB114" s="11">
        <v>192.9</v>
      </c>
      <c r="BC114" s="11">
        <f t="shared" si="118"/>
        <v>13</v>
      </c>
      <c r="BD114" s="11"/>
      <c r="BE114" s="11">
        <v>4</v>
      </c>
      <c r="BF114" s="11">
        <v>3</v>
      </c>
      <c r="BG114" s="11">
        <f t="shared" si="135"/>
        <v>-1</v>
      </c>
      <c r="BH114" s="11">
        <v>327.12</v>
      </c>
      <c r="BI114" s="11">
        <f t="shared" si="142"/>
        <v>6.5424</v>
      </c>
      <c r="BJ114" s="11">
        <f t="shared" si="143"/>
        <v>-0.5</v>
      </c>
      <c r="BK114" s="11">
        <v>1541</v>
      </c>
      <c r="BL114" s="11">
        <v>256.79</v>
      </c>
      <c r="BM114" s="11">
        <v>217.19</v>
      </c>
      <c r="BN114" s="11">
        <v>11</v>
      </c>
      <c r="BO114" s="11">
        <f t="shared" si="136"/>
        <v>-1284.21</v>
      </c>
      <c r="BP114" s="11">
        <f t="shared" si="137"/>
        <v>11</v>
      </c>
      <c r="BQ114" s="11">
        <f t="shared" si="145"/>
        <v>-32.10525</v>
      </c>
      <c r="BR114" s="11">
        <f t="shared" si="119"/>
        <v>295</v>
      </c>
      <c r="BS114" s="11">
        <f t="shared" si="138"/>
        <v>-64</v>
      </c>
    </row>
    <row r="115" s="4" customFormat="1" customHeight="1" spans="1:71">
      <c r="A115" s="10">
        <v>113</v>
      </c>
      <c r="B115" s="10">
        <v>713</v>
      </c>
      <c r="C115" s="10" t="s">
        <v>217</v>
      </c>
      <c r="D115" s="10" t="s">
        <v>204</v>
      </c>
      <c r="E115" s="11">
        <v>6</v>
      </c>
      <c r="F115" s="11">
        <v>6</v>
      </c>
      <c r="G115" s="11">
        <f t="shared" si="124"/>
        <v>0</v>
      </c>
      <c r="H115" s="11">
        <v>340</v>
      </c>
      <c r="I115" s="11">
        <f>H115*0.04</f>
        <v>13.6</v>
      </c>
      <c r="J115" s="11"/>
      <c r="K115" s="11">
        <v>72</v>
      </c>
      <c r="L115" s="92">
        <v>38</v>
      </c>
      <c r="M115" s="92">
        <f t="shared" si="125"/>
        <v>-34</v>
      </c>
      <c r="N115" s="92">
        <v>2139</v>
      </c>
      <c r="O115" s="92">
        <f>N115*0.03</f>
        <v>64.17</v>
      </c>
      <c r="P115" s="92">
        <f>M115</f>
        <v>-34</v>
      </c>
      <c r="Q115" s="11">
        <v>13</v>
      </c>
      <c r="R115" s="11">
        <v>9</v>
      </c>
      <c r="S115" s="11">
        <f t="shared" si="126"/>
        <v>-4</v>
      </c>
      <c r="T115" s="11">
        <v>672</v>
      </c>
      <c r="U115" s="11">
        <f t="shared" si="140"/>
        <v>20.16</v>
      </c>
      <c r="V115" s="11">
        <f t="shared" si="141"/>
        <v>-4</v>
      </c>
      <c r="W115" s="11">
        <v>6</v>
      </c>
      <c r="X115" s="11">
        <v>2</v>
      </c>
      <c r="Y115" s="11">
        <f t="shared" si="127"/>
        <v>-4</v>
      </c>
      <c r="Z115" s="11">
        <v>144</v>
      </c>
      <c r="AA115" s="11">
        <v>0</v>
      </c>
      <c r="AB115" s="11">
        <f>Z115*0.02+AA115*0.03</f>
        <v>2.88</v>
      </c>
      <c r="AC115" s="11">
        <f>Y115*0.5</f>
        <v>-2</v>
      </c>
      <c r="AD115" s="11">
        <v>20</v>
      </c>
      <c r="AE115" s="11">
        <v>12</v>
      </c>
      <c r="AF115" s="11">
        <f t="shared" si="128"/>
        <v>-8</v>
      </c>
      <c r="AG115" s="11">
        <v>597.6</v>
      </c>
      <c r="AH115" s="11">
        <f t="shared" si="129"/>
        <v>11.952</v>
      </c>
      <c r="AI115" s="11">
        <f t="shared" si="130"/>
        <v>-8</v>
      </c>
      <c r="AJ115" s="11">
        <v>6</v>
      </c>
      <c r="AK115" s="11">
        <v>8</v>
      </c>
      <c r="AL115" s="11">
        <f t="shared" si="131"/>
        <v>2</v>
      </c>
      <c r="AM115" s="11"/>
      <c r="AN115" s="11">
        <v>6</v>
      </c>
      <c r="AO115" s="11">
        <v>1</v>
      </c>
      <c r="AP115" s="11">
        <f t="shared" si="132"/>
        <v>-5</v>
      </c>
      <c r="AQ115" s="11">
        <v>99</v>
      </c>
      <c r="AR115" s="11">
        <f t="shared" si="139"/>
        <v>4.95</v>
      </c>
      <c r="AS115" s="11">
        <v>4</v>
      </c>
      <c r="AT115" s="96">
        <v>6</v>
      </c>
      <c r="AU115" s="96">
        <f t="shared" si="133"/>
        <v>2</v>
      </c>
      <c r="AV115" s="96">
        <v>247.78</v>
      </c>
      <c r="AW115" s="96">
        <f t="shared" si="144"/>
        <v>12.389</v>
      </c>
      <c r="AX115" s="96"/>
      <c r="AY115" s="11">
        <v>5</v>
      </c>
      <c r="AZ115" s="11">
        <v>5.4</v>
      </c>
      <c r="BA115" s="11">
        <f t="shared" si="134"/>
        <v>0.4</v>
      </c>
      <c r="BB115" s="11">
        <v>75.37</v>
      </c>
      <c r="BC115" s="11">
        <f t="shared" si="118"/>
        <v>5.4</v>
      </c>
      <c r="BD115" s="11"/>
      <c r="BE115" s="11">
        <v>4</v>
      </c>
      <c r="BF115" s="11">
        <v>5</v>
      </c>
      <c r="BG115" s="11">
        <f t="shared" si="135"/>
        <v>1</v>
      </c>
      <c r="BH115" s="11">
        <v>543.2</v>
      </c>
      <c r="BI115" s="11">
        <f>BH115*0.03</f>
        <v>16.296</v>
      </c>
      <c r="BJ115" s="11"/>
      <c r="BK115" s="11">
        <v>1348</v>
      </c>
      <c r="BL115" s="11">
        <v>679.85</v>
      </c>
      <c r="BM115" s="11">
        <v>651.59</v>
      </c>
      <c r="BN115" s="11">
        <v>33</v>
      </c>
      <c r="BO115" s="11">
        <f t="shared" si="136"/>
        <v>-668.15</v>
      </c>
      <c r="BP115" s="11">
        <f t="shared" si="137"/>
        <v>33</v>
      </c>
      <c r="BQ115" s="11">
        <f t="shared" si="145"/>
        <v>-16.70375</v>
      </c>
      <c r="BR115" s="11">
        <f t="shared" si="119"/>
        <v>185</v>
      </c>
      <c r="BS115" s="11">
        <f t="shared" si="138"/>
        <v>-65</v>
      </c>
    </row>
    <row r="116" s="4" customFormat="1" customHeight="1" spans="1:71">
      <c r="A116" s="10">
        <v>114</v>
      </c>
      <c r="B116" s="10">
        <v>738</v>
      </c>
      <c r="C116" s="10" t="s">
        <v>218</v>
      </c>
      <c r="D116" s="10" t="s">
        <v>204</v>
      </c>
      <c r="E116" s="11">
        <v>5</v>
      </c>
      <c r="F116" s="11">
        <v>16</v>
      </c>
      <c r="G116" s="11">
        <f t="shared" si="124"/>
        <v>11</v>
      </c>
      <c r="H116" s="11">
        <v>950</v>
      </c>
      <c r="I116" s="11">
        <f>H116*0.04</f>
        <v>38</v>
      </c>
      <c r="J116" s="11"/>
      <c r="K116" s="11">
        <v>60</v>
      </c>
      <c r="L116" s="92">
        <v>43</v>
      </c>
      <c r="M116" s="92">
        <f t="shared" si="125"/>
        <v>-17</v>
      </c>
      <c r="N116" s="92">
        <v>2218.8</v>
      </c>
      <c r="O116" s="92">
        <f>N116*0.03</f>
        <v>66.564</v>
      </c>
      <c r="P116" s="92">
        <f>M116</f>
        <v>-17</v>
      </c>
      <c r="Q116" s="11">
        <v>13</v>
      </c>
      <c r="R116" s="11">
        <v>7</v>
      </c>
      <c r="S116" s="11">
        <f t="shared" si="126"/>
        <v>-6</v>
      </c>
      <c r="T116" s="11">
        <v>669</v>
      </c>
      <c r="U116" s="11">
        <f t="shared" si="140"/>
        <v>20.07</v>
      </c>
      <c r="V116" s="11">
        <f t="shared" si="141"/>
        <v>-6</v>
      </c>
      <c r="W116" s="11">
        <v>5</v>
      </c>
      <c r="X116" s="11">
        <v>9</v>
      </c>
      <c r="Y116" s="11">
        <f t="shared" si="127"/>
        <v>4</v>
      </c>
      <c r="Z116" s="11">
        <v>400</v>
      </c>
      <c r="AA116" s="11">
        <v>288.75</v>
      </c>
      <c r="AB116" s="11">
        <f>Z116*0.03+AA116*0.04</f>
        <v>23.55</v>
      </c>
      <c r="AC116" s="11"/>
      <c r="AD116" s="11">
        <v>20</v>
      </c>
      <c r="AE116" s="11">
        <v>5</v>
      </c>
      <c r="AF116" s="11">
        <f t="shared" si="128"/>
        <v>-15</v>
      </c>
      <c r="AG116" s="11">
        <v>243.02</v>
      </c>
      <c r="AH116" s="11">
        <f t="shared" si="129"/>
        <v>4.8604</v>
      </c>
      <c r="AI116" s="11">
        <f t="shared" si="130"/>
        <v>-15</v>
      </c>
      <c r="AJ116" s="11">
        <v>6</v>
      </c>
      <c r="AK116" s="11">
        <v>6</v>
      </c>
      <c r="AL116" s="11">
        <f t="shared" si="131"/>
        <v>0</v>
      </c>
      <c r="AM116" s="11"/>
      <c r="AN116" s="11">
        <v>7</v>
      </c>
      <c r="AO116" s="11">
        <v>2</v>
      </c>
      <c r="AP116" s="11">
        <f t="shared" si="132"/>
        <v>-5</v>
      </c>
      <c r="AQ116" s="11">
        <v>198</v>
      </c>
      <c r="AR116" s="11">
        <f t="shared" si="139"/>
        <v>9.9</v>
      </c>
      <c r="AS116" s="11">
        <v>4</v>
      </c>
      <c r="AT116" s="96">
        <v>6</v>
      </c>
      <c r="AU116" s="96">
        <f t="shared" si="133"/>
        <v>2</v>
      </c>
      <c r="AV116" s="96">
        <v>226</v>
      </c>
      <c r="AW116" s="96">
        <f t="shared" si="144"/>
        <v>11.3</v>
      </c>
      <c r="AX116" s="96"/>
      <c r="AY116" s="11">
        <v>4</v>
      </c>
      <c r="AZ116" s="11">
        <v>11</v>
      </c>
      <c r="BA116" s="11">
        <f t="shared" si="134"/>
        <v>7</v>
      </c>
      <c r="BB116" s="11">
        <v>149.02</v>
      </c>
      <c r="BC116" s="11">
        <f t="shared" si="118"/>
        <v>11</v>
      </c>
      <c r="BD116" s="11"/>
      <c r="BE116" s="11">
        <v>4</v>
      </c>
      <c r="BF116" s="11">
        <v>4</v>
      </c>
      <c r="BG116" s="11">
        <f t="shared" si="135"/>
        <v>0</v>
      </c>
      <c r="BH116" s="11">
        <v>442.4</v>
      </c>
      <c r="BI116" s="11">
        <f>BH116*0.03</f>
        <v>13.272</v>
      </c>
      <c r="BJ116" s="11"/>
      <c r="BK116" s="11">
        <v>1205</v>
      </c>
      <c r="BL116" s="11">
        <v>316.8</v>
      </c>
      <c r="BM116" s="11">
        <v>277.2</v>
      </c>
      <c r="BN116" s="11">
        <v>14</v>
      </c>
      <c r="BO116" s="11">
        <f t="shared" si="136"/>
        <v>-888.2</v>
      </c>
      <c r="BP116" s="11">
        <f t="shared" si="137"/>
        <v>14</v>
      </c>
      <c r="BQ116" s="11">
        <f t="shared" si="145"/>
        <v>-22.205</v>
      </c>
      <c r="BR116" s="11">
        <f t="shared" si="119"/>
        <v>213</v>
      </c>
      <c r="BS116" s="11">
        <f t="shared" si="138"/>
        <v>-60</v>
      </c>
    </row>
    <row r="117" s="4" customFormat="1" customHeight="1" spans="1:71">
      <c r="A117" s="10">
        <v>115</v>
      </c>
      <c r="B117" s="10">
        <v>104838</v>
      </c>
      <c r="C117" s="10" t="s">
        <v>219</v>
      </c>
      <c r="D117" s="10" t="s">
        <v>204</v>
      </c>
      <c r="E117" s="11">
        <v>6</v>
      </c>
      <c r="F117" s="11">
        <v>5</v>
      </c>
      <c r="G117" s="11">
        <f t="shared" si="124"/>
        <v>-1</v>
      </c>
      <c r="H117" s="11">
        <v>340</v>
      </c>
      <c r="I117" s="11">
        <f>H117*0.03</f>
        <v>10.2</v>
      </c>
      <c r="J117" s="11">
        <f>G117</f>
        <v>-1</v>
      </c>
      <c r="K117" s="11">
        <v>72</v>
      </c>
      <c r="L117" s="92">
        <v>55</v>
      </c>
      <c r="M117" s="92">
        <f t="shared" si="125"/>
        <v>-17</v>
      </c>
      <c r="N117" s="92">
        <v>3036</v>
      </c>
      <c r="O117" s="92">
        <f>N117*0.03</f>
        <v>91.08</v>
      </c>
      <c r="P117" s="92">
        <f>M117</f>
        <v>-17</v>
      </c>
      <c r="Q117" s="11">
        <v>16</v>
      </c>
      <c r="R117" s="11">
        <v>11</v>
      </c>
      <c r="S117" s="11">
        <f t="shared" si="126"/>
        <v>-5</v>
      </c>
      <c r="T117" s="11">
        <v>1005.01</v>
      </c>
      <c r="U117" s="11">
        <f t="shared" si="140"/>
        <v>30.1503</v>
      </c>
      <c r="V117" s="11">
        <f t="shared" si="141"/>
        <v>-5</v>
      </c>
      <c r="W117" s="11">
        <v>4</v>
      </c>
      <c r="X117" s="11">
        <v>2</v>
      </c>
      <c r="Y117" s="11">
        <f t="shared" si="127"/>
        <v>-2</v>
      </c>
      <c r="Z117" s="11">
        <v>85</v>
      </c>
      <c r="AA117" s="11">
        <v>75</v>
      </c>
      <c r="AB117" s="11">
        <f>Z117*0.02+AA117*0.03</f>
        <v>3.95</v>
      </c>
      <c r="AC117" s="11">
        <f>Y117*0.5</f>
        <v>-1</v>
      </c>
      <c r="AD117" s="11">
        <v>20</v>
      </c>
      <c r="AE117" s="11">
        <v>11</v>
      </c>
      <c r="AF117" s="11">
        <f t="shared" si="128"/>
        <v>-9</v>
      </c>
      <c r="AG117" s="11">
        <v>547.8</v>
      </c>
      <c r="AH117" s="11">
        <f t="shared" si="129"/>
        <v>10.956</v>
      </c>
      <c r="AI117" s="11">
        <f t="shared" si="130"/>
        <v>-9</v>
      </c>
      <c r="AJ117" s="11">
        <v>4</v>
      </c>
      <c r="AK117" s="11">
        <v>8</v>
      </c>
      <c r="AL117" s="11">
        <f t="shared" si="131"/>
        <v>4</v>
      </c>
      <c r="AM117" s="11"/>
      <c r="AN117" s="11">
        <v>7</v>
      </c>
      <c r="AO117" s="11">
        <v>1</v>
      </c>
      <c r="AP117" s="11">
        <f t="shared" si="132"/>
        <v>-6</v>
      </c>
      <c r="AQ117" s="11">
        <v>168.3</v>
      </c>
      <c r="AR117" s="11">
        <f t="shared" si="139"/>
        <v>8.415</v>
      </c>
      <c r="AS117" s="11">
        <v>4</v>
      </c>
      <c r="AT117" s="96">
        <v>0</v>
      </c>
      <c r="AU117" s="96">
        <f t="shared" si="133"/>
        <v>-4</v>
      </c>
      <c r="AV117" s="96">
        <v>0</v>
      </c>
      <c r="AW117" s="96">
        <f>AV117*0.04</f>
        <v>0</v>
      </c>
      <c r="AX117" s="96">
        <f>AU117</f>
        <v>-4</v>
      </c>
      <c r="AY117" s="11">
        <v>4</v>
      </c>
      <c r="AZ117" s="11">
        <v>7</v>
      </c>
      <c r="BA117" s="11">
        <f t="shared" si="134"/>
        <v>3</v>
      </c>
      <c r="BB117" s="11">
        <v>105.4</v>
      </c>
      <c r="BC117" s="11">
        <f t="shared" si="118"/>
        <v>7</v>
      </c>
      <c r="BD117" s="11"/>
      <c r="BE117" s="11">
        <v>4</v>
      </c>
      <c r="BF117" s="11">
        <v>5</v>
      </c>
      <c r="BG117" s="11">
        <f t="shared" si="135"/>
        <v>1</v>
      </c>
      <c r="BH117" s="11">
        <v>440</v>
      </c>
      <c r="BI117" s="11">
        <f>BH117*0.03</f>
        <v>13.2</v>
      </c>
      <c r="BJ117" s="11"/>
      <c r="BK117" s="11">
        <v>1868</v>
      </c>
      <c r="BL117" s="11">
        <v>508.38</v>
      </c>
      <c r="BM117" s="11">
        <v>508.38</v>
      </c>
      <c r="BN117" s="11">
        <v>26</v>
      </c>
      <c r="BO117" s="11">
        <f t="shared" si="136"/>
        <v>-1359.62</v>
      </c>
      <c r="BP117" s="11">
        <f t="shared" si="137"/>
        <v>26</v>
      </c>
      <c r="BQ117" s="11">
        <f t="shared" si="145"/>
        <v>-33.9905</v>
      </c>
      <c r="BR117" s="11">
        <f t="shared" si="119"/>
        <v>201</v>
      </c>
      <c r="BS117" s="11">
        <f t="shared" si="138"/>
        <v>-71</v>
      </c>
    </row>
    <row r="118" s="4" customFormat="1" customHeight="1" spans="1:71">
      <c r="A118" s="10">
        <v>116</v>
      </c>
      <c r="B118" s="10">
        <v>110378</v>
      </c>
      <c r="C118" s="12" t="s">
        <v>220</v>
      </c>
      <c r="D118" s="10" t="s">
        <v>204</v>
      </c>
      <c r="E118" s="11">
        <v>5</v>
      </c>
      <c r="F118" s="11">
        <v>12</v>
      </c>
      <c r="G118" s="11">
        <f t="shared" si="124"/>
        <v>7</v>
      </c>
      <c r="H118" s="11">
        <v>711.4</v>
      </c>
      <c r="I118" s="11">
        <f>H118*0.04</f>
        <v>28.456</v>
      </c>
      <c r="J118" s="11"/>
      <c r="K118" s="11">
        <v>48</v>
      </c>
      <c r="L118" s="92">
        <v>13</v>
      </c>
      <c r="M118" s="92">
        <f t="shared" si="125"/>
        <v>-35</v>
      </c>
      <c r="N118" s="92">
        <v>828</v>
      </c>
      <c r="O118" s="92">
        <f>N118*0.03</f>
        <v>24.84</v>
      </c>
      <c r="P118" s="92">
        <f>M118</f>
        <v>-35</v>
      </c>
      <c r="Q118" s="11">
        <v>12</v>
      </c>
      <c r="R118" s="11">
        <v>5</v>
      </c>
      <c r="S118" s="11">
        <f t="shared" si="126"/>
        <v>-7</v>
      </c>
      <c r="T118" s="11">
        <v>434.57</v>
      </c>
      <c r="U118" s="11">
        <f t="shared" si="140"/>
        <v>13.0371</v>
      </c>
      <c r="V118" s="11">
        <f t="shared" si="141"/>
        <v>-7</v>
      </c>
      <c r="W118" s="11">
        <v>3</v>
      </c>
      <c r="X118" s="11">
        <v>5</v>
      </c>
      <c r="Y118" s="11">
        <f t="shared" si="127"/>
        <v>2</v>
      </c>
      <c r="Z118" s="11">
        <v>245</v>
      </c>
      <c r="AA118" s="11">
        <v>127.5</v>
      </c>
      <c r="AB118" s="11">
        <f>Z118*0.03+AA118*0.04</f>
        <v>12.45</v>
      </c>
      <c r="AC118" s="11"/>
      <c r="AD118" s="11">
        <v>14</v>
      </c>
      <c r="AE118" s="11">
        <v>2</v>
      </c>
      <c r="AF118" s="11">
        <f t="shared" si="128"/>
        <v>-12</v>
      </c>
      <c r="AG118" s="11">
        <v>99.6</v>
      </c>
      <c r="AH118" s="11">
        <f t="shared" si="129"/>
        <v>1.992</v>
      </c>
      <c r="AI118" s="11">
        <f t="shared" si="130"/>
        <v>-12</v>
      </c>
      <c r="AJ118" s="11">
        <v>3</v>
      </c>
      <c r="AK118" s="11">
        <v>4</v>
      </c>
      <c r="AL118" s="11">
        <f t="shared" si="131"/>
        <v>1</v>
      </c>
      <c r="AM118" s="11"/>
      <c r="AN118" s="11">
        <v>6</v>
      </c>
      <c r="AO118" s="11">
        <v>0</v>
      </c>
      <c r="AP118" s="11">
        <f t="shared" si="132"/>
        <v>-6</v>
      </c>
      <c r="AQ118" s="11">
        <v>0</v>
      </c>
      <c r="AR118" s="11">
        <f t="shared" si="139"/>
        <v>0</v>
      </c>
      <c r="AS118" s="11">
        <v>4</v>
      </c>
      <c r="AT118" s="96">
        <v>1</v>
      </c>
      <c r="AU118" s="96">
        <f t="shared" si="133"/>
        <v>-3</v>
      </c>
      <c r="AV118" s="96">
        <v>49</v>
      </c>
      <c r="AW118" s="96">
        <f>AV118*0.04</f>
        <v>1.96</v>
      </c>
      <c r="AX118" s="96">
        <f>AU118</f>
        <v>-3</v>
      </c>
      <c r="AY118" s="11">
        <v>2</v>
      </c>
      <c r="AZ118" s="11">
        <v>4</v>
      </c>
      <c r="BA118" s="11">
        <f t="shared" si="134"/>
        <v>2</v>
      </c>
      <c r="BB118" s="11">
        <v>58.42</v>
      </c>
      <c r="BC118" s="11">
        <f t="shared" si="118"/>
        <v>4</v>
      </c>
      <c r="BD118" s="11"/>
      <c r="BE118" s="11">
        <v>4</v>
      </c>
      <c r="BF118" s="11">
        <v>5</v>
      </c>
      <c r="BG118" s="11">
        <f t="shared" si="135"/>
        <v>1</v>
      </c>
      <c r="BH118" s="11">
        <v>487.2</v>
      </c>
      <c r="BI118" s="11">
        <f>BH118*0.03</f>
        <v>14.616</v>
      </c>
      <c r="BJ118" s="11"/>
      <c r="BK118" s="11">
        <v>1000</v>
      </c>
      <c r="BL118" s="11">
        <v>635.28</v>
      </c>
      <c r="BM118" s="11">
        <v>635.28</v>
      </c>
      <c r="BN118" s="11">
        <v>32</v>
      </c>
      <c r="BO118" s="11">
        <f t="shared" si="136"/>
        <v>-364.72</v>
      </c>
      <c r="BP118" s="11">
        <f t="shared" si="137"/>
        <v>32</v>
      </c>
      <c r="BQ118" s="11">
        <f t="shared" si="145"/>
        <v>-9.118</v>
      </c>
      <c r="BR118" s="11">
        <f t="shared" si="119"/>
        <v>133</v>
      </c>
      <c r="BS118" s="11"/>
    </row>
    <row r="119" s="4" customFormat="1" customHeight="1" spans="1:71">
      <c r="A119" s="10"/>
      <c r="B119" s="10"/>
      <c r="C119" s="10"/>
      <c r="D119" s="10"/>
      <c r="E119" s="11">
        <f>SUM(E3:E118)</f>
        <v>1203</v>
      </c>
      <c r="F119" s="11">
        <f t="shared" ref="F119:AK119" si="146">SUM(F3:F118)</f>
        <v>643</v>
      </c>
      <c r="G119" s="11">
        <f t="shared" si="146"/>
        <v>-560</v>
      </c>
      <c r="H119" s="11">
        <f t="shared" si="146"/>
        <v>38769.84</v>
      </c>
      <c r="I119" s="11">
        <f t="shared" si="146"/>
        <v>1394.8547</v>
      </c>
      <c r="J119" s="11">
        <f t="shared" si="146"/>
        <v>-734</v>
      </c>
      <c r="K119" s="11">
        <f t="shared" si="146"/>
        <v>14408</v>
      </c>
      <c r="L119" s="11">
        <f t="shared" si="146"/>
        <v>14246</v>
      </c>
      <c r="M119" s="11">
        <f t="shared" si="146"/>
        <v>-163</v>
      </c>
      <c r="N119" s="11">
        <f t="shared" si="146"/>
        <v>770833.77</v>
      </c>
      <c r="O119" s="11">
        <f t="shared" si="146"/>
        <v>27244.8224</v>
      </c>
      <c r="P119" s="11">
        <f t="shared" si="146"/>
        <v>-1955</v>
      </c>
      <c r="Q119" s="11">
        <f t="shared" si="146"/>
        <v>2010</v>
      </c>
      <c r="R119" s="11">
        <f t="shared" si="146"/>
        <v>1899</v>
      </c>
      <c r="S119" s="11">
        <f t="shared" si="146"/>
        <v>-116</v>
      </c>
      <c r="T119" s="11">
        <f t="shared" si="146"/>
        <v>170637.21</v>
      </c>
      <c r="U119" s="11">
        <f t="shared" si="146"/>
        <v>6195.9815</v>
      </c>
      <c r="V119" s="11">
        <f t="shared" si="146"/>
        <v>-593</v>
      </c>
      <c r="W119" s="11">
        <f t="shared" si="146"/>
        <v>664</v>
      </c>
      <c r="X119" s="11">
        <f t="shared" si="146"/>
        <v>684</v>
      </c>
      <c r="Y119" s="11">
        <f t="shared" si="146"/>
        <v>18</v>
      </c>
      <c r="Z119" s="11">
        <f t="shared" si="146"/>
        <v>42738.8</v>
      </c>
      <c r="AA119" s="11">
        <f t="shared" si="146"/>
        <v>11324.91</v>
      </c>
      <c r="AB119" s="11">
        <f t="shared" si="146"/>
        <v>1583.6582</v>
      </c>
      <c r="AC119" s="11">
        <f t="shared" si="146"/>
        <v>-77.5</v>
      </c>
      <c r="AD119" s="11">
        <f t="shared" si="146"/>
        <v>3137</v>
      </c>
      <c r="AE119" s="11">
        <f t="shared" si="146"/>
        <v>1344</v>
      </c>
      <c r="AF119" s="11">
        <f t="shared" si="146"/>
        <v>-1793</v>
      </c>
      <c r="AG119" s="11">
        <f t="shared" si="146"/>
        <v>63800.27</v>
      </c>
      <c r="AH119" s="11">
        <f t="shared" si="146"/>
        <v>1311.1511</v>
      </c>
      <c r="AI119" s="11">
        <f t="shared" si="146"/>
        <v>-1802</v>
      </c>
      <c r="AJ119" s="11">
        <f t="shared" si="146"/>
        <v>633</v>
      </c>
      <c r="AK119" s="11">
        <f t="shared" si="146"/>
        <v>943</v>
      </c>
      <c r="AL119" s="11">
        <f t="shared" ref="AL119:BS119" si="147">SUM(AL3:AL118)</f>
        <v>310</v>
      </c>
      <c r="AM119" s="11">
        <f t="shared" si="147"/>
        <v>-326</v>
      </c>
      <c r="AN119" s="11">
        <f t="shared" si="147"/>
        <v>981</v>
      </c>
      <c r="AO119" s="11">
        <f t="shared" si="147"/>
        <v>162</v>
      </c>
      <c r="AP119" s="11">
        <f t="shared" si="147"/>
        <v>-819</v>
      </c>
      <c r="AQ119" s="11">
        <f t="shared" si="147"/>
        <v>18413.03</v>
      </c>
      <c r="AR119" s="11">
        <f t="shared" si="147"/>
        <v>944.4115</v>
      </c>
      <c r="AS119" s="11">
        <f t="shared" si="147"/>
        <v>656</v>
      </c>
      <c r="AT119" s="11">
        <f t="shared" si="147"/>
        <v>1045</v>
      </c>
      <c r="AU119" s="11">
        <f t="shared" si="147"/>
        <v>389</v>
      </c>
      <c r="AV119" s="11">
        <f t="shared" si="147"/>
        <v>37189.82</v>
      </c>
      <c r="AW119" s="11">
        <f t="shared" si="147"/>
        <v>1447.351</v>
      </c>
      <c r="AX119" s="11">
        <f t="shared" si="147"/>
        <v>-188</v>
      </c>
      <c r="AY119" s="11">
        <f t="shared" si="147"/>
        <v>808</v>
      </c>
      <c r="AZ119" s="11">
        <f t="shared" si="147"/>
        <v>1470.64</v>
      </c>
      <c r="BA119" s="11">
        <f t="shared" si="147"/>
        <v>659.64</v>
      </c>
      <c r="BB119" s="11">
        <f t="shared" si="147"/>
        <v>21006.6</v>
      </c>
      <c r="BC119" s="11">
        <f t="shared" si="147"/>
        <v>1413.7508</v>
      </c>
      <c r="BD119" s="11">
        <f t="shared" si="147"/>
        <v>-17.7</v>
      </c>
      <c r="BE119" s="11">
        <f t="shared" si="147"/>
        <v>613</v>
      </c>
      <c r="BF119" s="11">
        <f t="shared" si="147"/>
        <v>397</v>
      </c>
      <c r="BG119" s="11">
        <f t="shared" si="147"/>
        <v>-216</v>
      </c>
      <c r="BH119" s="11">
        <f t="shared" si="147"/>
        <v>40680.13</v>
      </c>
      <c r="BI119" s="11">
        <f t="shared" si="147"/>
        <v>1049.448</v>
      </c>
      <c r="BJ119" s="11">
        <f t="shared" si="147"/>
        <v>-133</v>
      </c>
      <c r="BK119" s="11">
        <f t="shared" si="147"/>
        <v>544782</v>
      </c>
      <c r="BL119" s="11">
        <f t="shared" si="147"/>
        <v>245781.26</v>
      </c>
      <c r="BM119" s="11">
        <f t="shared" si="147"/>
        <v>187260.67</v>
      </c>
      <c r="BN119" s="11">
        <f t="shared" si="147"/>
        <v>10543</v>
      </c>
      <c r="BO119" s="11">
        <f t="shared" si="147"/>
        <v>-299109.64</v>
      </c>
      <c r="BP119" s="11">
        <f t="shared" si="147"/>
        <v>10543</v>
      </c>
      <c r="BQ119" s="11">
        <f t="shared" si="147"/>
        <v>-5604.89925</v>
      </c>
      <c r="BR119" s="11">
        <f t="shared" si="147"/>
        <v>53130</v>
      </c>
      <c r="BS119" s="11">
        <f t="shared" si="147"/>
        <v>-11145</v>
      </c>
    </row>
  </sheetData>
  <sortState ref="A3:BK118">
    <sortCondition ref="D3" descending="1"/>
  </sortState>
  <mergeCells count="2">
    <mergeCell ref="A1:BQ1"/>
    <mergeCell ref="BR1:BS1"/>
  </mergeCells>
  <pageMargins left="0.7" right="0.7" top="0.75" bottom="0.75" header="0.3" footer="0.3"/>
  <pageSetup paperSize="9" orientation="portrait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6"/>
  <sheetViews>
    <sheetView zoomScale="110" zoomScaleNormal="110" workbookViewId="0">
      <pane xSplit="1" ySplit="1" topLeftCell="B32" activePane="bottomRight" state="frozen"/>
      <selection/>
      <selection pane="topRight"/>
      <selection pane="bottomLeft"/>
      <selection pane="bottomRight" activeCell="D4" sqref="D4"/>
    </sheetView>
  </sheetViews>
  <sheetFormatPr defaultColWidth="9" defaultRowHeight="29" customHeight="1"/>
  <cols>
    <col min="1" max="1" width="27.5" style="43" customWidth="1"/>
    <col min="2" max="2" width="12.625" style="41"/>
    <col min="3" max="3" width="16.125" customWidth="1"/>
    <col min="4" max="4" width="18.375" customWidth="1"/>
    <col min="5" max="5" width="18" customWidth="1"/>
    <col min="6" max="9" width="12.625"/>
  </cols>
  <sheetData>
    <row r="1" customHeight="1" spans="1:9">
      <c r="A1" s="11" t="s">
        <v>80</v>
      </c>
      <c r="B1" s="1" t="s">
        <v>204</v>
      </c>
      <c r="C1" s="1" t="s">
        <v>193</v>
      </c>
      <c r="D1" s="1" t="s">
        <v>185</v>
      </c>
      <c r="E1" s="1" t="s">
        <v>179</v>
      </c>
      <c r="F1" s="1" t="s">
        <v>101</v>
      </c>
      <c r="G1" s="1" t="s">
        <v>134</v>
      </c>
      <c r="H1" s="1" t="s">
        <v>131</v>
      </c>
      <c r="I1" s="1" t="s">
        <v>98</v>
      </c>
    </row>
    <row r="2" customHeight="1" spans="1:9">
      <c r="A2" s="11" t="s">
        <v>221</v>
      </c>
      <c r="B2" s="1">
        <v>137</v>
      </c>
      <c r="C2" s="1">
        <v>111</v>
      </c>
      <c r="D2" s="1">
        <v>61</v>
      </c>
      <c r="E2" s="1">
        <v>53</v>
      </c>
      <c r="F2" s="1">
        <v>262</v>
      </c>
      <c r="G2" s="1">
        <v>258</v>
      </c>
      <c r="H2" s="1">
        <v>43</v>
      </c>
      <c r="I2" s="1">
        <v>278</v>
      </c>
    </row>
    <row r="3" customHeight="1" spans="1:9">
      <c r="A3" s="11" t="s">
        <v>222</v>
      </c>
      <c r="B3" s="1">
        <v>250</v>
      </c>
      <c r="C3" s="1">
        <v>64</v>
      </c>
      <c r="D3" s="1">
        <v>18</v>
      </c>
      <c r="E3" s="1">
        <v>19</v>
      </c>
      <c r="F3" s="1">
        <v>80</v>
      </c>
      <c r="G3" s="1">
        <v>52</v>
      </c>
      <c r="H3" s="1">
        <v>13</v>
      </c>
      <c r="I3" s="1">
        <v>147</v>
      </c>
    </row>
    <row r="4" s="77" customFormat="1" customHeight="1" spans="1:9">
      <c r="A4" s="33" t="s">
        <v>223</v>
      </c>
      <c r="B4" s="81">
        <f>B3/B2</f>
        <v>1.82481751824818</v>
      </c>
      <c r="C4" s="81">
        <f t="shared" ref="C4:K4" si="0">C3/C2</f>
        <v>0.576576576576577</v>
      </c>
      <c r="D4" s="81">
        <f t="shared" si="0"/>
        <v>0.295081967213115</v>
      </c>
      <c r="E4" s="81">
        <f t="shared" si="0"/>
        <v>0.358490566037736</v>
      </c>
      <c r="F4" s="81">
        <f t="shared" si="0"/>
        <v>0.305343511450382</v>
      </c>
      <c r="G4" s="81">
        <f t="shared" si="0"/>
        <v>0.201550387596899</v>
      </c>
      <c r="H4" s="81">
        <f t="shared" si="0"/>
        <v>0.302325581395349</v>
      </c>
      <c r="I4" s="81">
        <f t="shared" si="0"/>
        <v>0.528776978417266</v>
      </c>
    </row>
    <row r="5" s="78" customFormat="1" customHeight="1" spans="1:9">
      <c r="A5" s="60" t="s">
        <v>224</v>
      </c>
      <c r="B5" s="58">
        <v>1.81</v>
      </c>
      <c r="C5" s="58">
        <f>1.81818*C4</f>
        <v>1.04832</v>
      </c>
      <c r="D5" s="58">
        <f t="shared" ref="D5:I5" si="1">1.81818*D4</f>
        <v>0.536512131147541</v>
      </c>
      <c r="E5" s="58">
        <f t="shared" si="1"/>
        <v>0.651800377358491</v>
      </c>
      <c r="F5" s="58">
        <f t="shared" si="1"/>
        <v>0.555169465648855</v>
      </c>
      <c r="G5" s="58">
        <f t="shared" si="1"/>
        <v>0.36645488372093</v>
      </c>
      <c r="H5" s="58">
        <f t="shared" si="1"/>
        <v>0.549682325581395</v>
      </c>
      <c r="I5" s="58">
        <f t="shared" si="1"/>
        <v>0.961411726618705</v>
      </c>
    </row>
    <row r="6" customHeight="1" spans="1:9">
      <c r="A6" s="11" t="s">
        <v>225</v>
      </c>
      <c r="B6" s="1">
        <v>1637</v>
      </c>
      <c r="C6" s="1">
        <v>1350</v>
      </c>
      <c r="D6" s="1">
        <v>671</v>
      </c>
      <c r="E6" s="1">
        <v>687</v>
      </c>
      <c r="F6" s="1">
        <v>3017</v>
      </c>
      <c r="G6" s="1">
        <v>3195</v>
      </c>
      <c r="H6" s="1">
        <v>572</v>
      </c>
      <c r="I6" s="1">
        <v>3279</v>
      </c>
    </row>
    <row r="7" customHeight="1" spans="1:9">
      <c r="A7" s="11" t="s">
        <v>226</v>
      </c>
      <c r="B7" s="1">
        <v>1670</v>
      </c>
      <c r="C7" s="1">
        <v>1718</v>
      </c>
      <c r="D7" s="1">
        <v>679</v>
      </c>
      <c r="E7" s="1">
        <v>765</v>
      </c>
      <c r="F7" s="1">
        <v>2493</v>
      </c>
      <c r="G7" s="1">
        <v>3053</v>
      </c>
      <c r="H7" s="1">
        <v>894</v>
      </c>
      <c r="I7" s="1">
        <v>2973</v>
      </c>
    </row>
    <row r="8" customHeight="1" spans="1:9">
      <c r="A8" s="33" t="s">
        <v>223</v>
      </c>
      <c r="B8" s="81">
        <f>B7/B6</f>
        <v>1.02015882712279</v>
      </c>
      <c r="C8" s="81">
        <f t="shared" ref="C8:K8" si="2">C7/C6</f>
        <v>1.27259259259259</v>
      </c>
      <c r="D8" s="81">
        <f t="shared" si="2"/>
        <v>1.01192250372578</v>
      </c>
      <c r="E8" s="81">
        <f t="shared" si="2"/>
        <v>1.11353711790393</v>
      </c>
      <c r="F8" s="81">
        <f t="shared" si="2"/>
        <v>0.826317533974147</v>
      </c>
      <c r="G8" s="81">
        <f t="shared" si="2"/>
        <v>0.955555555555556</v>
      </c>
      <c r="H8" s="81">
        <f t="shared" si="2"/>
        <v>1.56293706293706</v>
      </c>
      <c r="I8" s="81">
        <f t="shared" si="2"/>
        <v>0.906678865507777</v>
      </c>
    </row>
    <row r="9" s="78" customFormat="1" customHeight="1" spans="1:9">
      <c r="A9" s="60" t="s">
        <v>224</v>
      </c>
      <c r="B9" s="58">
        <v>1.8181</v>
      </c>
      <c r="C9" s="58">
        <v>1.8181</v>
      </c>
      <c r="D9" s="58">
        <v>1.8181</v>
      </c>
      <c r="E9" s="58">
        <v>1.8181</v>
      </c>
      <c r="F9" s="58">
        <f>F8*1.8181</f>
        <v>1.5023279085184</v>
      </c>
      <c r="G9" s="58">
        <f>G8*1.8181</f>
        <v>1.73729555555556</v>
      </c>
      <c r="H9" s="58">
        <v>1.81</v>
      </c>
      <c r="I9" s="58">
        <f>I8*1.8181</f>
        <v>1.64843284537969</v>
      </c>
    </row>
    <row r="10" customHeight="1" spans="1:9">
      <c r="A10" s="11" t="s">
        <v>227</v>
      </c>
      <c r="B10" s="1">
        <v>274</v>
      </c>
      <c r="C10" s="1">
        <v>190</v>
      </c>
      <c r="D10" s="1">
        <v>73</v>
      </c>
      <c r="E10" s="1">
        <v>78</v>
      </c>
      <c r="F10" s="1">
        <v>427</v>
      </c>
      <c r="G10" s="1">
        <v>387</v>
      </c>
      <c r="H10" s="1">
        <v>87</v>
      </c>
      <c r="I10" s="1">
        <v>494</v>
      </c>
    </row>
    <row r="11" customHeight="1" spans="1:9">
      <c r="A11" s="11" t="s">
        <v>228</v>
      </c>
      <c r="B11" s="1">
        <v>173</v>
      </c>
      <c r="C11" s="1">
        <v>368</v>
      </c>
      <c r="D11" s="1">
        <v>35</v>
      </c>
      <c r="E11" s="1">
        <v>71</v>
      </c>
      <c r="F11" s="1">
        <v>326</v>
      </c>
      <c r="G11" s="1">
        <v>355</v>
      </c>
      <c r="H11" s="1">
        <v>163</v>
      </c>
      <c r="I11" s="1">
        <v>403</v>
      </c>
    </row>
    <row r="12" customHeight="1" spans="1:9">
      <c r="A12" s="33" t="s">
        <v>223</v>
      </c>
      <c r="B12" s="81">
        <f>B11/B10</f>
        <v>0.631386861313869</v>
      </c>
      <c r="C12" s="81">
        <f t="shared" ref="C12:I12" si="3">C11/C10</f>
        <v>1.93684210526316</v>
      </c>
      <c r="D12" s="81">
        <f t="shared" si="3"/>
        <v>0.479452054794521</v>
      </c>
      <c r="E12" s="81">
        <f t="shared" si="3"/>
        <v>0.91025641025641</v>
      </c>
      <c r="F12" s="81">
        <f t="shared" si="3"/>
        <v>0.763466042154567</v>
      </c>
      <c r="G12" s="81">
        <f t="shared" si="3"/>
        <v>0.917312661498708</v>
      </c>
      <c r="H12" s="81">
        <f t="shared" si="3"/>
        <v>1.8735632183908</v>
      </c>
      <c r="I12" s="81">
        <f t="shared" si="3"/>
        <v>0.815789473684211</v>
      </c>
    </row>
    <row r="13" s="78" customFormat="1" customHeight="1" spans="1:9">
      <c r="A13" s="60" t="s">
        <v>224</v>
      </c>
      <c r="B13" s="58">
        <f>B12*1.81818</f>
        <v>1.14797496350365</v>
      </c>
      <c r="C13" s="58">
        <v>1.81</v>
      </c>
      <c r="D13" s="58">
        <f t="shared" ref="C13:I13" si="4">D12*1.81818</f>
        <v>0.871730136986301</v>
      </c>
      <c r="E13" s="58">
        <f t="shared" si="4"/>
        <v>1.65501</v>
      </c>
      <c r="F13" s="58">
        <f t="shared" si="4"/>
        <v>1.38811868852459</v>
      </c>
      <c r="G13" s="58">
        <f t="shared" si="4"/>
        <v>1.66783953488372</v>
      </c>
      <c r="H13" s="58">
        <v>1.81</v>
      </c>
      <c r="I13" s="58">
        <f t="shared" si="4"/>
        <v>1.48325210526316</v>
      </c>
    </row>
    <row r="14" customHeight="1" spans="1:9">
      <c r="A14" s="11" t="s">
        <v>229</v>
      </c>
      <c r="B14" s="1">
        <v>90</v>
      </c>
      <c r="C14" s="1">
        <v>47</v>
      </c>
      <c r="D14" s="1">
        <v>30</v>
      </c>
      <c r="E14" s="1">
        <v>33</v>
      </c>
      <c r="F14" s="1">
        <v>135</v>
      </c>
      <c r="G14" s="1">
        <v>136</v>
      </c>
      <c r="H14" s="1">
        <v>32</v>
      </c>
      <c r="I14" s="1">
        <v>161</v>
      </c>
    </row>
    <row r="15" customHeight="1" spans="1:9">
      <c r="A15" s="11" t="s">
        <v>230</v>
      </c>
      <c r="B15" s="1">
        <v>80</v>
      </c>
      <c r="C15" s="1">
        <v>52</v>
      </c>
      <c r="D15" s="1">
        <v>30</v>
      </c>
      <c r="E15" s="1">
        <v>50</v>
      </c>
      <c r="F15" s="1">
        <v>129</v>
      </c>
      <c r="G15" s="1">
        <v>163</v>
      </c>
      <c r="H15" s="1">
        <v>26</v>
      </c>
      <c r="I15" s="1">
        <v>152</v>
      </c>
    </row>
    <row r="16" customHeight="1" spans="1:9">
      <c r="A16" s="11" t="s">
        <v>223</v>
      </c>
      <c r="B16" s="81">
        <f>B15/B14</f>
        <v>0.888888888888889</v>
      </c>
      <c r="C16" s="81">
        <f t="shared" ref="C16:I16" si="5">C15/C14</f>
        <v>1.1063829787234</v>
      </c>
      <c r="D16" s="81">
        <f t="shared" si="5"/>
        <v>1</v>
      </c>
      <c r="E16" s="81">
        <f t="shared" si="5"/>
        <v>1.51515151515152</v>
      </c>
      <c r="F16" s="81">
        <f t="shared" si="5"/>
        <v>0.955555555555556</v>
      </c>
      <c r="G16" s="81">
        <f t="shared" si="5"/>
        <v>1.19852941176471</v>
      </c>
      <c r="H16" s="81">
        <f t="shared" si="5"/>
        <v>0.8125</v>
      </c>
      <c r="I16" s="81">
        <f t="shared" si="5"/>
        <v>0.944099378881988</v>
      </c>
    </row>
    <row r="17" s="78" customFormat="1" customHeight="1" spans="1:9">
      <c r="A17" s="60" t="s">
        <v>224</v>
      </c>
      <c r="B17" s="58">
        <f>B16*1.818181</f>
        <v>1.61616088888889</v>
      </c>
      <c r="C17" s="58">
        <v>1.81</v>
      </c>
      <c r="D17" s="58">
        <f t="shared" ref="C17:I17" si="6">D16*1.818181</f>
        <v>1.818181</v>
      </c>
      <c r="E17" s="58">
        <v>1.81</v>
      </c>
      <c r="F17" s="58">
        <f t="shared" si="6"/>
        <v>1.73737295555556</v>
      </c>
      <c r="G17" s="58">
        <v>1.81</v>
      </c>
      <c r="H17" s="58">
        <f t="shared" si="6"/>
        <v>1.4772720625</v>
      </c>
      <c r="I17" s="58">
        <f t="shared" si="6"/>
        <v>1.71654355279503</v>
      </c>
    </row>
    <row r="18" customHeight="1" spans="1:9">
      <c r="A18" s="11" t="s">
        <v>231</v>
      </c>
      <c r="B18" s="1">
        <v>411</v>
      </c>
      <c r="C18" s="1">
        <v>218</v>
      </c>
      <c r="D18" s="1">
        <v>122</v>
      </c>
      <c r="E18" s="1">
        <v>116</v>
      </c>
      <c r="F18" s="1">
        <v>704</v>
      </c>
      <c r="G18" s="1">
        <v>721</v>
      </c>
      <c r="H18" s="1">
        <v>112</v>
      </c>
      <c r="I18" s="1">
        <v>733</v>
      </c>
    </row>
    <row r="19" customHeight="1" spans="1:9">
      <c r="A19" s="11" t="s">
        <v>232</v>
      </c>
      <c r="B19" s="1">
        <v>160</v>
      </c>
      <c r="C19" s="1">
        <v>75</v>
      </c>
      <c r="D19" s="1">
        <v>30</v>
      </c>
      <c r="E19" s="1">
        <v>32</v>
      </c>
      <c r="F19" s="1">
        <v>280</v>
      </c>
      <c r="G19" s="1">
        <v>411</v>
      </c>
      <c r="H19" s="1">
        <v>59</v>
      </c>
      <c r="I19" s="1">
        <v>297</v>
      </c>
    </row>
    <row r="20" s="79" customFormat="1" customHeight="1" spans="1:9">
      <c r="A20" s="82" t="s">
        <v>223</v>
      </c>
      <c r="B20" s="83">
        <f>B19/B18</f>
        <v>0.389294403892944</v>
      </c>
      <c r="C20" s="83">
        <f t="shared" ref="C20:I20" si="7">C19/C18</f>
        <v>0.344036697247706</v>
      </c>
      <c r="D20" s="83">
        <f t="shared" si="7"/>
        <v>0.245901639344262</v>
      </c>
      <c r="E20" s="83">
        <f t="shared" si="7"/>
        <v>0.275862068965517</v>
      </c>
      <c r="F20" s="83">
        <f t="shared" si="7"/>
        <v>0.397727272727273</v>
      </c>
      <c r="G20" s="83">
        <f t="shared" si="7"/>
        <v>0.57004160887656</v>
      </c>
      <c r="H20" s="83">
        <f t="shared" si="7"/>
        <v>0.526785714285714</v>
      </c>
      <c r="I20" s="83">
        <f t="shared" si="7"/>
        <v>0.405184174624829</v>
      </c>
    </row>
    <row r="21" s="78" customFormat="1" customHeight="1" spans="1:9">
      <c r="A21" s="60" t="s">
        <v>224</v>
      </c>
      <c r="B21" s="58">
        <f>1.81818*B20</f>
        <v>0.707807299270073</v>
      </c>
      <c r="C21" s="58">
        <f t="shared" ref="C21:I21" si="8">1.81818*C20</f>
        <v>0.625520642201835</v>
      </c>
      <c r="D21" s="58">
        <f t="shared" si="8"/>
        <v>0.447093442622951</v>
      </c>
      <c r="E21" s="58">
        <f t="shared" si="8"/>
        <v>0.501566896551724</v>
      </c>
      <c r="F21" s="58">
        <f t="shared" si="8"/>
        <v>0.723139772727273</v>
      </c>
      <c r="G21" s="58">
        <f t="shared" si="8"/>
        <v>1.03643825242718</v>
      </c>
      <c r="H21" s="58">
        <f t="shared" si="8"/>
        <v>0.95779125</v>
      </c>
      <c r="I21" s="58">
        <f t="shared" si="8"/>
        <v>0.736697762619372</v>
      </c>
    </row>
    <row r="22" customHeight="1" spans="1:9">
      <c r="A22" s="11" t="s">
        <v>233</v>
      </c>
      <c r="B22" s="1">
        <v>89</v>
      </c>
      <c r="C22" s="1">
        <v>46</v>
      </c>
      <c r="D22" s="1">
        <v>27</v>
      </c>
      <c r="E22" s="1">
        <v>23</v>
      </c>
      <c r="F22" s="1">
        <v>131</v>
      </c>
      <c r="G22" s="1">
        <v>134</v>
      </c>
      <c r="H22" s="1">
        <v>22</v>
      </c>
      <c r="I22" s="1">
        <v>161</v>
      </c>
    </row>
    <row r="23" customHeight="1" spans="1:9">
      <c r="A23" s="11" t="s">
        <v>234</v>
      </c>
      <c r="B23" s="1">
        <v>135</v>
      </c>
      <c r="C23" s="1">
        <v>73</v>
      </c>
      <c r="D23" s="1">
        <v>43</v>
      </c>
      <c r="E23" s="1">
        <v>22</v>
      </c>
      <c r="F23" s="1">
        <v>269</v>
      </c>
      <c r="G23" s="1">
        <v>143</v>
      </c>
      <c r="H23" s="1">
        <v>48</v>
      </c>
      <c r="I23" s="1">
        <v>210</v>
      </c>
    </row>
    <row r="24" customHeight="1" spans="1:9">
      <c r="A24" s="11" t="s">
        <v>223</v>
      </c>
      <c r="B24" s="81">
        <f>B23/B22</f>
        <v>1.51685393258427</v>
      </c>
      <c r="C24" s="81">
        <f t="shared" ref="C24:I24" si="9">C23/C22</f>
        <v>1.58695652173913</v>
      </c>
      <c r="D24" s="81">
        <f t="shared" si="9"/>
        <v>1.59259259259259</v>
      </c>
      <c r="E24" s="81">
        <f t="shared" si="9"/>
        <v>0.956521739130435</v>
      </c>
      <c r="F24" s="81">
        <f t="shared" si="9"/>
        <v>2.05343511450382</v>
      </c>
      <c r="G24" s="81">
        <f t="shared" si="9"/>
        <v>1.06716417910448</v>
      </c>
      <c r="H24" s="81">
        <f t="shared" si="9"/>
        <v>2.18181818181818</v>
      </c>
      <c r="I24" s="81">
        <f t="shared" si="9"/>
        <v>1.30434782608696</v>
      </c>
    </row>
    <row r="25" s="80" customFormat="1" customHeight="1" spans="1:9">
      <c r="A25" s="60" t="s">
        <v>224</v>
      </c>
      <c r="B25" s="84">
        <v>1.8181</v>
      </c>
      <c r="C25" s="84">
        <v>1.8181</v>
      </c>
      <c r="D25" s="84">
        <v>1.8181</v>
      </c>
      <c r="E25" s="84">
        <f>E24*1.81818</f>
        <v>1.73912869565217</v>
      </c>
      <c r="F25" s="84">
        <v>1.8181</v>
      </c>
      <c r="G25" s="84">
        <v>1.8181</v>
      </c>
      <c r="H25" s="84">
        <v>1.8181</v>
      </c>
      <c r="I25" s="84">
        <v>1.8181</v>
      </c>
    </row>
    <row r="26" customHeight="1" spans="1:9">
      <c r="A26" s="11" t="s">
        <v>235</v>
      </c>
      <c r="B26" s="1">
        <v>148</v>
      </c>
      <c r="C26" s="1">
        <v>74</v>
      </c>
      <c r="D26" s="1">
        <v>40</v>
      </c>
      <c r="E26" s="1">
        <v>33</v>
      </c>
      <c r="F26" s="1">
        <v>196</v>
      </c>
      <c r="G26" s="1">
        <v>199</v>
      </c>
      <c r="H26" s="1">
        <v>35</v>
      </c>
      <c r="I26" s="1">
        <v>256</v>
      </c>
    </row>
    <row r="27" customHeight="1" spans="1:9">
      <c r="A27" s="11" t="s">
        <v>236</v>
      </c>
      <c r="B27" s="1">
        <v>24</v>
      </c>
      <c r="C27" s="1">
        <v>15</v>
      </c>
      <c r="D27" s="1">
        <v>9</v>
      </c>
      <c r="E27" s="1">
        <v>0</v>
      </c>
      <c r="F27" s="1">
        <v>31</v>
      </c>
      <c r="G27" s="1">
        <v>25</v>
      </c>
      <c r="H27" s="1">
        <v>8</v>
      </c>
      <c r="I27" s="1">
        <v>50</v>
      </c>
    </row>
    <row r="28" s="77" customFormat="1" customHeight="1" spans="1:9">
      <c r="A28" s="33" t="s">
        <v>223</v>
      </c>
      <c r="B28" s="81">
        <f>B27/B26</f>
        <v>0.162162162162162</v>
      </c>
      <c r="C28" s="81">
        <f t="shared" ref="C28:I28" si="10">C27/C26</f>
        <v>0.202702702702703</v>
      </c>
      <c r="D28" s="81">
        <f t="shared" si="10"/>
        <v>0.225</v>
      </c>
      <c r="E28" s="81">
        <f t="shared" si="10"/>
        <v>0</v>
      </c>
      <c r="F28" s="81">
        <f t="shared" si="10"/>
        <v>0.158163265306122</v>
      </c>
      <c r="G28" s="81">
        <f t="shared" si="10"/>
        <v>0.125628140703518</v>
      </c>
      <c r="H28" s="81">
        <f t="shared" si="10"/>
        <v>0.228571428571429</v>
      </c>
      <c r="I28" s="81">
        <f t="shared" si="10"/>
        <v>0.1953125</v>
      </c>
    </row>
    <row r="29" s="78" customFormat="1" customHeight="1" spans="1:9">
      <c r="A29" s="60" t="s">
        <v>224</v>
      </c>
      <c r="B29" s="58">
        <f>B28*1.81818</f>
        <v>0.29484</v>
      </c>
      <c r="C29" s="58">
        <f t="shared" ref="C29:I29" si="11">C28*1.81818</f>
        <v>0.36855</v>
      </c>
      <c r="D29" s="58">
        <f t="shared" si="11"/>
        <v>0.4090905</v>
      </c>
      <c r="E29" s="58">
        <f t="shared" si="11"/>
        <v>0</v>
      </c>
      <c r="F29" s="58">
        <f t="shared" si="11"/>
        <v>0.287569285714286</v>
      </c>
      <c r="G29" s="58">
        <f t="shared" si="11"/>
        <v>0.228414572864322</v>
      </c>
      <c r="H29" s="58">
        <f t="shared" si="11"/>
        <v>0.415584</v>
      </c>
      <c r="I29" s="58">
        <f t="shared" si="11"/>
        <v>0.35511328125</v>
      </c>
    </row>
    <row r="30" customHeight="1" spans="1:9">
      <c r="A30" s="11" t="s">
        <v>237</v>
      </c>
      <c r="B30" s="1">
        <v>83</v>
      </c>
      <c r="C30" s="1">
        <v>55</v>
      </c>
      <c r="D30" s="1">
        <v>33</v>
      </c>
      <c r="E30" s="1">
        <v>29</v>
      </c>
      <c r="F30" s="1">
        <v>143</v>
      </c>
      <c r="G30" s="1">
        <v>140</v>
      </c>
      <c r="H30" s="1">
        <v>22</v>
      </c>
      <c r="I30" s="1">
        <v>151</v>
      </c>
    </row>
    <row r="31" customHeight="1" spans="1:9">
      <c r="A31" s="11" t="s">
        <v>238</v>
      </c>
      <c r="B31" s="1">
        <v>53</v>
      </c>
      <c r="C31" s="1">
        <v>39</v>
      </c>
      <c r="D31" s="1">
        <v>16</v>
      </c>
      <c r="E31" s="1">
        <v>11</v>
      </c>
      <c r="F31" s="1">
        <v>69</v>
      </c>
      <c r="G31" s="1">
        <v>94</v>
      </c>
      <c r="H31" s="1">
        <v>22</v>
      </c>
      <c r="I31" s="1">
        <v>93</v>
      </c>
    </row>
    <row r="32" customHeight="1" spans="1:9">
      <c r="A32" s="11" t="s">
        <v>223</v>
      </c>
      <c r="B32" s="81">
        <f>B31/B30</f>
        <v>0.63855421686747</v>
      </c>
      <c r="C32" s="81">
        <f t="shared" ref="C32:I32" si="12">C31/C30</f>
        <v>0.709090909090909</v>
      </c>
      <c r="D32" s="81">
        <f t="shared" si="12"/>
        <v>0.484848484848485</v>
      </c>
      <c r="E32" s="81">
        <f t="shared" si="12"/>
        <v>0.379310344827586</v>
      </c>
      <c r="F32" s="81">
        <f t="shared" si="12"/>
        <v>0.482517482517482</v>
      </c>
      <c r="G32" s="81">
        <f t="shared" si="12"/>
        <v>0.671428571428571</v>
      </c>
      <c r="H32" s="85">
        <f t="shared" si="12"/>
        <v>1</v>
      </c>
      <c r="I32" s="81">
        <f t="shared" si="12"/>
        <v>0.615894039735099</v>
      </c>
    </row>
    <row r="33" s="78" customFormat="1" customHeight="1" spans="1:9">
      <c r="A33" s="60" t="s">
        <v>224</v>
      </c>
      <c r="B33" s="58">
        <f>1.81818*B32</f>
        <v>1.1610065060241</v>
      </c>
      <c r="C33" s="58">
        <f t="shared" ref="C33:I33" si="13">1.81818*C32</f>
        <v>1.28925490909091</v>
      </c>
      <c r="D33" s="58">
        <f t="shared" si="13"/>
        <v>0.881541818181818</v>
      </c>
      <c r="E33" s="58">
        <f t="shared" si="13"/>
        <v>0.689654482758621</v>
      </c>
      <c r="F33" s="58">
        <f t="shared" si="13"/>
        <v>0.877303636363636</v>
      </c>
      <c r="G33" s="58">
        <f t="shared" si="13"/>
        <v>1.220778</v>
      </c>
      <c r="H33" s="58">
        <f t="shared" si="13"/>
        <v>1.81818</v>
      </c>
      <c r="I33" s="58">
        <f t="shared" si="13"/>
        <v>1.11980622516556</v>
      </c>
    </row>
    <row r="34" customHeight="1" spans="1:9">
      <c r="A34" s="11" t="s">
        <v>239</v>
      </c>
      <c r="B34" s="1">
        <v>98</v>
      </c>
      <c r="C34" s="1">
        <v>67</v>
      </c>
      <c r="D34" s="1">
        <v>38</v>
      </c>
      <c r="E34" s="1">
        <v>39</v>
      </c>
      <c r="F34" s="1">
        <v>167</v>
      </c>
      <c r="G34" s="1">
        <v>182</v>
      </c>
      <c r="H34" s="1">
        <v>18</v>
      </c>
      <c r="I34" s="1">
        <v>199</v>
      </c>
    </row>
    <row r="35" customHeight="1" spans="1:9">
      <c r="A35" s="11" t="s">
        <v>240</v>
      </c>
      <c r="B35" s="1">
        <v>167.44</v>
      </c>
      <c r="C35" s="1">
        <v>114.2</v>
      </c>
      <c r="D35" s="1">
        <v>67</v>
      </c>
      <c r="E35" s="1">
        <v>101.2</v>
      </c>
      <c r="F35" s="1">
        <v>342.8</v>
      </c>
      <c r="G35" s="1">
        <v>349.2</v>
      </c>
      <c r="H35" s="1">
        <v>43</v>
      </c>
      <c r="I35" s="1">
        <v>282.8</v>
      </c>
    </row>
    <row r="36" s="77" customFormat="1" customHeight="1" spans="1:9">
      <c r="A36" s="33" t="s">
        <v>223</v>
      </c>
      <c r="B36" s="81">
        <f>B35/B34</f>
        <v>1.70857142857143</v>
      </c>
      <c r="C36" s="81">
        <f t="shared" ref="C36:I36" si="14">C35/C34</f>
        <v>1.7044776119403</v>
      </c>
      <c r="D36" s="81">
        <f t="shared" si="14"/>
        <v>1.76315789473684</v>
      </c>
      <c r="E36" s="81">
        <f t="shared" si="14"/>
        <v>2.59487179487179</v>
      </c>
      <c r="F36" s="81">
        <f t="shared" si="14"/>
        <v>2.05269461077844</v>
      </c>
      <c r="G36" s="81">
        <f t="shared" si="14"/>
        <v>1.91868131868132</v>
      </c>
      <c r="H36" s="81">
        <f t="shared" si="14"/>
        <v>2.38888888888889</v>
      </c>
      <c r="I36" s="81">
        <f t="shared" si="14"/>
        <v>1.42110552763819</v>
      </c>
    </row>
    <row r="37" s="78" customFormat="1" customHeight="1" spans="1:9">
      <c r="A37" s="60" t="s">
        <v>224</v>
      </c>
      <c r="B37" s="58">
        <v>1.8181</v>
      </c>
      <c r="C37" s="58">
        <v>1.818</v>
      </c>
      <c r="D37" s="58">
        <v>1.818</v>
      </c>
      <c r="E37" s="58">
        <v>1.818</v>
      </c>
      <c r="F37" s="58">
        <v>1.818</v>
      </c>
      <c r="G37" s="58">
        <v>1.818</v>
      </c>
      <c r="H37" s="58">
        <v>1.818</v>
      </c>
      <c r="I37" s="58">
        <v>1.818</v>
      </c>
    </row>
    <row r="38" customHeight="1" spans="1:9">
      <c r="A38" s="11" t="s">
        <v>241</v>
      </c>
      <c r="B38" s="1">
        <v>77</v>
      </c>
      <c r="C38" s="1">
        <v>54</v>
      </c>
      <c r="D38" s="1">
        <v>31</v>
      </c>
      <c r="E38" s="1">
        <v>28</v>
      </c>
      <c r="F38" s="1">
        <v>130</v>
      </c>
      <c r="G38" s="1">
        <v>132</v>
      </c>
      <c r="H38" s="1">
        <v>23</v>
      </c>
      <c r="I38" s="1">
        <v>138</v>
      </c>
    </row>
    <row r="39" customHeight="1" spans="1:9">
      <c r="A39" s="11" t="s">
        <v>242</v>
      </c>
      <c r="B39" s="1">
        <v>53</v>
      </c>
      <c r="C39" s="1">
        <v>39</v>
      </c>
      <c r="D39" s="1">
        <v>16</v>
      </c>
      <c r="E39" s="1">
        <v>11</v>
      </c>
      <c r="F39" s="1">
        <v>69</v>
      </c>
      <c r="G39" s="1">
        <v>94</v>
      </c>
      <c r="H39" s="1">
        <v>22</v>
      </c>
      <c r="I39" s="1">
        <v>93</v>
      </c>
    </row>
    <row r="40" customHeight="1" spans="1:9">
      <c r="A40" s="11" t="s">
        <v>223</v>
      </c>
      <c r="B40" s="81">
        <f>B39/B38</f>
        <v>0.688311688311688</v>
      </c>
      <c r="C40" s="81">
        <f t="shared" ref="C40:I40" si="15">C39/C38</f>
        <v>0.722222222222222</v>
      </c>
      <c r="D40" s="81">
        <f t="shared" si="15"/>
        <v>0.516129032258065</v>
      </c>
      <c r="E40" s="81">
        <f t="shared" si="15"/>
        <v>0.392857142857143</v>
      </c>
      <c r="F40" s="81">
        <f t="shared" si="15"/>
        <v>0.530769230769231</v>
      </c>
      <c r="G40" s="81">
        <f t="shared" si="15"/>
        <v>0.712121212121212</v>
      </c>
      <c r="H40" s="81">
        <f t="shared" si="15"/>
        <v>0.956521739130435</v>
      </c>
      <c r="I40" s="81">
        <f t="shared" si="15"/>
        <v>0.673913043478261</v>
      </c>
    </row>
    <row r="41" s="78" customFormat="1" customHeight="1" spans="1:9">
      <c r="A41" s="60" t="s">
        <v>224</v>
      </c>
      <c r="B41" s="58">
        <f>1.81818*B40</f>
        <v>1.25147454545455</v>
      </c>
      <c r="C41" s="58">
        <f t="shared" ref="C41:I41" si="16">1.81818*C40</f>
        <v>1.31313</v>
      </c>
      <c r="D41" s="58">
        <f t="shared" si="16"/>
        <v>0.938415483870968</v>
      </c>
      <c r="E41" s="58">
        <f t="shared" si="16"/>
        <v>0.714285</v>
      </c>
      <c r="F41" s="58">
        <f t="shared" si="16"/>
        <v>0.965034</v>
      </c>
      <c r="G41" s="58">
        <f t="shared" si="16"/>
        <v>1.29476454545455</v>
      </c>
      <c r="H41" s="58">
        <f t="shared" si="16"/>
        <v>1.73912869565217</v>
      </c>
      <c r="I41" s="58">
        <f t="shared" si="16"/>
        <v>1.2252952173913</v>
      </c>
    </row>
    <row r="42" customHeight="1" spans="1:9">
      <c r="A42" s="11" t="s">
        <v>243</v>
      </c>
      <c r="B42" s="1">
        <v>36324</v>
      </c>
      <c r="C42" s="1">
        <v>56221</v>
      </c>
      <c r="D42" s="1">
        <v>16937</v>
      </c>
      <c r="E42" s="1">
        <v>17815</v>
      </c>
      <c r="F42" s="1">
        <v>102089</v>
      </c>
      <c r="G42" s="1">
        <v>91970</v>
      </c>
      <c r="H42" s="1">
        <v>16264</v>
      </c>
      <c r="I42" s="1">
        <v>207162</v>
      </c>
    </row>
    <row r="43" customHeight="1" spans="1:9">
      <c r="A43" s="11" t="s">
        <v>244</v>
      </c>
      <c r="B43" s="1">
        <v>5545.12</v>
      </c>
      <c r="C43" s="1">
        <v>4048.41</v>
      </c>
      <c r="D43" s="1">
        <v>1621.84</v>
      </c>
      <c r="E43" s="1">
        <v>1191.91</v>
      </c>
      <c r="F43" s="1">
        <v>6696.44</v>
      </c>
      <c r="G43" s="1">
        <v>9685.86</v>
      </c>
      <c r="H43" s="1">
        <v>2272.47</v>
      </c>
      <c r="I43" s="1">
        <v>9618.08</v>
      </c>
    </row>
    <row r="44" customHeight="1" spans="1:9">
      <c r="A44" s="11" t="s">
        <v>223</v>
      </c>
      <c r="B44" s="81">
        <f>B43/B42</f>
        <v>0.152657196344015</v>
      </c>
      <c r="C44" s="81">
        <f t="shared" ref="C44:I44" si="17">C43/C42</f>
        <v>0.0720088579000729</v>
      </c>
      <c r="D44" s="81">
        <f t="shared" si="17"/>
        <v>0.0957572179252524</v>
      </c>
      <c r="E44" s="81">
        <f t="shared" si="17"/>
        <v>0.066904855458883</v>
      </c>
      <c r="F44" s="81">
        <f t="shared" si="17"/>
        <v>0.0655941384478249</v>
      </c>
      <c r="G44" s="81">
        <f t="shared" si="17"/>
        <v>0.105315428944221</v>
      </c>
      <c r="H44" s="81">
        <f t="shared" si="17"/>
        <v>0.139723930152484</v>
      </c>
      <c r="I44" s="81">
        <f t="shared" si="17"/>
        <v>0.0464278197738968</v>
      </c>
    </row>
    <row r="45" s="78" customFormat="1" customHeight="1" spans="1:9">
      <c r="A45" s="60" t="s">
        <v>224</v>
      </c>
      <c r="B45" s="58">
        <f>1.818181*B44</f>
        <v>0.277558413905957</v>
      </c>
      <c r="C45" s="58">
        <f t="shared" ref="C45:I45" si="18">1.818181*C44</f>
        <v>0.130925137265613</v>
      </c>
      <c r="D45" s="58">
        <f t="shared" si="18"/>
        <v>0.174103954244553</v>
      </c>
      <c r="E45" s="58">
        <f t="shared" si="18"/>
        <v>0.121645137003087</v>
      </c>
      <c r="F45" s="58">
        <f t="shared" si="18"/>
        <v>0.119262016237205</v>
      </c>
      <c r="G45" s="58">
        <f t="shared" si="18"/>
        <v>0.191482511913233</v>
      </c>
      <c r="H45" s="58">
        <f t="shared" si="18"/>
        <v>0.254043395048573</v>
      </c>
      <c r="I45" s="58">
        <f t="shared" si="18"/>
        <v>0.0844141797843234</v>
      </c>
    </row>
    <row r="46" customHeight="1" spans="1:9">
      <c r="A46" s="60" t="s">
        <v>77</v>
      </c>
      <c r="B46" s="1">
        <f>B45+B41+B37+B33+B29+B25+B21+B17+B13+B9+B5</f>
        <v>13.7211226170472</v>
      </c>
      <c r="C46" s="1">
        <f t="shared" ref="C46:I46" si="19">C45+C41+C37+C33+C29+C25+C21+C17+C13+C9+C5</f>
        <v>13.8499006885584</v>
      </c>
      <c r="D46" s="1">
        <f t="shared" si="19"/>
        <v>11.5308684670541</v>
      </c>
      <c r="E46" s="1">
        <f t="shared" si="19"/>
        <v>11.5191905893241</v>
      </c>
      <c r="F46" s="1">
        <f t="shared" si="19"/>
        <v>11.7913977292898</v>
      </c>
      <c r="G46" s="1">
        <f t="shared" si="19"/>
        <v>13.1895678568195</v>
      </c>
      <c r="H46" s="1">
        <f t="shared" si="19"/>
        <v>14.4677817287821</v>
      </c>
      <c r="I46" s="1">
        <f t="shared" si="19"/>
        <v>12.9670668962671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9"/>
  <sheetViews>
    <sheetView workbookViewId="0">
      <selection activeCell="K7" sqref="K7"/>
    </sheetView>
  </sheetViews>
  <sheetFormatPr defaultColWidth="9" defaultRowHeight="19" customHeight="1"/>
  <cols>
    <col min="1" max="1" width="4.5" style="41" customWidth="1"/>
    <col min="2" max="2" width="9.125"/>
    <col min="3" max="4" width="9.125" hidden="1" customWidth="1"/>
    <col min="5" max="5" width="19.75" style="42" customWidth="1"/>
    <col min="6" max="6" width="21.75" customWidth="1"/>
    <col min="7" max="7" width="26.875" style="43" customWidth="1"/>
    <col min="8" max="10" width="9.125" style="41" customWidth="1"/>
    <col min="11" max="14" width="9.25" style="44" customWidth="1"/>
  </cols>
  <sheetData>
    <row r="1" ht="28" customHeight="1" spans="1:14">
      <c r="A1" s="45" t="s">
        <v>34</v>
      </c>
      <c r="B1" s="45"/>
      <c r="C1" s="45"/>
      <c r="D1" s="45"/>
      <c r="E1" s="46"/>
      <c r="F1" s="45"/>
      <c r="G1" s="47"/>
      <c r="H1" s="45"/>
      <c r="I1" s="45"/>
      <c r="J1" s="45"/>
      <c r="K1" s="46"/>
      <c r="L1" s="46"/>
      <c r="M1" s="46"/>
      <c r="N1" s="71"/>
    </row>
    <row r="2" customHeight="1" spans="1:14">
      <c r="A2" s="1"/>
      <c r="B2" s="1"/>
      <c r="C2" s="1"/>
      <c r="D2" s="1"/>
      <c r="E2" s="48" t="s">
        <v>35</v>
      </c>
      <c r="F2" s="1"/>
      <c r="G2" s="11"/>
      <c r="H2" s="1"/>
      <c r="I2" s="1"/>
      <c r="J2" s="1"/>
      <c r="K2" s="48"/>
      <c r="L2" s="48"/>
      <c r="M2" s="48"/>
      <c r="N2" s="48"/>
    </row>
    <row r="3" ht="37" customHeight="1" spans="1:14">
      <c r="A3" s="49" t="s">
        <v>0</v>
      </c>
      <c r="B3" s="49" t="s">
        <v>1</v>
      </c>
      <c r="C3" s="49"/>
      <c r="D3" s="49"/>
      <c r="E3" s="50" t="s">
        <v>2</v>
      </c>
      <c r="F3" s="49" t="s">
        <v>3</v>
      </c>
      <c r="G3" s="7" t="s">
        <v>4</v>
      </c>
      <c r="H3" s="51" t="s">
        <v>38</v>
      </c>
      <c r="I3" s="51" t="s">
        <v>245</v>
      </c>
      <c r="J3" s="51" t="s">
        <v>82</v>
      </c>
      <c r="K3" s="72" t="s">
        <v>246</v>
      </c>
      <c r="L3" s="72" t="s">
        <v>247</v>
      </c>
      <c r="M3" s="48" t="s">
        <v>248</v>
      </c>
      <c r="N3" s="48" t="s">
        <v>247</v>
      </c>
    </row>
    <row r="4" ht="25" customHeight="1" spans="1:14">
      <c r="A4" s="52">
        <v>1</v>
      </c>
      <c r="B4" s="52">
        <v>45375</v>
      </c>
      <c r="C4" s="52" t="s">
        <v>11</v>
      </c>
      <c r="D4" s="52" t="str">
        <f t="shared" ref="D4:D22" si="0">B4&amp;C4</f>
        <v>45375,</v>
      </c>
      <c r="E4" s="8" t="s">
        <v>12</v>
      </c>
      <c r="F4" s="53" t="s">
        <v>13</v>
      </c>
      <c r="G4" s="53" t="s">
        <v>14</v>
      </c>
      <c r="H4" s="11">
        <v>1203</v>
      </c>
      <c r="I4" s="11">
        <v>643</v>
      </c>
      <c r="J4" s="33">
        <f>I4/H4</f>
        <v>0.534497090606816</v>
      </c>
      <c r="K4" s="73">
        <v>577</v>
      </c>
      <c r="L4" s="74">
        <f t="shared" ref="L4:L19" si="1">(I4-K4)/K4</f>
        <v>0.114384748700173</v>
      </c>
      <c r="M4" s="73">
        <v>809</v>
      </c>
      <c r="N4" s="75">
        <f t="shared" ref="N4:N19" si="2">(I4-M4)/M4</f>
        <v>-0.205191594561187</v>
      </c>
    </row>
    <row r="5" ht="25" customHeight="1" spans="1:14">
      <c r="A5" s="52">
        <v>2</v>
      </c>
      <c r="B5" s="52">
        <v>174232</v>
      </c>
      <c r="C5" s="52" t="s">
        <v>11</v>
      </c>
      <c r="D5" s="52" t="str">
        <f t="shared" si="0"/>
        <v>174232,</v>
      </c>
      <c r="E5" s="8" t="s">
        <v>15</v>
      </c>
      <c r="F5" s="53" t="s">
        <v>16</v>
      </c>
      <c r="G5" s="53" t="s">
        <v>17</v>
      </c>
      <c r="H5" s="40">
        <v>14408</v>
      </c>
      <c r="I5" s="11">
        <v>5825</v>
      </c>
      <c r="J5" s="33">
        <f>(I5*2+I6)/H5</f>
        <v>0.988756246529706</v>
      </c>
      <c r="K5" s="73">
        <v>2702</v>
      </c>
      <c r="L5" s="74">
        <f>((I5*2+I6)-(K5*2+K6))/(K5*2+K6)</f>
        <v>0.38176527643065</v>
      </c>
      <c r="M5" s="73">
        <v>5364</v>
      </c>
      <c r="N5" s="74">
        <f t="shared" si="2"/>
        <v>0.0859433258762118</v>
      </c>
    </row>
    <row r="6" ht="25" customHeight="1" spans="1:14">
      <c r="A6" s="52"/>
      <c r="B6" s="52">
        <v>39103</v>
      </c>
      <c r="C6" s="52" t="s">
        <v>11</v>
      </c>
      <c r="D6" s="52" t="str">
        <f t="shared" si="0"/>
        <v>39103,</v>
      </c>
      <c r="E6" s="8"/>
      <c r="F6" s="53" t="s">
        <v>18</v>
      </c>
      <c r="G6" s="53"/>
      <c r="H6" s="40"/>
      <c r="I6" s="11">
        <v>2596</v>
      </c>
      <c r="J6" s="33"/>
      <c r="K6" s="73">
        <v>4906</v>
      </c>
      <c r="L6" s="74"/>
      <c r="M6" s="73">
        <v>2130</v>
      </c>
      <c r="N6" s="74">
        <f t="shared" si="2"/>
        <v>0.218779342723005</v>
      </c>
    </row>
    <row r="7" ht="25" customHeight="1" spans="1:14">
      <c r="A7" s="52">
        <v>3</v>
      </c>
      <c r="B7" s="52">
        <v>183439</v>
      </c>
      <c r="C7" s="52" t="s">
        <v>11</v>
      </c>
      <c r="D7" s="52" t="str">
        <f t="shared" si="0"/>
        <v>183439,</v>
      </c>
      <c r="E7" s="8" t="s">
        <v>19</v>
      </c>
      <c r="F7" s="53" t="s">
        <v>20</v>
      </c>
      <c r="G7" s="53" t="s">
        <v>21</v>
      </c>
      <c r="H7" s="40">
        <v>2010</v>
      </c>
      <c r="I7" s="11">
        <v>1899</v>
      </c>
      <c r="J7" s="33">
        <f t="shared" ref="J7:J12" si="3">I7/H7</f>
        <v>0.944776119402985</v>
      </c>
      <c r="K7" s="73" t="e">
        <v>#N/A</v>
      </c>
      <c r="L7" s="76">
        <v>1</v>
      </c>
      <c r="M7" s="73">
        <v>1494</v>
      </c>
      <c r="N7" s="74">
        <f t="shared" si="2"/>
        <v>0.271084337349398</v>
      </c>
    </row>
    <row r="8" ht="25" customHeight="1" spans="1:14">
      <c r="A8" s="52">
        <v>4</v>
      </c>
      <c r="B8" s="54">
        <v>22944</v>
      </c>
      <c r="C8" s="52" t="s">
        <v>11</v>
      </c>
      <c r="D8" s="52" t="str">
        <f t="shared" si="0"/>
        <v>22944,</v>
      </c>
      <c r="E8" s="19" t="s">
        <v>22</v>
      </c>
      <c r="F8" s="10" t="s">
        <v>23</v>
      </c>
      <c r="G8" s="11" t="s">
        <v>24</v>
      </c>
      <c r="H8" s="40">
        <v>664</v>
      </c>
      <c r="I8" s="11">
        <v>528</v>
      </c>
      <c r="J8" s="33">
        <f>(I8+I9)/H8</f>
        <v>1.03012048192771</v>
      </c>
      <c r="K8" s="73">
        <v>493</v>
      </c>
      <c r="L8" s="74">
        <f t="shared" si="1"/>
        <v>0.0709939148073022</v>
      </c>
      <c r="M8" s="73">
        <v>480</v>
      </c>
      <c r="N8" s="74">
        <f t="shared" si="2"/>
        <v>0.1</v>
      </c>
    </row>
    <row r="9" ht="25" customHeight="1" spans="1:14">
      <c r="A9" s="52"/>
      <c r="B9" s="55">
        <v>163862</v>
      </c>
      <c r="C9" s="52" t="s">
        <v>11</v>
      </c>
      <c r="D9" s="52" t="str">
        <f t="shared" si="0"/>
        <v>163862,</v>
      </c>
      <c r="E9" s="8" t="s">
        <v>25</v>
      </c>
      <c r="F9" s="53" t="s">
        <v>26</v>
      </c>
      <c r="G9" s="56" t="s">
        <v>249</v>
      </c>
      <c r="H9" s="40"/>
      <c r="I9" s="11">
        <v>156</v>
      </c>
      <c r="J9" s="33"/>
      <c r="K9" s="73">
        <v>16</v>
      </c>
      <c r="L9" s="74">
        <f t="shared" si="1"/>
        <v>8.75</v>
      </c>
      <c r="M9" s="73">
        <v>108</v>
      </c>
      <c r="N9" s="74">
        <f t="shared" si="2"/>
        <v>0.444444444444444</v>
      </c>
    </row>
    <row r="10" ht="25" customHeight="1" spans="1:14">
      <c r="A10" s="57">
        <v>5</v>
      </c>
      <c r="B10" s="58">
        <v>67579</v>
      </c>
      <c r="C10" s="57" t="s">
        <v>11</v>
      </c>
      <c r="D10" s="57" t="str">
        <f t="shared" si="0"/>
        <v>67579,</v>
      </c>
      <c r="E10" s="59" t="s">
        <v>28</v>
      </c>
      <c r="F10" s="60" t="s">
        <v>29</v>
      </c>
      <c r="G10" s="60" t="s">
        <v>30</v>
      </c>
      <c r="H10" s="60">
        <v>3137</v>
      </c>
      <c r="I10" s="11">
        <v>1344</v>
      </c>
      <c r="J10" s="33">
        <f t="shared" si="3"/>
        <v>0.428434810328339</v>
      </c>
      <c r="K10" s="73">
        <v>2583</v>
      </c>
      <c r="L10" s="75">
        <f t="shared" si="1"/>
        <v>-0.479674796747967</v>
      </c>
      <c r="M10" s="73">
        <v>1248</v>
      </c>
      <c r="N10" s="74">
        <f t="shared" si="2"/>
        <v>0.0769230769230769</v>
      </c>
    </row>
    <row r="11" ht="25" customHeight="1" spans="1:14">
      <c r="A11" s="52">
        <v>6</v>
      </c>
      <c r="B11" s="61">
        <v>165176</v>
      </c>
      <c r="C11" s="52" t="s">
        <v>11</v>
      </c>
      <c r="D11" s="52" t="str">
        <f t="shared" si="0"/>
        <v>165176,</v>
      </c>
      <c r="E11" s="19" t="s">
        <v>31</v>
      </c>
      <c r="F11" s="10" t="s">
        <v>32</v>
      </c>
      <c r="G11" s="10" t="s">
        <v>33</v>
      </c>
      <c r="H11" s="11">
        <v>633</v>
      </c>
      <c r="I11" s="11">
        <v>943</v>
      </c>
      <c r="J11" s="33">
        <f t="shared" si="3"/>
        <v>1.48973143759874</v>
      </c>
      <c r="K11" s="73">
        <v>401</v>
      </c>
      <c r="L11" s="74">
        <f t="shared" si="1"/>
        <v>1.35162094763092</v>
      </c>
      <c r="M11" s="73">
        <v>418</v>
      </c>
      <c r="N11" s="74">
        <f t="shared" si="2"/>
        <v>1.25598086124402</v>
      </c>
    </row>
    <row r="12" customHeight="1" spans="1:14">
      <c r="A12" s="52">
        <v>7</v>
      </c>
      <c r="B12" s="56">
        <v>139954</v>
      </c>
      <c r="C12" s="52" t="s">
        <v>11</v>
      </c>
      <c r="D12" s="52" t="str">
        <f t="shared" si="0"/>
        <v>139954,</v>
      </c>
      <c r="E12" s="23" t="s">
        <v>53</v>
      </c>
      <c r="F12" s="56" t="s">
        <v>54</v>
      </c>
      <c r="G12" s="62" t="s">
        <v>55</v>
      </c>
      <c r="H12" s="1">
        <v>981</v>
      </c>
      <c r="I12" s="11">
        <v>162</v>
      </c>
      <c r="J12" s="33">
        <f t="shared" si="3"/>
        <v>0.165137614678899</v>
      </c>
      <c r="K12" s="73">
        <v>198</v>
      </c>
      <c r="L12" s="75">
        <f t="shared" si="1"/>
        <v>-0.181818181818182</v>
      </c>
      <c r="M12" s="73">
        <v>112</v>
      </c>
      <c r="N12" s="74">
        <f t="shared" si="2"/>
        <v>0.446428571428571</v>
      </c>
    </row>
    <row r="13" ht="20" customHeight="1" spans="1:14">
      <c r="A13" s="11">
        <v>8</v>
      </c>
      <c r="B13" s="56">
        <v>155346</v>
      </c>
      <c r="C13" s="52" t="s">
        <v>11</v>
      </c>
      <c r="D13" s="52" t="str">
        <f t="shared" si="0"/>
        <v>155346,</v>
      </c>
      <c r="E13" s="63" t="s">
        <v>57</v>
      </c>
      <c r="F13" s="63" t="s">
        <v>58</v>
      </c>
      <c r="G13" s="62" t="s">
        <v>59</v>
      </c>
      <c r="H13" s="11">
        <v>656</v>
      </c>
      <c r="I13" s="11">
        <v>329</v>
      </c>
      <c r="J13" s="33">
        <f>(I13+I14+I15)/H13</f>
        <v>1.59298780487805</v>
      </c>
      <c r="K13" s="73">
        <v>30</v>
      </c>
      <c r="L13" s="74">
        <f t="shared" si="1"/>
        <v>9.96666666666667</v>
      </c>
      <c r="M13" s="73">
        <v>119</v>
      </c>
      <c r="N13" s="74">
        <f t="shared" si="2"/>
        <v>1.76470588235294</v>
      </c>
    </row>
    <row r="14" ht="20" customHeight="1" spans="1:14">
      <c r="A14" s="11"/>
      <c r="B14" s="56">
        <v>167971</v>
      </c>
      <c r="C14" s="52" t="s">
        <v>11</v>
      </c>
      <c r="D14" s="52" t="str">
        <f t="shared" si="0"/>
        <v>167971,</v>
      </c>
      <c r="E14" s="63" t="s">
        <v>57</v>
      </c>
      <c r="F14" s="63" t="s">
        <v>60</v>
      </c>
      <c r="G14" s="62" t="s">
        <v>59</v>
      </c>
      <c r="H14" s="11"/>
      <c r="I14" s="11">
        <v>300</v>
      </c>
      <c r="J14" s="33"/>
      <c r="K14" s="73">
        <v>31</v>
      </c>
      <c r="L14" s="74">
        <f t="shared" si="1"/>
        <v>8.67741935483871</v>
      </c>
      <c r="M14" s="73">
        <v>98</v>
      </c>
      <c r="N14" s="74">
        <f t="shared" si="2"/>
        <v>2.06122448979592</v>
      </c>
    </row>
    <row r="15" ht="20" customHeight="1" spans="1:14">
      <c r="A15" s="11"/>
      <c r="B15" s="56">
        <v>167972</v>
      </c>
      <c r="C15" s="52" t="s">
        <v>11</v>
      </c>
      <c r="D15" s="52" t="str">
        <f t="shared" si="0"/>
        <v>167972,</v>
      </c>
      <c r="E15" s="63" t="s">
        <v>57</v>
      </c>
      <c r="F15" s="63" t="s">
        <v>61</v>
      </c>
      <c r="G15" s="62" t="s">
        <v>59</v>
      </c>
      <c r="H15" s="11"/>
      <c r="I15" s="11">
        <v>416</v>
      </c>
      <c r="J15" s="33"/>
      <c r="K15" s="73">
        <v>11</v>
      </c>
      <c r="L15" s="74">
        <f t="shared" si="1"/>
        <v>36.8181818181818</v>
      </c>
      <c r="M15" s="73">
        <v>154</v>
      </c>
      <c r="N15" s="74">
        <f t="shared" si="2"/>
        <v>1.7012987012987</v>
      </c>
    </row>
    <row r="16" customHeight="1" spans="1:14">
      <c r="A16" s="1">
        <v>9</v>
      </c>
      <c r="B16" s="64">
        <v>274</v>
      </c>
      <c r="C16" s="65" t="s">
        <v>11</v>
      </c>
      <c r="D16" s="65" t="str">
        <f t="shared" si="0"/>
        <v>274,</v>
      </c>
      <c r="E16" s="25" t="s">
        <v>62</v>
      </c>
      <c r="F16" s="64" t="s">
        <v>63</v>
      </c>
      <c r="G16" s="66" t="s">
        <v>64</v>
      </c>
      <c r="H16" s="67">
        <v>808</v>
      </c>
      <c r="I16" s="11">
        <v>1470.64</v>
      </c>
      <c r="J16" s="33">
        <f>I16/H16</f>
        <v>1.82009900990099</v>
      </c>
      <c r="K16" s="73">
        <v>695.8</v>
      </c>
      <c r="L16" s="74">
        <f t="shared" si="1"/>
        <v>1.11359586087956</v>
      </c>
      <c r="M16" s="73">
        <v>715.76666</v>
      </c>
      <c r="N16" s="74">
        <f t="shared" si="2"/>
        <v>1.0546360737171</v>
      </c>
    </row>
    <row r="17" customHeight="1" spans="1:14">
      <c r="A17" s="1">
        <v>10</v>
      </c>
      <c r="B17" s="56">
        <v>186545</v>
      </c>
      <c r="C17" s="52" t="s">
        <v>11</v>
      </c>
      <c r="D17" s="52" t="str">
        <f t="shared" si="0"/>
        <v>186545,</v>
      </c>
      <c r="E17" s="23" t="s">
        <v>65</v>
      </c>
      <c r="F17" s="56" t="s">
        <v>66</v>
      </c>
      <c r="G17" s="62" t="s">
        <v>67</v>
      </c>
      <c r="H17" s="1">
        <v>613</v>
      </c>
      <c r="I17" s="11">
        <v>397</v>
      </c>
      <c r="J17" s="33">
        <f>I17/H17</f>
        <v>0.647634584013051</v>
      </c>
      <c r="K17" s="73">
        <v>225</v>
      </c>
      <c r="L17" s="74">
        <f t="shared" si="1"/>
        <v>0.764444444444444</v>
      </c>
      <c r="M17" s="73">
        <v>2</v>
      </c>
      <c r="N17" s="74">
        <f t="shared" si="2"/>
        <v>197.5</v>
      </c>
    </row>
    <row r="18" customHeight="1" spans="1:14">
      <c r="A18" s="1">
        <v>11</v>
      </c>
      <c r="B18" s="68">
        <v>47683</v>
      </c>
      <c r="C18" s="52" t="s">
        <v>11</v>
      </c>
      <c r="D18" s="69" t="str">
        <f t="shared" si="0"/>
        <v>47683,</v>
      </c>
      <c r="E18" s="70" t="s">
        <v>69</v>
      </c>
      <c r="F18" s="70" t="s">
        <v>70</v>
      </c>
      <c r="G18" s="63" t="s">
        <v>71</v>
      </c>
      <c r="H18" s="48">
        <v>544782</v>
      </c>
      <c r="I18" s="11">
        <v>187389.97</v>
      </c>
      <c r="J18" s="33">
        <f>(I18+I19)/H18</f>
        <v>0.451392593734742</v>
      </c>
      <c r="K18" s="73">
        <v>347243.88</v>
      </c>
      <c r="L18" s="75">
        <f t="shared" si="1"/>
        <v>-0.460350546710859</v>
      </c>
      <c r="M18" s="73">
        <v>347243.88</v>
      </c>
      <c r="N18" s="74">
        <f t="shared" si="2"/>
        <v>-0.460350546710859</v>
      </c>
    </row>
    <row r="19" ht="30" customHeight="1" spans="1:14">
      <c r="A19" s="1"/>
      <c r="B19" s="68">
        <v>1846</v>
      </c>
      <c r="C19" s="52" t="s">
        <v>11</v>
      </c>
      <c r="D19" s="69" t="str">
        <f t="shared" si="0"/>
        <v>1846,</v>
      </c>
      <c r="E19" s="70"/>
      <c r="F19" s="70" t="s">
        <v>74</v>
      </c>
      <c r="G19" s="63"/>
      <c r="H19" s="48"/>
      <c r="I19" s="11">
        <v>58520.59</v>
      </c>
      <c r="J19" s="33"/>
      <c r="K19" s="73">
        <v>90675.38</v>
      </c>
      <c r="L19" s="75">
        <f t="shared" si="1"/>
        <v>-0.354614339636625</v>
      </c>
      <c r="M19" s="73">
        <v>90675.38</v>
      </c>
      <c r="N19" s="74">
        <f t="shared" si="2"/>
        <v>-0.354614339636625</v>
      </c>
    </row>
  </sheetData>
  <mergeCells count="19">
    <mergeCell ref="A1:N1"/>
    <mergeCell ref="E2:G2"/>
    <mergeCell ref="A5:A6"/>
    <mergeCell ref="A8:A9"/>
    <mergeCell ref="A13:A15"/>
    <mergeCell ref="A18:A19"/>
    <mergeCell ref="E5:E6"/>
    <mergeCell ref="E18:E19"/>
    <mergeCell ref="G5:G6"/>
    <mergeCell ref="G18:G19"/>
    <mergeCell ref="H5:H6"/>
    <mergeCell ref="H8:H9"/>
    <mergeCell ref="H13:H15"/>
    <mergeCell ref="H18:H19"/>
    <mergeCell ref="J5:J6"/>
    <mergeCell ref="J8:J9"/>
    <mergeCell ref="J13:J15"/>
    <mergeCell ref="J18:J19"/>
    <mergeCell ref="L5:L6"/>
  </mergeCells>
  <pageMargins left="0.0388888888888889" right="0.0388888888888889" top="0.432638888888889" bottom="0.432638888888889" header="0.156944444444444" footer="0.3"/>
  <pageSetup paperSize="9" orientation="landscape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118"/>
  <sheetViews>
    <sheetView workbookViewId="0">
      <pane xSplit="3" ySplit="2" topLeftCell="D101" activePane="bottomRight" state="frozen"/>
      <selection/>
      <selection pane="topRight"/>
      <selection pane="bottomLeft"/>
      <selection pane="bottomRight" activeCell="J109" sqref="J109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23.625" style="2" customWidth="1"/>
    <col min="4" max="4" width="13.375" style="2" customWidth="1"/>
    <col min="5" max="6" width="14.375" style="3" hidden="1" customWidth="1"/>
    <col min="7" max="7" width="14.375" style="29" customWidth="1"/>
    <col min="8" max="9" width="14.375" style="3" hidden="1" customWidth="1"/>
    <col min="10" max="10" width="14.375" style="3" customWidth="1"/>
    <col min="11" max="12" width="14.375" style="3" hidden="1" customWidth="1"/>
    <col min="13" max="13" width="14.375" style="3" customWidth="1"/>
    <col min="14" max="15" width="14.375" style="3" hidden="1" customWidth="1"/>
    <col min="16" max="16" width="14.375" style="3" customWidth="1"/>
    <col min="17" max="18" width="14.375" style="3" hidden="1" customWidth="1"/>
    <col min="19" max="19" width="14.375" style="3" customWidth="1"/>
    <col min="20" max="21" width="14.375" style="3" hidden="1" customWidth="1"/>
    <col min="22" max="22" width="14.375" style="3" customWidth="1"/>
    <col min="23" max="24" width="11.125" style="3" hidden="1" customWidth="1"/>
    <col min="25" max="25" width="11.125" style="3"/>
    <col min="26" max="27" width="9" style="4" hidden="1" customWidth="1"/>
    <col min="28" max="28" width="11.125" style="4"/>
    <col min="29" max="30" width="9" style="4" hidden="1" customWidth="1"/>
    <col min="31" max="31" width="9" style="4" customWidth="1"/>
    <col min="32" max="33" width="13.25" style="4" hidden="1" customWidth="1"/>
    <col min="34" max="34" width="13.25" style="4" customWidth="1"/>
    <col min="35" max="35" width="9" style="4" hidden="1" customWidth="1"/>
    <col min="36" max="36" width="9" style="3" hidden="1" customWidth="1"/>
    <col min="37" max="37" width="11.125" style="4"/>
    <col min="38" max="16379" width="9" style="4"/>
  </cols>
  <sheetData>
    <row r="1" s="4" customFormat="1" ht="34" customHeight="1" spans="1:16380">
      <c r="A1" s="30" t="s">
        <v>250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XEZ1"/>
    </row>
    <row r="2" s="4" customFormat="1" ht="42" customHeight="1" spans="1:16380">
      <c r="A2" s="7" t="s">
        <v>0</v>
      </c>
      <c r="B2" s="7" t="s">
        <v>78</v>
      </c>
      <c r="C2" s="7" t="s">
        <v>79</v>
      </c>
      <c r="D2" s="7" t="s">
        <v>80</v>
      </c>
      <c r="E2" s="31" t="s">
        <v>12</v>
      </c>
      <c r="F2" s="31" t="s">
        <v>251</v>
      </c>
      <c r="G2" s="32" t="s">
        <v>252</v>
      </c>
      <c r="H2" s="9" t="s">
        <v>15</v>
      </c>
      <c r="I2" s="9" t="s">
        <v>251</v>
      </c>
      <c r="J2" s="9" t="s">
        <v>253</v>
      </c>
      <c r="K2" s="31" t="s">
        <v>19</v>
      </c>
      <c r="L2" s="31" t="s">
        <v>254</v>
      </c>
      <c r="M2" s="31" t="s">
        <v>255</v>
      </c>
      <c r="N2" s="9" t="s">
        <v>85</v>
      </c>
      <c r="O2" s="9" t="s">
        <v>251</v>
      </c>
      <c r="P2" s="9" t="s">
        <v>256</v>
      </c>
      <c r="Q2" s="35" t="s">
        <v>28</v>
      </c>
      <c r="R2" s="35" t="s">
        <v>251</v>
      </c>
      <c r="S2" s="35" t="s">
        <v>257</v>
      </c>
      <c r="T2" s="18" t="s">
        <v>31</v>
      </c>
      <c r="U2" s="18" t="s">
        <v>251</v>
      </c>
      <c r="V2" s="18" t="s">
        <v>258</v>
      </c>
      <c r="W2" s="36" t="s">
        <v>89</v>
      </c>
      <c r="X2" s="36" t="s">
        <v>251</v>
      </c>
      <c r="Y2" s="35" t="s">
        <v>259</v>
      </c>
      <c r="Z2" s="22" t="s">
        <v>90</v>
      </c>
      <c r="AA2" s="22" t="s">
        <v>251</v>
      </c>
      <c r="AB2" s="15" t="s">
        <v>260</v>
      </c>
      <c r="AC2" s="37" t="s">
        <v>62</v>
      </c>
      <c r="AD2" s="37" t="s">
        <v>251</v>
      </c>
      <c r="AE2" s="37" t="s">
        <v>261</v>
      </c>
      <c r="AF2" s="22" t="s">
        <v>65</v>
      </c>
      <c r="AG2" s="22" t="s">
        <v>251</v>
      </c>
      <c r="AH2" s="15" t="s">
        <v>262</v>
      </c>
      <c r="AI2" s="36" t="s">
        <v>91</v>
      </c>
      <c r="AJ2" s="38" t="s">
        <v>251</v>
      </c>
      <c r="AK2" s="39" t="s">
        <v>263</v>
      </c>
      <c r="XEZ2"/>
    </row>
    <row r="3" s="4" customFormat="1" customHeight="1" spans="1:16380">
      <c r="A3" s="10">
        <v>1</v>
      </c>
      <c r="B3" s="10">
        <v>582</v>
      </c>
      <c r="C3" s="10" t="s">
        <v>97</v>
      </c>
      <c r="D3" s="10" t="s">
        <v>98</v>
      </c>
      <c r="E3" s="11">
        <v>18</v>
      </c>
      <c r="F3" s="11">
        <v>1</v>
      </c>
      <c r="G3" s="33">
        <f>F3/E3</f>
        <v>0.0555555555555556</v>
      </c>
      <c r="H3" s="11">
        <v>217</v>
      </c>
      <c r="I3" s="11">
        <v>74</v>
      </c>
      <c r="J3" s="33">
        <f>I3/H3</f>
        <v>0.341013824884793</v>
      </c>
      <c r="K3" s="11">
        <v>28</v>
      </c>
      <c r="L3" s="11">
        <v>15</v>
      </c>
      <c r="M3" s="33">
        <f>L3/K3</f>
        <v>0.535714285714286</v>
      </c>
      <c r="N3" s="11">
        <v>10</v>
      </c>
      <c r="O3" s="11">
        <v>7</v>
      </c>
      <c r="P3" s="33">
        <f>O3/N3</f>
        <v>0.7</v>
      </c>
      <c r="Q3" s="11">
        <v>51</v>
      </c>
      <c r="R3" s="11">
        <v>8</v>
      </c>
      <c r="S3" s="33">
        <f>R3/Q3</f>
        <v>0.156862745098039</v>
      </c>
      <c r="T3" s="11">
        <v>9</v>
      </c>
      <c r="U3" s="11">
        <v>0</v>
      </c>
      <c r="V3" s="33">
        <f>U3/T3</f>
        <v>0</v>
      </c>
      <c r="W3" s="11">
        <v>23</v>
      </c>
      <c r="X3" s="11">
        <v>1</v>
      </c>
      <c r="Y3" s="33">
        <f>X3/W3</f>
        <v>0.0434782608695652</v>
      </c>
      <c r="Z3" s="11">
        <v>10</v>
      </c>
      <c r="AA3" s="11">
        <v>1</v>
      </c>
      <c r="AB3" s="33">
        <f>AA3/Z3</f>
        <v>0.1</v>
      </c>
      <c r="AC3" s="11">
        <v>10</v>
      </c>
      <c r="AD3" s="11">
        <v>8</v>
      </c>
      <c r="AE3" s="33">
        <f>AD3/AC3</f>
        <v>0.8</v>
      </c>
      <c r="AF3" s="11">
        <v>7</v>
      </c>
      <c r="AG3" s="11">
        <v>8</v>
      </c>
      <c r="AH3" s="33">
        <f>AG3/AF3</f>
        <v>1.14285714285714</v>
      </c>
      <c r="AI3" s="11">
        <v>2880</v>
      </c>
      <c r="AJ3" s="11">
        <v>920.7</v>
      </c>
      <c r="AK3" s="33">
        <f>AJ3/AI3</f>
        <v>0.3196875</v>
      </c>
      <c r="XEZ3"/>
    </row>
    <row r="4" s="4" customFormat="1" customHeight="1" spans="1:16380">
      <c r="A4" s="10">
        <v>2</v>
      </c>
      <c r="B4" s="10">
        <v>343</v>
      </c>
      <c r="C4" s="10" t="s">
        <v>99</v>
      </c>
      <c r="D4" s="10" t="s">
        <v>98</v>
      </c>
      <c r="E4" s="11">
        <v>20</v>
      </c>
      <c r="F4" s="11">
        <v>1</v>
      </c>
      <c r="G4" s="33">
        <f t="shared" ref="G4:G35" si="0">F4/E4</f>
        <v>0.05</v>
      </c>
      <c r="H4" s="11">
        <v>239</v>
      </c>
      <c r="I4" s="11">
        <v>122</v>
      </c>
      <c r="J4" s="33">
        <f t="shared" ref="J4:J35" si="1">I4/H4</f>
        <v>0.510460251046025</v>
      </c>
      <c r="K4" s="11">
        <v>36</v>
      </c>
      <c r="L4" s="11">
        <v>26</v>
      </c>
      <c r="M4" s="33">
        <f t="shared" ref="M4:M35" si="2">L4/K4</f>
        <v>0.722222222222222</v>
      </c>
      <c r="N4" s="11">
        <v>9</v>
      </c>
      <c r="O4" s="11">
        <v>14</v>
      </c>
      <c r="P4" s="33">
        <f t="shared" ref="P4:P35" si="3">O4/N4</f>
        <v>1.55555555555556</v>
      </c>
      <c r="Q4" s="11">
        <v>57</v>
      </c>
      <c r="R4" s="11">
        <v>14</v>
      </c>
      <c r="S4" s="33">
        <f t="shared" ref="S4:S35" si="4">R4/Q4</f>
        <v>0.245614035087719</v>
      </c>
      <c r="T4" s="11">
        <v>9</v>
      </c>
      <c r="U4" s="11">
        <v>1</v>
      </c>
      <c r="V4" s="33">
        <f t="shared" ref="V4:V35" si="5">U4/T4</f>
        <v>0.111111111111111</v>
      </c>
      <c r="W4" s="11">
        <v>16</v>
      </c>
      <c r="X4" s="11">
        <v>2</v>
      </c>
      <c r="Y4" s="33">
        <f t="shared" ref="Y4:Y35" si="6">X4/W4</f>
        <v>0.125</v>
      </c>
      <c r="Z4" s="11">
        <v>10</v>
      </c>
      <c r="AA4" s="11">
        <v>0</v>
      </c>
      <c r="AB4" s="33">
        <f t="shared" ref="AB4:AB35" si="7">AA4/Z4</f>
        <v>0</v>
      </c>
      <c r="AC4" s="11">
        <v>14</v>
      </c>
      <c r="AD4" s="11">
        <v>2.4</v>
      </c>
      <c r="AE4" s="33">
        <f t="shared" ref="AE4:AE35" si="8">AD4/AC4</f>
        <v>0.171428571428571</v>
      </c>
      <c r="AF4" s="11">
        <v>7</v>
      </c>
      <c r="AG4" s="11">
        <v>0</v>
      </c>
      <c r="AH4" s="33">
        <f t="shared" ref="AH4:AH35" si="9">AG4/AF4</f>
        <v>0</v>
      </c>
      <c r="AI4" s="11">
        <v>6558</v>
      </c>
      <c r="AJ4" s="11">
        <v>1545.98</v>
      </c>
      <c r="AK4" s="33">
        <f t="shared" ref="AK4:AK35" si="10">AJ4/AI4</f>
        <v>0.235739554742299</v>
      </c>
      <c r="XEZ4"/>
    </row>
    <row r="5" s="4" customFormat="1" customHeight="1" spans="1:16380">
      <c r="A5" s="10">
        <v>3</v>
      </c>
      <c r="B5" s="10">
        <v>581</v>
      </c>
      <c r="C5" s="10" t="s">
        <v>100</v>
      </c>
      <c r="D5" s="10" t="s">
        <v>101</v>
      </c>
      <c r="E5" s="11">
        <v>20</v>
      </c>
      <c r="F5" s="11">
        <v>1</v>
      </c>
      <c r="G5" s="33">
        <f t="shared" si="0"/>
        <v>0.05</v>
      </c>
      <c r="H5" s="11">
        <v>240</v>
      </c>
      <c r="I5" s="11">
        <v>168</v>
      </c>
      <c r="J5" s="33">
        <f t="shared" si="1"/>
        <v>0.7</v>
      </c>
      <c r="K5" s="11">
        <v>36</v>
      </c>
      <c r="L5" s="11">
        <v>29</v>
      </c>
      <c r="M5" s="33">
        <f t="shared" si="2"/>
        <v>0.805555555555556</v>
      </c>
      <c r="N5" s="11">
        <v>8</v>
      </c>
      <c r="O5" s="11">
        <v>10</v>
      </c>
      <c r="P5" s="33">
        <f t="shared" si="3"/>
        <v>1.25</v>
      </c>
      <c r="Q5" s="11">
        <v>52</v>
      </c>
      <c r="R5" s="11">
        <v>11</v>
      </c>
      <c r="S5" s="33">
        <f t="shared" si="4"/>
        <v>0.211538461538462</v>
      </c>
      <c r="T5" s="11">
        <v>9</v>
      </c>
      <c r="U5" s="11">
        <v>7</v>
      </c>
      <c r="V5" s="33">
        <f t="shared" si="5"/>
        <v>0.777777777777778</v>
      </c>
      <c r="W5" s="11">
        <v>16</v>
      </c>
      <c r="X5" s="11">
        <v>1</v>
      </c>
      <c r="Y5" s="33">
        <f t="shared" si="6"/>
        <v>0.0625</v>
      </c>
      <c r="Z5" s="11">
        <v>10</v>
      </c>
      <c r="AA5" s="11">
        <v>32</v>
      </c>
      <c r="AB5" s="33">
        <f t="shared" si="7"/>
        <v>3.2</v>
      </c>
      <c r="AC5" s="11">
        <v>16</v>
      </c>
      <c r="AD5" s="11">
        <v>21</v>
      </c>
      <c r="AE5" s="33">
        <f t="shared" si="8"/>
        <v>1.3125</v>
      </c>
      <c r="AF5" s="11">
        <v>7</v>
      </c>
      <c r="AG5" s="11">
        <v>0</v>
      </c>
      <c r="AH5" s="33">
        <f t="shared" si="9"/>
        <v>0</v>
      </c>
      <c r="AI5" s="11">
        <v>5200</v>
      </c>
      <c r="AJ5" s="11">
        <v>1466.68</v>
      </c>
      <c r="AK5" s="33">
        <f t="shared" si="10"/>
        <v>0.282053846153846</v>
      </c>
      <c r="XEZ5"/>
    </row>
    <row r="6" s="4" customFormat="1" customHeight="1" spans="1:16380">
      <c r="A6" s="10">
        <v>4</v>
      </c>
      <c r="B6" s="10">
        <v>585</v>
      </c>
      <c r="C6" s="10" t="s">
        <v>102</v>
      </c>
      <c r="D6" s="10" t="s">
        <v>101</v>
      </c>
      <c r="E6" s="11">
        <v>18</v>
      </c>
      <c r="F6" s="11">
        <v>3</v>
      </c>
      <c r="G6" s="33">
        <f t="shared" si="0"/>
        <v>0.166666666666667</v>
      </c>
      <c r="H6" s="11">
        <v>226</v>
      </c>
      <c r="I6" s="11">
        <v>162</v>
      </c>
      <c r="J6" s="33">
        <f t="shared" si="1"/>
        <v>0.716814159292035</v>
      </c>
      <c r="K6" s="11">
        <v>33</v>
      </c>
      <c r="L6" s="11">
        <v>10</v>
      </c>
      <c r="M6" s="33">
        <f t="shared" si="2"/>
        <v>0.303030303030303</v>
      </c>
      <c r="N6" s="11">
        <v>10</v>
      </c>
      <c r="O6" s="11">
        <v>3</v>
      </c>
      <c r="P6" s="33">
        <f t="shared" si="3"/>
        <v>0.3</v>
      </c>
      <c r="Q6" s="11">
        <v>52</v>
      </c>
      <c r="R6" s="11">
        <v>26</v>
      </c>
      <c r="S6" s="33">
        <f t="shared" si="4"/>
        <v>0.5</v>
      </c>
      <c r="T6" s="11">
        <v>10</v>
      </c>
      <c r="U6" s="11">
        <v>10</v>
      </c>
      <c r="V6" s="33">
        <f t="shared" si="5"/>
        <v>1</v>
      </c>
      <c r="W6" s="11">
        <v>16</v>
      </c>
      <c r="X6" s="11">
        <v>0</v>
      </c>
      <c r="Y6" s="33">
        <f t="shared" si="6"/>
        <v>0</v>
      </c>
      <c r="Z6" s="11">
        <v>10</v>
      </c>
      <c r="AA6" s="11">
        <v>8</v>
      </c>
      <c r="AB6" s="33">
        <f t="shared" si="7"/>
        <v>0.8</v>
      </c>
      <c r="AC6" s="11">
        <v>13</v>
      </c>
      <c r="AD6" s="11">
        <v>17</v>
      </c>
      <c r="AE6" s="33">
        <f t="shared" si="8"/>
        <v>1.30769230769231</v>
      </c>
      <c r="AF6" s="11">
        <v>7</v>
      </c>
      <c r="AG6" s="11">
        <v>9</v>
      </c>
      <c r="AH6" s="33">
        <f t="shared" si="9"/>
        <v>1.28571428571429</v>
      </c>
      <c r="AI6" s="11">
        <v>4326</v>
      </c>
      <c r="AJ6" s="11">
        <v>1802.6</v>
      </c>
      <c r="AK6" s="33">
        <f t="shared" si="10"/>
        <v>0.4166897827092</v>
      </c>
      <c r="XEZ6"/>
    </row>
    <row r="7" s="4" customFormat="1" customHeight="1" spans="1:16380">
      <c r="A7" s="10">
        <v>5</v>
      </c>
      <c r="B7" s="10">
        <v>709</v>
      </c>
      <c r="C7" s="10" t="s">
        <v>103</v>
      </c>
      <c r="D7" s="10" t="s">
        <v>98</v>
      </c>
      <c r="E7" s="11">
        <v>17</v>
      </c>
      <c r="F7" s="11">
        <v>8</v>
      </c>
      <c r="G7" s="33">
        <f t="shared" si="0"/>
        <v>0.470588235294118</v>
      </c>
      <c r="H7" s="11">
        <v>252</v>
      </c>
      <c r="I7" s="11">
        <v>315</v>
      </c>
      <c r="J7" s="33">
        <f t="shared" si="1"/>
        <v>1.25</v>
      </c>
      <c r="K7" s="11">
        <v>32</v>
      </c>
      <c r="L7" s="11">
        <v>19</v>
      </c>
      <c r="M7" s="33">
        <f t="shared" si="2"/>
        <v>0.59375</v>
      </c>
      <c r="N7" s="11">
        <v>8</v>
      </c>
      <c r="O7" s="11">
        <v>6</v>
      </c>
      <c r="P7" s="33">
        <f t="shared" si="3"/>
        <v>0.75</v>
      </c>
      <c r="Q7" s="11">
        <v>39</v>
      </c>
      <c r="R7" s="11">
        <v>12</v>
      </c>
      <c r="S7" s="33">
        <f t="shared" si="4"/>
        <v>0.307692307692308</v>
      </c>
      <c r="T7" s="11">
        <v>10</v>
      </c>
      <c r="U7" s="11">
        <v>15</v>
      </c>
      <c r="V7" s="33">
        <f t="shared" si="5"/>
        <v>1.5</v>
      </c>
      <c r="W7" s="11">
        <v>12</v>
      </c>
      <c r="X7" s="11">
        <v>2</v>
      </c>
      <c r="Y7" s="33">
        <f t="shared" si="6"/>
        <v>0.166666666666667</v>
      </c>
      <c r="Z7" s="11">
        <v>8</v>
      </c>
      <c r="AA7" s="11">
        <v>37</v>
      </c>
      <c r="AB7" s="33">
        <f t="shared" si="7"/>
        <v>4.625</v>
      </c>
      <c r="AC7" s="11">
        <v>14</v>
      </c>
      <c r="AD7" s="11">
        <v>17.4</v>
      </c>
      <c r="AE7" s="33">
        <f t="shared" si="8"/>
        <v>1.24285714285714</v>
      </c>
      <c r="AF7" s="11">
        <v>7</v>
      </c>
      <c r="AG7" s="11">
        <v>7</v>
      </c>
      <c r="AH7" s="33">
        <f t="shared" si="9"/>
        <v>1</v>
      </c>
      <c r="AI7" s="11">
        <v>4281</v>
      </c>
      <c r="AJ7" s="11">
        <v>1265.38</v>
      </c>
      <c r="AK7" s="33">
        <f t="shared" si="10"/>
        <v>0.295580471852371</v>
      </c>
      <c r="XEZ7"/>
    </row>
    <row r="8" s="4" customFormat="1" customHeight="1" spans="1:16380">
      <c r="A8" s="10">
        <v>6</v>
      </c>
      <c r="B8" s="10">
        <v>730</v>
      </c>
      <c r="C8" s="10" t="s">
        <v>104</v>
      </c>
      <c r="D8" s="10" t="s">
        <v>98</v>
      </c>
      <c r="E8" s="11">
        <v>17</v>
      </c>
      <c r="F8" s="11">
        <v>6</v>
      </c>
      <c r="G8" s="33">
        <f t="shared" si="0"/>
        <v>0.352941176470588</v>
      </c>
      <c r="H8" s="11">
        <v>248</v>
      </c>
      <c r="I8" s="11">
        <v>184</v>
      </c>
      <c r="J8" s="33">
        <f t="shared" si="1"/>
        <v>0.741935483870968</v>
      </c>
      <c r="K8" s="11">
        <v>27</v>
      </c>
      <c r="L8" s="11">
        <v>9</v>
      </c>
      <c r="M8" s="33">
        <f t="shared" si="2"/>
        <v>0.333333333333333</v>
      </c>
      <c r="N8" s="11">
        <v>6</v>
      </c>
      <c r="O8" s="11">
        <v>1</v>
      </c>
      <c r="P8" s="33">
        <f t="shared" si="3"/>
        <v>0.166666666666667</v>
      </c>
      <c r="Q8" s="11">
        <v>39</v>
      </c>
      <c r="R8" s="11">
        <v>11</v>
      </c>
      <c r="S8" s="33">
        <f t="shared" si="4"/>
        <v>0.282051282051282</v>
      </c>
      <c r="T8" s="11">
        <v>8</v>
      </c>
      <c r="U8" s="11">
        <v>7</v>
      </c>
      <c r="V8" s="33">
        <f t="shared" si="5"/>
        <v>0.875</v>
      </c>
      <c r="W8" s="11">
        <v>12</v>
      </c>
      <c r="X8" s="11">
        <v>4</v>
      </c>
      <c r="Y8" s="33">
        <f t="shared" si="6"/>
        <v>0.333333333333333</v>
      </c>
      <c r="Z8" s="11">
        <v>8</v>
      </c>
      <c r="AA8" s="11">
        <v>0</v>
      </c>
      <c r="AB8" s="33">
        <f t="shared" si="7"/>
        <v>0</v>
      </c>
      <c r="AC8" s="11">
        <v>17</v>
      </c>
      <c r="AD8" s="11">
        <v>11</v>
      </c>
      <c r="AE8" s="33">
        <f t="shared" si="8"/>
        <v>0.647058823529412</v>
      </c>
      <c r="AF8" s="11">
        <v>7</v>
      </c>
      <c r="AG8" s="11">
        <v>1</v>
      </c>
      <c r="AH8" s="33">
        <f t="shared" si="9"/>
        <v>0.142857142857143</v>
      </c>
      <c r="AI8" s="11">
        <v>9223</v>
      </c>
      <c r="AJ8" s="11">
        <v>992.83</v>
      </c>
      <c r="AK8" s="33">
        <f t="shared" si="10"/>
        <v>0.107647186381871</v>
      </c>
      <c r="XEZ8"/>
    </row>
    <row r="9" s="4" customFormat="1" customHeight="1" spans="1:16380">
      <c r="A9" s="10">
        <v>7</v>
      </c>
      <c r="B9" s="10">
        <v>365</v>
      </c>
      <c r="C9" s="10" t="s">
        <v>105</v>
      </c>
      <c r="D9" s="10" t="s">
        <v>98</v>
      </c>
      <c r="E9" s="11">
        <v>14</v>
      </c>
      <c r="F9" s="11">
        <v>2</v>
      </c>
      <c r="G9" s="33">
        <f t="shared" si="0"/>
        <v>0.142857142857143</v>
      </c>
      <c r="H9" s="11">
        <v>168</v>
      </c>
      <c r="I9" s="11">
        <v>85</v>
      </c>
      <c r="J9" s="33">
        <f t="shared" si="1"/>
        <v>0.505952380952381</v>
      </c>
      <c r="K9" s="11">
        <v>15</v>
      </c>
      <c r="L9" s="11">
        <v>20</v>
      </c>
      <c r="M9" s="33">
        <f t="shared" si="2"/>
        <v>1.33333333333333</v>
      </c>
      <c r="N9" s="11">
        <v>4</v>
      </c>
      <c r="O9" s="11">
        <v>2</v>
      </c>
      <c r="P9" s="33">
        <f t="shared" si="3"/>
        <v>0.5</v>
      </c>
      <c r="Q9" s="11">
        <v>30</v>
      </c>
      <c r="R9" s="11">
        <v>10</v>
      </c>
      <c r="S9" s="33">
        <f t="shared" si="4"/>
        <v>0.333333333333333</v>
      </c>
      <c r="T9" s="11">
        <v>6</v>
      </c>
      <c r="U9" s="11">
        <v>3</v>
      </c>
      <c r="V9" s="33">
        <f t="shared" si="5"/>
        <v>0.5</v>
      </c>
      <c r="W9" s="11">
        <v>7</v>
      </c>
      <c r="X9" s="11">
        <v>1</v>
      </c>
      <c r="Y9" s="33">
        <f t="shared" si="6"/>
        <v>0.142857142857143</v>
      </c>
      <c r="Z9" s="11">
        <v>7</v>
      </c>
      <c r="AA9" s="11">
        <v>11</v>
      </c>
      <c r="AB9" s="33">
        <f t="shared" si="7"/>
        <v>1.57142857142857</v>
      </c>
      <c r="AC9" s="11">
        <v>8</v>
      </c>
      <c r="AD9" s="11">
        <v>0</v>
      </c>
      <c r="AE9" s="33">
        <f t="shared" si="8"/>
        <v>0</v>
      </c>
      <c r="AF9" s="11">
        <v>7</v>
      </c>
      <c r="AG9" s="11">
        <v>2</v>
      </c>
      <c r="AH9" s="33">
        <f t="shared" si="9"/>
        <v>0.285714285714286</v>
      </c>
      <c r="AI9" s="11">
        <v>4188</v>
      </c>
      <c r="AJ9" s="11">
        <v>739.83</v>
      </c>
      <c r="AK9" s="33">
        <f t="shared" si="10"/>
        <v>0.176654727793696</v>
      </c>
      <c r="XEZ9"/>
    </row>
    <row r="10" s="4" customFormat="1" customHeight="1" spans="1:16380">
      <c r="A10" s="10">
        <v>8</v>
      </c>
      <c r="B10" s="10">
        <v>379</v>
      </c>
      <c r="C10" s="10" t="s">
        <v>106</v>
      </c>
      <c r="D10" s="10" t="s">
        <v>98</v>
      </c>
      <c r="E10" s="11">
        <v>16</v>
      </c>
      <c r="F10" s="11">
        <v>4</v>
      </c>
      <c r="G10" s="33">
        <f t="shared" si="0"/>
        <v>0.25</v>
      </c>
      <c r="H10" s="11">
        <v>190</v>
      </c>
      <c r="I10" s="11">
        <v>169</v>
      </c>
      <c r="J10" s="33">
        <f t="shared" si="1"/>
        <v>0.889473684210526</v>
      </c>
      <c r="K10" s="11">
        <v>15</v>
      </c>
      <c r="L10" s="11">
        <v>6</v>
      </c>
      <c r="M10" s="33">
        <f t="shared" si="2"/>
        <v>0.4</v>
      </c>
      <c r="N10" s="11">
        <v>5</v>
      </c>
      <c r="O10" s="11">
        <v>2</v>
      </c>
      <c r="P10" s="33">
        <f t="shared" si="3"/>
        <v>0.4</v>
      </c>
      <c r="Q10" s="11">
        <v>30</v>
      </c>
      <c r="R10" s="11">
        <v>5</v>
      </c>
      <c r="S10" s="33">
        <f t="shared" si="4"/>
        <v>0.166666666666667</v>
      </c>
      <c r="T10" s="11">
        <v>6</v>
      </c>
      <c r="U10" s="11">
        <v>2</v>
      </c>
      <c r="V10" s="33">
        <f t="shared" si="5"/>
        <v>0.333333333333333</v>
      </c>
      <c r="W10" s="11">
        <v>7</v>
      </c>
      <c r="X10" s="11">
        <v>1</v>
      </c>
      <c r="Y10" s="33">
        <f t="shared" si="6"/>
        <v>0.142857142857143</v>
      </c>
      <c r="Z10" s="11">
        <v>7</v>
      </c>
      <c r="AA10" s="11">
        <v>9</v>
      </c>
      <c r="AB10" s="33">
        <f t="shared" si="7"/>
        <v>1.28571428571429</v>
      </c>
      <c r="AC10" s="11">
        <v>10</v>
      </c>
      <c r="AD10" s="11">
        <v>8</v>
      </c>
      <c r="AE10" s="33">
        <f t="shared" si="8"/>
        <v>0.8</v>
      </c>
      <c r="AF10" s="11">
        <v>7</v>
      </c>
      <c r="AG10" s="11">
        <v>2</v>
      </c>
      <c r="AH10" s="33">
        <f t="shared" si="9"/>
        <v>0.285714285714286</v>
      </c>
      <c r="AI10" s="11">
        <v>3913</v>
      </c>
      <c r="AJ10" s="11">
        <v>927.42</v>
      </c>
      <c r="AK10" s="33">
        <f t="shared" si="10"/>
        <v>0.237009966777409</v>
      </c>
      <c r="XEZ10"/>
    </row>
    <row r="11" s="4" customFormat="1" customHeight="1" spans="1:16380">
      <c r="A11" s="10">
        <v>9</v>
      </c>
      <c r="B11" s="10">
        <v>513</v>
      </c>
      <c r="C11" s="10" t="s">
        <v>107</v>
      </c>
      <c r="D11" s="10" t="s">
        <v>98</v>
      </c>
      <c r="E11" s="11">
        <v>10</v>
      </c>
      <c r="F11" s="11">
        <v>6</v>
      </c>
      <c r="G11" s="33">
        <f t="shared" si="0"/>
        <v>0.6</v>
      </c>
      <c r="H11" s="11">
        <v>125</v>
      </c>
      <c r="I11" s="11">
        <v>151</v>
      </c>
      <c r="J11" s="33">
        <f t="shared" si="1"/>
        <v>1.208</v>
      </c>
      <c r="K11" s="11">
        <v>15</v>
      </c>
      <c r="L11" s="11">
        <v>19</v>
      </c>
      <c r="M11" s="33">
        <f t="shared" si="2"/>
        <v>1.26666666666667</v>
      </c>
      <c r="N11" s="11">
        <v>10</v>
      </c>
      <c r="O11" s="11">
        <v>12</v>
      </c>
      <c r="P11" s="33">
        <f t="shared" si="3"/>
        <v>1.2</v>
      </c>
      <c r="Q11" s="11">
        <v>30</v>
      </c>
      <c r="R11" s="11">
        <v>10</v>
      </c>
      <c r="S11" s="33">
        <f t="shared" si="4"/>
        <v>0.333333333333333</v>
      </c>
      <c r="T11" s="11">
        <v>8</v>
      </c>
      <c r="U11" s="11">
        <v>22</v>
      </c>
      <c r="V11" s="33">
        <f t="shared" si="5"/>
        <v>2.75</v>
      </c>
      <c r="W11" s="11">
        <v>9</v>
      </c>
      <c r="X11" s="11">
        <v>1</v>
      </c>
      <c r="Y11" s="33">
        <f t="shared" si="6"/>
        <v>0.111111111111111</v>
      </c>
      <c r="Z11" s="11">
        <v>7</v>
      </c>
      <c r="AA11" s="11">
        <v>3</v>
      </c>
      <c r="AB11" s="33">
        <f t="shared" si="7"/>
        <v>0.428571428571429</v>
      </c>
      <c r="AC11" s="11">
        <v>11</v>
      </c>
      <c r="AD11" s="11">
        <v>14</v>
      </c>
      <c r="AE11" s="33">
        <f t="shared" si="8"/>
        <v>1.27272727272727</v>
      </c>
      <c r="AF11" s="11">
        <v>7</v>
      </c>
      <c r="AG11" s="11">
        <v>4</v>
      </c>
      <c r="AH11" s="33">
        <f t="shared" si="9"/>
        <v>0.571428571428571</v>
      </c>
      <c r="AI11" s="11">
        <v>2527</v>
      </c>
      <c r="AJ11" s="11">
        <v>1159.25</v>
      </c>
      <c r="AK11" s="33">
        <f t="shared" si="10"/>
        <v>0.458745548080728</v>
      </c>
      <c r="XEZ11"/>
    </row>
    <row r="12" s="4" customFormat="1" customHeight="1" spans="1:16380">
      <c r="A12" s="10">
        <v>10</v>
      </c>
      <c r="B12" s="10">
        <v>102934</v>
      </c>
      <c r="C12" s="10" t="s">
        <v>108</v>
      </c>
      <c r="D12" s="10" t="s">
        <v>98</v>
      </c>
      <c r="E12" s="11">
        <v>16</v>
      </c>
      <c r="F12" s="11">
        <v>8</v>
      </c>
      <c r="G12" s="33">
        <f t="shared" si="0"/>
        <v>0.5</v>
      </c>
      <c r="H12" s="11">
        <v>180</v>
      </c>
      <c r="I12" s="11">
        <v>88</v>
      </c>
      <c r="J12" s="33">
        <f t="shared" si="1"/>
        <v>0.488888888888889</v>
      </c>
      <c r="K12" s="11">
        <v>22</v>
      </c>
      <c r="L12" s="11">
        <v>6</v>
      </c>
      <c r="M12" s="33">
        <f t="shared" si="2"/>
        <v>0.272727272727273</v>
      </c>
      <c r="N12" s="11">
        <v>6</v>
      </c>
      <c r="O12" s="11">
        <v>7</v>
      </c>
      <c r="P12" s="33">
        <f t="shared" si="3"/>
        <v>1.16666666666667</v>
      </c>
      <c r="Q12" s="11">
        <v>32</v>
      </c>
      <c r="R12" s="11">
        <v>6</v>
      </c>
      <c r="S12" s="33">
        <f t="shared" si="4"/>
        <v>0.1875</v>
      </c>
      <c r="T12" s="11">
        <v>6</v>
      </c>
      <c r="U12" s="11">
        <v>1</v>
      </c>
      <c r="V12" s="33">
        <f t="shared" si="5"/>
        <v>0.166666666666667</v>
      </c>
      <c r="W12" s="11">
        <v>12</v>
      </c>
      <c r="X12" s="11">
        <v>2</v>
      </c>
      <c r="Y12" s="33">
        <f t="shared" si="6"/>
        <v>0.166666666666667</v>
      </c>
      <c r="Z12" s="11">
        <v>7</v>
      </c>
      <c r="AA12" s="11">
        <v>19</v>
      </c>
      <c r="AB12" s="33">
        <f t="shared" si="7"/>
        <v>2.71428571428571</v>
      </c>
      <c r="AC12" s="11">
        <v>8</v>
      </c>
      <c r="AD12" s="11">
        <v>11</v>
      </c>
      <c r="AE12" s="33">
        <f t="shared" si="8"/>
        <v>1.375</v>
      </c>
      <c r="AF12" s="11">
        <v>7</v>
      </c>
      <c r="AG12" s="11">
        <v>0</v>
      </c>
      <c r="AH12" s="33">
        <f t="shared" si="9"/>
        <v>0</v>
      </c>
      <c r="AI12" s="11">
        <v>2922</v>
      </c>
      <c r="AJ12" s="11">
        <v>564.3</v>
      </c>
      <c r="AK12" s="33">
        <f t="shared" si="10"/>
        <v>0.193121149897331</v>
      </c>
      <c r="XEZ12"/>
    </row>
    <row r="13" s="4" customFormat="1" customHeight="1" spans="1:16380">
      <c r="A13" s="10">
        <v>11</v>
      </c>
      <c r="B13" s="10">
        <v>357</v>
      </c>
      <c r="C13" s="10" t="s">
        <v>109</v>
      </c>
      <c r="D13" s="10" t="s">
        <v>98</v>
      </c>
      <c r="E13" s="11">
        <v>8</v>
      </c>
      <c r="F13" s="11">
        <v>6</v>
      </c>
      <c r="G13" s="33">
        <f t="shared" si="0"/>
        <v>0.75</v>
      </c>
      <c r="H13" s="11">
        <v>88</v>
      </c>
      <c r="I13" s="11">
        <v>45</v>
      </c>
      <c r="J13" s="33">
        <f t="shared" si="1"/>
        <v>0.511363636363636</v>
      </c>
      <c r="K13" s="11">
        <v>16</v>
      </c>
      <c r="L13" s="11">
        <v>16</v>
      </c>
      <c r="M13" s="33">
        <f t="shared" si="2"/>
        <v>1</v>
      </c>
      <c r="N13" s="11">
        <v>6</v>
      </c>
      <c r="O13" s="11">
        <v>4</v>
      </c>
      <c r="P13" s="33">
        <f t="shared" si="3"/>
        <v>0.666666666666667</v>
      </c>
      <c r="Q13" s="11">
        <v>32</v>
      </c>
      <c r="R13" s="11">
        <v>4</v>
      </c>
      <c r="S13" s="33">
        <f t="shared" si="4"/>
        <v>0.125</v>
      </c>
      <c r="T13" s="11">
        <v>6</v>
      </c>
      <c r="U13" s="11">
        <v>3</v>
      </c>
      <c r="V13" s="33">
        <f t="shared" si="5"/>
        <v>0.5</v>
      </c>
      <c r="W13" s="11">
        <v>17</v>
      </c>
      <c r="X13" s="11">
        <v>0</v>
      </c>
      <c r="Y13" s="33">
        <f t="shared" si="6"/>
        <v>0</v>
      </c>
      <c r="Z13" s="11">
        <v>5</v>
      </c>
      <c r="AA13" s="11">
        <v>2</v>
      </c>
      <c r="AB13" s="33">
        <f t="shared" si="7"/>
        <v>0.4</v>
      </c>
      <c r="AC13" s="11">
        <v>6</v>
      </c>
      <c r="AD13" s="11">
        <v>1</v>
      </c>
      <c r="AE13" s="33">
        <f t="shared" si="8"/>
        <v>0.166666666666667</v>
      </c>
      <c r="AF13" s="11">
        <v>5</v>
      </c>
      <c r="AG13" s="11">
        <v>1</v>
      </c>
      <c r="AH13" s="33">
        <f t="shared" si="9"/>
        <v>0.2</v>
      </c>
      <c r="AI13" s="11">
        <v>39942</v>
      </c>
      <c r="AJ13" s="11">
        <v>21658.5</v>
      </c>
      <c r="AK13" s="33">
        <f t="shared" si="10"/>
        <v>0.542248760703019</v>
      </c>
      <c r="XEZ13"/>
    </row>
    <row r="14" s="4" customFormat="1" customHeight="1" spans="1:16380">
      <c r="A14" s="10">
        <v>12</v>
      </c>
      <c r="B14" s="10">
        <v>745</v>
      </c>
      <c r="C14" s="10" t="s">
        <v>110</v>
      </c>
      <c r="D14" s="10" t="s">
        <v>98</v>
      </c>
      <c r="E14" s="11">
        <v>8</v>
      </c>
      <c r="F14" s="11">
        <v>12</v>
      </c>
      <c r="G14" s="33">
        <f t="shared" si="0"/>
        <v>1.5</v>
      </c>
      <c r="H14" s="11">
        <v>102</v>
      </c>
      <c r="I14" s="11">
        <v>44</v>
      </c>
      <c r="J14" s="33">
        <f t="shared" si="1"/>
        <v>0.431372549019608</v>
      </c>
      <c r="K14" s="11">
        <v>17</v>
      </c>
      <c r="L14" s="11">
        <v>3</v>
      </c>
      <c r="M14" s="33">
        <f t="shared" si="2"/>
        <v>0.176470588235294</v>
      </c>
      <c r="N14" s="11">
        <v>5</v>
      </c>
      <c r="O14" s="11">
        <v>2</v>
      </c>
      <c r="P14" s="33">
        <f t="shared" si="3"/>
        <v>0.4</v>
      </c>
      <c r="Q14" s="11">
        <v>25</v>
      </c>
      <c r="R14" s="11">
        <v>9</v>
      </c>
      <c r="S14" s="33">
        <f t="shared" si="4"/>
        <v>0.36</v>
      </c>
      <c r="T14" s="11">
        <v>6</v>
      </c>
      <c r="U14" s="11">
        <v>3</v>
      </c>
      <c r="V14" s="33">
        <f t="shared" si="5"/>
        <v>0.5</v>
      </c>
      <c r="W14" s="11">
        <v>7</v>
      </c>
      <c r="X14" s="11">
        <v>0</v>
      </c>
      <c r="Y14" s="33">
        <f t="shared" si="6"/>
        <v>0</v>
      </c>
      <c r="Z14" s="11">
        <v>5</v>
      </c>
      <c r="AA14" s="11">
        <v>13</v>
      </c>
      <c r="AB14" s="33">
        <f t="shared" si="7"/>
        <v>2.6</v>
      </c>
      <c r="AC14" s="11">
        <v>6</v>
      </c>
      <c r="AD14" s="11">
        <v>3</v>
      </c>
      <c r="AE14" s="33">
        <f t="shared" si="8"/>
        <v>0.5</v>
      </c>
      <c r="AF14" s="11">
        <v>5</v>
      </c>
      <c r="AG14" s="11">
        <v>2</v>
      </c>
      <c r="AH14" s="33">
        <f t="shared" si="9"/>
        <v>0.4</v>
      </c>
      <c r="AI14" s="11">
        <v>1589</v>
      </c>
      <c r="AJ14" s="11">
        <v>661.69</v>
      </c>
      <c r="AK14" s="33">
        <f t="shared" si="10"/>
        <v>0.416419131529264</v>
      </c>
      <c r="XEZ14"/>
    </row>
    <row r="15" s="4" customFormat="1" customHeight="1" spans="1:16380">
      <c r="A15" s="10">
        <v>13</v>
      </c>
      <c r="B15" s="10">
        <v>103198</v>
      </c>
      <c r="C15" s="10" t="s">
        <v>111</v>
      </c>
      <c r="D15" s="10" t="s">
        <v>98</v>
      </c>
      <c r="E15" s="11">
        <v>13</v>
      </c>
      <c r="F15" s="11">
        <v>1</v>
      </c>
      <c r="G15" s="33">
        <f t="shared" si="0"/>
        <v>0.0769230769230769</v>
      </c>
      <c r="H15" s="11">
        <v>120</v>
      </c>
      <c r="I15" s="11">
        <v>101</v>
      </c>
      <c r="J15" s="33">
        <f t="shared" si="1"/>
        <v>0.841666666666667</v>
      </c>
      <c r="K15" s="11">
        <v>21</v>
      </c>
      <c r="L15" s="11">
        <v>10</v>
      </c>
      <c r="M15" s="33">
        <f t="shared" si="2"/>
        <v>0.476190476190476</v>
      </c>
      <c r="N15" s="11">
        <v>7</v>
      </c>
      <c r="O15" s="11">
        <v>9</v>
      </c>
      <c r="P15" s="33">
        <f t="shared" si="3"/>
        <v>1.28571428571429</v>
      </c>
      <c r="Q15" s="11">
        <v>25</v>
      </c>
      <c r="R15" s="11">
        <v>16</v>
      </c>
      <c r="S15" s="33">
        <f t="shared" si="4"/>
        <v>0.64</v>
      </c>
      <c r="T15" s="11">
        <v>5</v>
      </c>
      <c r="U15" s="11">
        <v>5</v>
      </c>
      <c r="V15" s="33">
        <f t="shared" si="5"/>
        <v>1</v>
      </c>
      <c r="W15" s="11">
        <v>12</v>
      </c>
      <c r="X15" s="11">
        <v>2</v>
      </c>
      <c r="Y15" s="33">
        <f t="shared" si="6"/>
        <v>0.166666666666667</v>
      </c>
      <c r="Z15" s="11">
        <v>5</v>
      </c>
      <c r="AA15" s="11">
        <v>6</v>
      </c>
      <c r="AB15" s="33">
        <f t="shared" si="7"/>
        <v>1.2</v>
      </c>
      <c r="AC15" s="11">
        <v>8</v>
      </c>
      <c r="AD15" s="11">
        <v>10</v>
      </c>
      <c r="AE15" s="33">
        <f t="shared" si="8"/>
        <v>1.25</v>
      </c>
      <c r="AF15" s="11">
        <v>5</v>
      </c>
      <c r="AG15" s="11">
        <v>4</v>
      </c>
      <c r="AH15" s="33">
        <f t="shared" si="9"/>
        <v>0.8</v>
      </c>
      <c r="AI15" s="11">
        <v>2428</v>
      </c>
      <c r="AJ15" s="11">
        <v>1020.5</v>
      </c>
      <c r="AK15" s="33">
        <f t="shared" si="10"/>
        <v>0.420304777594728</v>
      </c>
      <c r="XEZ15"/>
    </row>
    <row r="16" s="4" customFormat="1" customHeight="1" spans="1:16380">
      <c r="A16" s="10">
        <v>14</v>
      </c>
      <c r="B16" s="10">
        <v>103199</v>
      </c>
      <c r="C16" s="10" t="s">
        <v>112</v>
      </c>
      <c r="D16" s="10" t="s">
        <v>101</v>
      </c>
      <c r="E16" s="11">
        <v>13</v>
      </c>
      <c r="F16" s="11">
        <v>0</v>
      </c>
      <c r="G16" s="33">
        <f t="shared" si="0"/>
        <v>0</v>
      </c>
      <c r="H16" s="11">
        <v>95</v>
      </c>
      <c r="I16" s="11">
        <v>25</v>
      </c>
      <c r="J16" s="33">
        <f t="shared" si="1"/>
        <v>0.263157894736842</v>
      </c>
      <c r="K16" s="11">
        <v>21</v>
      </c>
      <c r="L16" s="11">
        <v>5</v>
      </c>
      <c r="M16" s="33">
        <f t="shared" si="2"/>
        <v>0.238095238095238</v>
      </c>
      <c r="N16" s="11">
        <v>6</v>
      </c>
      <c r="O16" s="11">
        <v>4</v>
      </c>
      <c r="P16" s="33">
        <f t="shared" si="3"/>
        <v>0.666666666666667</v>
      </c>
      <c r="Q16" s="11">
        <v>22</v>
      </c>
      <c r="R16" s="11">
        <v>4</v>
      </c>
      <c r="S16" s="33">
        <f t="shared" si="4"/>
        <v>0.181818181818182</v>
      </c>
      <c r="T16" s="11">
        <v>6</v>
      </c>
      <c r="U16" s="11">
        <v>0</v>
      </c>
      <c r="V16" s="33">
        <f t="shared" si="5"/>
        <v>0</v>
      </c>
      <c r="W16" s="11">
        <v>7</v>
      </c>
      <c r="X16" s="11">
        <v>0</v>
      </c>
      <c r="Y16" s="33">
        <f t="shared" si="6"/>
        <v>0</v>
      </c>
      <c r="Z16" s="11">
        <v>5</v>
      </c>
      <c r="AA16" s="11">
        <v>1</v>
      </c>
      <c r="AB16" s="33">
        <f t="shared" si="7"/>
        <v>0.2</v>
      </c>
      <c r="AC16" s="11">
        <v>6</v>
      </c>
      <c r="AD16" s="11">
        <v>8</v>
      </c>
      <c r="AE16" s="33">
        <f t="shared" si="8"/>
        <v>1.33333333333333</v>
      </c>
      <c r="AF16" s="11">
        <v>5</v>
      </c>
      <c r="AG16" s="11">
        <v>0</v>
      </c>
      <c r="AH16" s="33">
        <f t="shared" si="9"/>
        <v>0</v>
      </c>
      <c r="AI16" s="11">
        <v>2228</v>
      </c>
      <c r="AJ16" s="11">
        <v>584.1</v>
      </c>
      <c r="AK16" s="33">
        <f t="shared" si="10"/>
        <v>0.262163375224417</v>
      </c>
      <c r="XEZ16"/>
    </row>
    <row r="17" s="4" customFormat="1" customHeight="1" spans="1:16380">
      <c r="A17" s="10">
        <v>15</v>
      </c>
      <c r="B17" s="10">
        <v>106569</v>
      </c>
      <c r="C17" s="10" t="s">
        <v>113</v>
      </c>
      <c r="D17" s="10" t="s">
        <v>98</v>
      </c>
      <c r="E17" s="11">
        <v>7</v>
      </c>
      <c r="F17" s="11">
        <v>0</v>
      </c>
      <c r="G17" s="33">
        <f t="shared" si="0"/>
        <v>0</v>
      </c>
      <c r="H17" s="11">
        <v>84</v>
      </c>
      <c r="I17" s="11">
        <v>55</v>
      </c>
      <c r="J17" s="33">
        <f t="shared" si="1"/>
        <v>0.654761904761905</v>
      </c>
      <c r="K17" s="11">
        <v>15</v>
      </c>
      <c r="L17" s="11">
        <v>4</v>
      </c>
      <c r="M17" s="33">
        <f t="shared" si="2"/>
        <v>0.266666666666667</v>
      </c>
      <c r="N17" s="11">
        <v>6</v>
      </c>
      <c r="O17" s="11">
        <v>4</v>
      </c>
      <c r="P17" s="33">
        <f t="shared" si="3"/>
        <v>0.666666666666667</v>
      </c>
      <c r="Q17" s="11">
        <v>20</v>
      </c>
      <c r="R17" s="11">
        <v>10</v>
      </c>
      <c r="S17" s="33">
        <f t="shared" si="4"/>
        <v>0.5</v>
      </c>
      <c r="T17" s="11">
        <v>7</v>
      </c>
      <c r="U17" s="11">
        <v>11</v>
      </c>
      <c r="V17" s="33">
        <f t="shared" si="5"/>
        <v>1.57142857142857</v>
      </c>
      <c r="W17" s="11">
        <v>7</v>
      </c>
      <c r="X17" s="11">
        <v>1</v>
      </c>
      <c r="Y17" s="33">
        <f t="shared" si="6"/>
        <v>0.142857142857143</v>
      </c>
      <c r="Z17" s="11">
        <v>5</v>
      </c>
      <c r="AA17" s="11">
        <v>3</v>
      </c>
      <c r="AB17" s="33">
        <f t="shared" si="7"/>
        <v>0.6</v>
      </c>
      <c r="AC17" s="11">
        <v>9</v>
      </c>
      <c r="AD17" s="11">
        <v>10</v>
      </c>
      <c r="AE17" s="33">
        <f t="shared" si="8"/>
        <v>1.11111111111111</v>
      </c>
      <c r="AF17" s="11">
        <v>5</v>
      </c>
      <c r="AG17" s="11">
        <v>3</v>
      </c>
      <c r="AH17" s="33">
        <f t="shared" si="9"/>
        <v>0.6</v>
      </c>
      <c r="AI17" s="11">
        <v>1000</v>
      </c>
      <c r="AJ17" s="11">
        <v>535.55</v>
      </c>
      <c r="AK17" s="33">
        <f t="shared" si="10"/>
        <v>0.53555</v>
      </c>
      <c r="XEZ17"/>
    </row>
    <row r="18" s="4" customFormat="1" customHeight="1" spans="1:16380">
      <c r="A18" s="10">
        <v>16</v>
      </c>
      <c r="B18" s="10">
        <v>106399</v>
      </c>
      <c r="C18" s="10" t="s">
        <v>114</v>
      </c>
      <c r="D18" s="10" t="s">
        <v>98</v>
      </c>
      <c r="E18" s="11">
        <v>7</v>
      </c>
      <c r="F18" s="11">
        <v>1</v>
      </c>
      <c r="G18" s="33">
        <f t="shared" si="0"/>
        <v>0.142857142857143</v>
      </c>
      <c r="H18" s="11">
        <v>84</v>
      </c>
      <c r="I18" s="11">
        <v>49</v>
      </c>
      <c r="J18" s="33">
        <f t="shared" si="1"/>
        <v>0.583333333333333</v>
      </c>
      <c r="K18" s="11">
        <v>15</v>
      </c>
      <c r="L18" s="11">
        <v>14</v>
      </c>
      <c r="M18" s="33">
        <f t="shared" si="2"/>
        <v>0.933333333333333</v>
      </c>
      <c r="N18" s="11">
        <v>6</v>
      </c>
      <c r="O18" s="11">
        <v>4</v>
      </c>
      <c r="P18" s="33">
        <f t="shared" si="3"/>
        <v>0.666666666666667</v>
      </c>
      <c r="Q18" s="11">
        <v>20</v>
      </c>
      <c r="R18" s="11">
        <v>5</v>
      </c>
      <c r="S18" s="33">
        <f t="shared" si="4"/>
        <v>0.25</v>
      </c>
      <c r="T18" s="11">
        <v>7</v>
      </c>
      <c r="U18" s="11">
        <v>0</v>
      </c>
      <c r="V18" s="33">
        <f t="shared" si="5"/>
        <v>0</v>
      </c>
      <c r="W18" s="11">
        <v>7</v>
      </c>
      <c r="X18" s="11">
        <v>0</v>
      </c>
      <c r="Y18" s="33">
        <f t="shared" si="6"/>
        <v>0</v>
      </c>
      <c r="Z18" s="11">
        <v>5</v>
      </c>
      <c r="AA18" s="11">
        <v>0</v>
      </c>
      <c r="AB18" s="33">
        <f t="shared" si="7"/>
        <v>0</v>
      </c>
      <c r="AC18" s="11">
        <v>6</v>
      </c>
      <c r="AD18" s="11">
        <v>3</v>
      </c>
      <c r="AE18" s="33">
        <f t="shared" si="8"/>
        <v>0.5</v>
      </c>
      <c r="AF18" s="11">
        <v>5</v>
      </c>
      <c r="AG18" s="11">
        <v>1</v>
      </c>
      <c r="AH18" s="33">
        <f t="shared" si="9"/>
        <v>0.2</v>
      </c>
      <c r="AI18" s="11">
        <v>1202</v>
      </c>
      <c r="AJ18" s="11">
        <v>554.4</v>
      </c>
      <c r="AK18" s="33">
        <f t="shared" si="10"/>
        <v>0.461231281198003</v>
      </c>
      <c r="XEZ18"/>
    </row>
    <row r="19" s="4" customFormat="1" customHeight="1" spans="1:16380">
      <c r="A19" s="10">
        <v>17</v>
      </c>
      <c r="B19" s="10">
        <v>107658</v>
      </c>
      <c r="C19" s="10" t="s">
        <v>115</v>
      </c>
      <c r="D19" s="10" t="s">
        <v>98</v>
      </c>
      <c r="E19" s="11">
        <v>15</v>
      </c>
      <c r="F19" s="11">
        <v>3</v>
      </c>
      <c r="G19" s="33">
        <f t="shared" si="0"/>
        <v>0.2</v>
      </c>
      <c r="H19" s="11">
        <v>112</v>
      </c>
      <c r="I19" s="11">
        <v>107</v>
      </c>
      <c r="J19" s="33">
        <f t="shared" si="1"/>
        <v>0.955357142857143</v>
      </c>
      <c r="K19" s="11">
        <v>18</v>
      </c>
      <c r="L19" s="11">
        <v>6</v>
      </c>
      <c r="M19" s="33">
        <f t="shared" si="2"/>
        <v>0.333333333333333</v>
      </c>
      <c r="N19" s="11">
        <v>7</v>
      </c>
      <c r="O19" s="11">
        <v>4</v>
      </c>
      <c r="P19" s="33">
        <f t="shared" si="3"/>
        <v>0.571428571428571</v>
      </c>
      <c r="Q19" s="11">
        <v>20</v>
      </c>
      <c r="R19" s="11">
        <v>12</v>
      </c>
      <c r="S19" s="33">
        <f t="shared" si="4"/>
        <v>0.6</v>
      </c>
      <c r="T19" s="11">
        <v>6</v>
      </c>
      <c r="U19" s="11">
        <v>3</v>
      </c>
      <c r="V19" s="33">
        <f t="shared" si="5"/>
        <v>0.5</v>
      </c>
      <c r="W19" s="11">
        <v>7</v>
      </c>
      <c r="X19" s="11">
        <v>3</v>
      </c>
      <c r="Y19" s="33">
        <f t="shared" si="6"/>
        <v>0.428571428571429</v>
      </c>
      <c r="Z19" s="11">
        <v>5</v>
      </c>
      <c r="AA19" s="11">
        <v>19</v>
      </c>
      <c r="AB19" s="33">
        <f t="shared" si="7"/>
        <v>3.8</v>
      </c>
      <c r="AC19" s="11">
        <v>9</v>
      </c>
      <c r="AD19" s="11">
        <v>17</v>
      </c>
      <c r="AE19" s="33">
        <f t="shared" si="8"/>
        <v>1.88888888888889</v>
      </c>
      <c r="AF19" s="11">
        <v>5</v>
      </c>
      <c r="AG19" s="11">
        <v>6</v>
      </c>
      <c r="AH19" s="33">
        <f t="shared" si="9"/>
        <v>1.2</v>
      </c>
      <c r="AI19" s="11">
        <v>1000</v>
      </c>
      <c r="AJ19" s="11">
        <v>972.21</v>
      </c>
      <c r="AK19" s="33">
        <f t="shared" si="10"/>
        <v>0.97221</v>
      </c>
      <c r="XEZ19"/>
    </row>
    <row r="20" s="4" customFormat="1" customHeight="1" spans="1:16380">
      <c r="A20" s="10">
        <v>18</v>
      </c>
      <c r="B20" s="10">
        <v>339</v>
      </c>
      <c r="C20" s="10" t="s">
        <v>116</v>
      </c>
      <c r="D20" s="10" t="s">
        <v>98</v>
      </c>
      <c r="E20" s="11">
        <v>7</v>
      </c>
      <c r="F20" s="11">
        <v>9</v>
      </c>
      <c r="G20" s="33">
        <f t="shared" si="0"/>
        <v>1.28571428571429</v>
      </c>
      <c r="H20" s="11">
        <v>86</v>
      </c>
      <c r="I20" s="11">
        <v>81</v>
      </c>
      <c r="J20" s="33">
        <f t="shared" si="1"/>
        <v>0.941860465116279</v>
      </c>
      <c r="K20" s="11">
        <v>15</v>
      </c>
      <c r="L20" s="11">
        <v>4</v>
      </c>
      <c r="M20" s="33">
        <f t="shared" si="2"/>
        <v>0.266666666666667</v>
      </c>
      <c r="N20" s="11">
        <v>5</v>
      </c>
      <c r="O20" s="11">
        <v>3</v>
      </c>
      <c r="P20" s="33">
        <f t="shared" si="3"/>
        <v>0.6</v>
      </c>
      <c r="Q20" s="11">
        <v>25</v>
      </c>
      <c r="R20" s="11">
        <v>2</v>
      </c>
      <c r="S20" s="33">
        <f t="shared" si="4"/>
        <v>0.08</v>
      </c>
      <c r="T20" s="11">
        <v>6</v>
      </c>
      <c r="U20" s="11">
        <v>3</v>
      </c>
      <c r="V20" s="33">
        <f t="shared" si="5"/>
        <v>0.5</v>
      </c>
      <c r="W20" s="11">
        <v>9</v>
      </c>
      <c r="X20" s="11">
        <v>0</v>
      </c>
      <c r="Y20" s="33">
        <f t="shared" si="6"/>
        <v>0</v>
      </c>
      <c r="Z20" s="11">
        <v>5</v>
      </c>
      <c r="AA20" s="11">
        <v>4</v>
      </c>
      <c r="AB20" s="33">
        <f t="shared" si="7"/>
        <v>0.8</v>
      </c>
      <c r="AC20" s="11">
        <v>9</v>
      </c>
      <c r="AD20" s="11">
        <v>18</v>
      </c>
      <c r="AE20" s="33">
        <f t="shared" si="8"/>
        <v>2</v>
      </c>
      <c r="AF20" s="11">
        <v>4</v>
      </c>
      <c r="AG20" s="11">
        <v>0</v>
      </c>
      <c r="AH20" s="33">
        <f t="shared" si="9"/>
        <v>0</v>
      </c>
      <c r="AI20" s="11">
        <v>4487</v>
      </c>
      <c r="AJ20" s="11">
        <v>722.48</v>
      </c>
      <c r="AK20" s="33">
        <f t="shared" si="10"/>
        <v>0.161016269222197</v>
      </c>
      <c r="XEZ20"/>
    </row>
    <row r="21" s="4" customFormat="1" customHeight="1" spans="1:16380">
      <c r="A21" s="10">
        <v>19</v>
      </c>
      <c r="B21" s="10">
        <v>359</v>
      </c>
      <c r="C21" s="10" t="s">
        <v>117</v>
      </c>
      <c r="D21" s="10" t="s">
        <v>98</v>
      </c>
      <c r="E21" s="11">
        <v>10</v>
      </c>
      <c r="F21" s="11">
        <v>1</v>
      </c>
      <c r="G21" s="33">
        <f t="shared" si="0"/>
        <v>0.1</v>
      </c>
      <c r="H21" s="11">
        <v>89</v>
      </c>
      <c r="I21" s="11">
        <v>85</v>
      </c>
      <c r="J21" s="33">
        <f t="shared" si="1"/>
        <v>0.955056179775281</v>
      </c>
      <c r="K21" s="11">
        <v>21</v>
      </c>
      <c r="L21" s="11">
        <v>5</v>
      </c>
      <c r="M21" s="33">
        <f t="shared" si="2"/>
        <v>0.238095238095238</v>
      </c>
      <c r="N21" s="11">
        <v>5</v>
      </c>
      <c r="O21" s="11">
        <v>2</v>
      </c>
      <c r="P21" s="33">
        <f t="shared" si="3"/>
        <v>0.4</v>
      </c>
      <c r="Q21" s="11">
        <v>23</v>
      </c>
      <c r="R21" s="11">
        <v>8</v>
      </c>
      <c r="S21" s="33">
        <f t="shared" si="4"/>
        <v>0.347826086956522</v>
      </c>
      <c r="T21" s="11">
        <v>6</v>
      </c>
      <c r="U21" s="11">
        <v>0</v>
      </c>
      <c r="V21" s="33">
        <f t="shared" si="5"/>
        <v>0</v>
      </c>
      <c r="W21" s="11">
        <v>7</v>
      </c>
      <c r="X21" s="11">
        <v>1</v>
      </c>
      <c r="Y21" s="33">
        <f t="shared" si="6"/>
        <v>0.142857142857143</v>
      </c>
      <c r="Z21" s="11">
        <v>5</v>
      </c>
      <c r="AA21" s="11">
        <v>3</v>
      </c>
      <c r="AB21" s="33">
        <f t="shared" si="7"/>
        <v>0.6</v>
      </c>
      <c r="AC21" s="11">
        <v>4</v>
      </c>
      <c r="AD21" s="11">
        <v>8</v>
      </c>
      <c r="AE21" s="33">
        <f t="shared" si="8"/>
        <v>2</v>
      </c>
      <c r="AF21" s="11">
        <v>4</v>
      </c>
      <c r="AG21" s="11">
        <v>1</v>
      </c>
      <c r="AH21" s="33">
        <f t="shared" si="9"/>
        <v>0.25</v>
      </c>
      <c r="AI21" s="11">
        <v>3415</v>
      </c>
      <c r="AJ21" s="11">
        <v>859.41</v>
      </c>
      <c r="AK21" s="33">
        <f t="shared" si="10"/>
        <v>0.251657393850659</v>
      </c>
      <c r="XEZ21"/>
    </row>
    <row r="22" s="4" customFormat="1" customHeight="1" spans="1:16380">
      <c r="A22" s="10">
        <v>20</v>
      </c>
      <c r="B22" s="10">
        <v>726</v>
      </c>
      <c r="C22" s="10" t="s">
        <v>118</v>
      </c>
      <c r="D22" s="10" t="s">
        <v>98</v>
      </c>
      <c r="E22" s="11">
        <v>7</v>
      </c>
      <c r="F22" s="11">
        <v>0</v>
      </c>
      <c r="G22" s="33">
        <f t="shared" si="0"/>
        <v>0</v>
      </c>
      <c r="H22" s="11">
        <v>90</v>
      </c>
      <c r="I22" s="11">
        <v>39</v>
      </c>
      <c r="J22" s="33">
        <f t="shared" si="1"/>
        <v>0.433333333333333</v>
      </c>
      <c r="K22" s="11">
        <v>18</v>
      </c>
      <c r="L22" s="11">
        <v>4</v>
      </c>
      <c r="M22" s="33">
        <f t="shared" si="2"/>
        <v>0.222222222222222</v>
      </c>
      <c r="N22" s="11">
        <v>6</v>
      </c>
      <c r="O22" s="11">
        <v>2</v>
      </c>
      <c r="P22" s="33">
        <f t="shared" si="3"/>
        <v>0.333333333333333</v>
      </c>
      <c r="Q22" s="11">
        <v>23</v>
      </c>
      <c r="R22" s="11">
        <v>9</v>
      </c>
      <c r="S22" s="33">
        <f t="shared" si="4"/>
        <v>0.391304347826087</v>
      </c>
      <c r="T22" s="11">
        <v>6</v>
      </c>
      <c r="U22" s="11">
        <v>0</v>
      </c>
      <c r="V22" s="33">
        <f t="shared" si="5"/>
        <v>0</v>
      </c>
      <c r="W22" s="11">
        <v>9</v>
      </c>
      <c r="X22" s="11">
        <v>2</v>
      </c>
      <c r="Y22" s="33">
        <f t="shared" si="6"/>
        <v>0.222222222222222</v>
      </c>
      <c r="Z22" s="11">
        <v>5</v>
      </c>
      <c r="AA22" s="11">
        <v>7</v>
      </c>
      <c r="AB22" s="33">
        <f t="shared" si="7"/>
        <v>1.4</v>
      </c>
      <c r="AC22" s="11">
        <v>5</v>
      </c>
      <c r="AD22" s="11">
        <v>8</v>
      </c>
      <c r="AE22" s="33">
        <f t="shared" si="8"/>
        <v>1.6</v>
      </c>
      <c r="AF22" s="11">
        <v>4</v>
      </c>
      <c r="AG22" s="11">
        <v>4</v>
      </c>
      <c r="AH22" s="33">
        <f t="shared" si="9"/>
        <v>1</v>
      </c>
      <c r="AI22" s="11">
        <v>7765</v>
      </c>
      <c r="AJ22" s="11">
        <v>1291.66</v>
      </c>
      <c r="AK22" s="33">
        <f t="shared" si="10"/>
        <v>0.166343850611719</v>
      </c>
      <c r="XEZ22"/>
    </row>
    <row r="23" s="4" customFormat="1" customHeight="1" spans="1:16380">
      <c r="A23" s="10">
        <v>21</v>
      </c>
      <c r="B23" s="10">
        <v>727</v>
      </c>
      <c r="C23" s="10" t="s">
        <v>119</v>
      </c>
      <c r="D23" s="10" t="s">
        <v>98</v>
      </c>
      <c r="E23" s="11">
        <v>8</v>
      </c>
      <c r="F23" s="11">
        <v>6</v>
      </c>
      <c r="G23" s="33">
        <f t="shared" si="0"/>
        <v>0.75</v>
      </c>
      <c r="H23" s="11">
        <v>96</v>
      </c>
      <c r="I23" s="11">
        <v>15</v>
      </c>
      <c r="J23" s="33">
        <f t="shared" si="1"/>
        <v>0.15625</v>
      </c>
      <c r="K23" s="11">
        <v>21</v>
      </c>
      <c r="L23" s="11">
        <v>11</v>
      </c>
      <c r="M23" s="33">
        <f t="shared" si="2"/>
        <v>0.523809523809524</v>
      </c>
      <c r="N23" s="11">
        <v>4</v>
      </c>
      <c r="O23" s="11">
        <v>6</v>
      </c>
      <c r="P23" s="33">
        <f t="shared" si="3"/>
        <v>1.5</v>
      </c>
      <c r="Q23" s="11">
        <v>22</v>
      </c>
      <c r="R23" s="11">
        <v>9</v>
      </c>
      <c r="S23" s="33">
        <f t="shared" si="4"/>
        <v>0.409090909090909</v>
      </c>
      <c r="T23" s="11">
        <v>6</v>
      </c>
      <c r="U23" s="11">
        <v>12</v>
      </c>
      <c r="V23" s="33">
        <f t="shared" si="5"/>
        <v>2</v>
      </c>
      <c r="W23" s="11">
        <v>13</v>
      </c>
      <c r="X23" s="11">
        <v>2</v>
      </c>
      <c r="Y23" s="33">
        <f t="shared" si="6"/>
        <v>0.153846153846154</v>
      </c>
      <c r="Z23" s="11">
        <v>5</v>
      </c>
      <c r="AA23" s="11">
        <v>7</v>
      </c>
      <c r="AB23" s="33">
        <f t="shared" si="7"/>
        <v>1.4</v>
      </c>
      <c r="AC23" s="11">
        <v>4</v>
      </c>
      <c r="AD23" s="11">
        <v>9</v>
      </c>
      <c r="AE23" s="33">
        <f t="shared" si="8"/>
        <v>2.25</v>
      </c>
      <c r="AF23" s="11">
        <v>4</v>
      </c>
      <c r="AG23" s="11">
        <v>1</v>
      </c>
      <c r="AH23" s="33">
        <f t="shared" si="9"/>
        <v>0.25</v>
      </c>
      <c r="AI23" s="11">
        <v>1959</v>
      </c>
      <c r="AJ23" s="11">
        <v>316.8</v>
      </c>
      <c r="AK23" s="33">
        <f t="shared" si="10"/>
        <v>0.161715160796325</v>
      </c>
      <c r="XEZ23"/>
    </row>
    <row r="24" s="4" customFormat="1" customHeight="1" spans="1:16380">
      <c r="A24" s="10">
        <v>22</v>
      </c>
      <c r="B24" s="10">
        <v>105267</v>
      </c>
      <c r="C24" s="10" t="s">
        <v>120</v>
      </c>
      <c r="D24" s="10" t="s">
        <v>98</v>
      </c>
      <c r="E24" s="11">
        <v>7</v>
      </c>
      <c r="F24" s="11">
        <v>5</v>
      </c>
      <c r="G24" s="33">
        <f t="shared" si="0"/>
        <v>0.714285714285714</v>
      </c>
      <c r="H24" s="11">
        <v>90</v>
      </c>
      <c r="I24" s="11">
        <v>58</v>
      </c>
      <c r="J24" s="33">
        <f t="shared" si="1"/>
        <v>0.644444444444444</v>
      </c>
      <c r="K24" s="11">
        <v>17</v>
      </c>
      <c r="L24" s="11">
        <v>5</v>
      </c>
      <c r="M24" s="33">
        <f t="shared" si="2"/>
        <v>0.294117647058824</v>
      </c>
      <c r="N24" s="11">
        <v>5</v>
      </c>
      <c r="O24" s="11">
        <v>3</v>
      </c>
      <c r="P24" s="33">
        <f t="shared" si="3"/>
        <v>0.6</v>
      </c>
      <c r="Q24" s="11">
        <v>28</v>
      </c>
      <c r="R24" s="11">
        <v>4</v>
      </c>
      <c r="S24" s="33">
        <f t="shared" si="4"/>
        <v>0.142857142857143</v>
      </c>
      <c r="T24" s="11">
        <v>4</v>
      </c>
      <c r="U24" s="11">
        <v>10</v>
      </c>
      <c r="V24" s="33">
        <f t="shared" si="5"/>
        <v>2.5</v>
      </c>
      <c r="W24" s="11">
        <v>7</v>
      </c>
      <c r="X24" s="11">
        <v>0</v>
      </c>
      <c r="Y24" s="33">
        <f t="shared" si="6"/>
        <v>0</v>
      </c>
      <c r="Z24" s="11">
        <v>5</v>
      </c>
      <c r="AA24" s="11">
        <v>4</v>
      </c>
      <c r="AB24" s="33">
        <f t="shared" si="7"/>
        <v>0.8</v>
      </c>
      <c r="AC24" s="11">
        <v>5</v>
      </c>
      <c r="AD24" s="11">
        <v>12</v>
      </c>
      <c r="AE24" s="33">
        <f t="shared" si="8"/>
        <v>2.4</v>
      </c>
      <c r="AF24" s="11">
        <v>4</v>
      </c>
      <c r="AG24" s="11">
        <v>1</v>
      </c>
      <c r="AH24" s="33">
        <f t="shared" si="9"/>
        <v>0.25</v>
      </c>
      <c r="AI24" s="11">
        <v>1590</v>
      </c>
      <c r="AJ24" s="11">
        <v>443.89</v>
      </c>
      <c r="AK24" s="33">
        <f t="shared" si="10"/>
        <v>0.279176100628931</v>
      </c>
      <c r="XEZ24"/>
    </row>
    <row r="25" s="4" customFormat="1" customHeight="1" spans="1:16380">
      <c r="A25" s="10">
        <v>23</v>
      </c>
      <c r="B25" s="10">
        <v>311</v>
      </c>
      <c r="C25" s="10" t="s">
        <v>121</v>
      </c>
      <c r="D25" s="10" t="s">
        <v>98</v>
      </c>
      <c r="E25" s="11">
        <v>6</v>
      </c>
      <c r="F25" s="11">
        <v>12</v>
      </c>
      <c r="G25" s="33">
        <f t="shared" si="0"/>
        <v>2</v>
      </c>
      <c r="H25" s="11">
        <v>72</v>
      </c>
      <c r="I25" s="11">
        <v>55</v>
      </c>
      <c r="J25" s="33">
        <f t="shared" si="1"/>
        <v>0.763888888888889</v>
      </c>
      <c r="K25" s="11">
        <v>13</v>
      </c>
      <c r="L25" s="11">
        <v>9</v>
      </c>
      <c r="M25" s="33">
        <f t="shared" si="2"/>
        <v>0.692307692307692</v>
      </c>
      <c r="N25" s="11">
        <v>6</v>
      </c>
      <c r="O25" s="11">
        <v>1</v>
      </c>
      <c r="P25" s="33">
        <f t="shared" si="3"/>
        <v>0.166666666666667</v>
      </c>
      <c r="Q25" s="11">
        <v>20</v>
      </c>
      <c r="R25" s="11">
        <v>2</v>
      </c>
      <c r="S25" s="33">
        <f t="shared" si="4"/>
        <v>0.1</v>
      </c>
      <c r="T25" s="11">
        <v>4</v>
      </c>
      <c r="U25" s="11">
        <v>0</v>
      </c>
      <c r="V25" s="33">
        <f t="shared" si="5"/>
        <v>0</v>
      </c>
      <c r="W25" s="11">
        <v>7</v>
      </c>
      <c r="X25" s="11">
        <v>0</v>
      </c>
      <c r="Y25" s="33">
        <f t="shared" si="6"/>
        <v>0</v>
      </c>
      <c r="Z25" s="11">
        <v>4</v>
      </c>
      <c r="AA25" s="11">
        <v>0</v>
      </c>
      <c r="AB25" s="33">
        <f t="shared" si="7"/>
        <v>0</v>
      </c>
      <c r="AC25" s="11">
        <v>4</v>
      </c>
      <c r="AD25" s="11">
        <v>3</v>
      </c>
      <c r="AE25" s="33">
        <f t="shared" si="8"/>
        <v>0.75</v>
      </c>
      <c r="AF25" s="11">
        <v>4</v>
      </c>
      <c r="AG25" s="11">
        <v>0</v>
      </c>
      <c r="AH25" s="33">
        <f t="shared" si="9"/>
        <v>0</v>
      </c>
      <c r="AI25" s="11">
        <v>89544</v>
      </c>
      <c r="AJ25" s="11">
        <v>3863.9</v>
      </c>
      <c r="AK25" s="33">
        <f t="shared" si="10"/>
        <v>0.0431508532118288</v>
      </c>
      <c r="XEZ25"/>
    </row>
    <row r="26" s="4" customFormat="1" customHeight="1" spans="1:16380">
      <c r="A26" s="10">
        <v>24</v>
      </c>
      <c r="B26" s="10">
        <v>570</v>
      </c>
      <c r="C26" s="10" t="s">
        <v>122</v>
      </c>
      <c r="D26" s="10" t="s">
        <v>98</v>
      </c>
      <c r="E26" s="11">
        <v>8</v>
      </c>
      <c r="F26" s="11">
        <v>0</v>
      </c>
      <c r="G26" s="33">
        <f t="shared" si="0"/>
        <v>0</v>
      </c>
      <c r="H26" s="11">
        <v>92</v>
      </c>
      <c r="I26" s="11">
        <v>59</v>
      </c>
      <c r="J26" s="33">
        <f t="shared" si="1"/>
        <v>0.641304347826087</v>
      </c>
      <c r="K26" s="11">
        <v>16</v>
      </c>
      <c r="L26" s="11">
        <v>4</v>
      </c>
      <c r="M26" s="33">
        <f t="shared" si="2"/>
        <v>0.25</v>
      </c>
      <c r="N26" s="11">
        <v>5</v>
      </c>
      <c r="O26" s="11">
        <v>1</v>
      </c>
      <c r="P26" s="33">
        <f t="shared" si="3"/>
        <v>0.2</v>
      </c>
      <c r="Q26" s="11">
        <v>20</v>
      </c>
      <c r="R26" s="11">
        <v>4</v>
      </c>
      <c r="S26" s="33">
        <f t="shared" si="4"/>
        <v>0.2</v>
      </c>
      <c r="T26" s="11">
        <v>4</v>
      </c>
      <c r="U26" s="11">
        <v>0</v>
      </c>
      <c r="V26" s="33">
        <f t="shared" si="5"/>
        <v>0</v>
      </c>
      <c r="W26" s="11">
        <v>7</v>
      </c>
      <c r="X26" s="11">
        <v>0</v>
      </c>
      <c r="Y26" s="33">
        <f t="shared" si="6"/>
        <v>0</v>
      </c>
      <c r="Z26" s="11">
        <v>4</v>
      </c>
      <c r="AA26" s="11">
        <v>14</v>
      </c>
      <c r="AB26" s="33">
        <f t="shared" si="7"/>
        <v>3.5</v>
      </c>
      <c r="AC26" s="11">
        <v>9</v>
      </c>
      <c r="AD26" s="11">
        <v>9</v>
      </c>
      <c r="AE26" s="33">
        <f t="shared" si="8"/>
        <v>1</v>
      </c>
      <c r="AF26" s="11">
        <v>4</v>
      </c>
      <c r="AG26" s="11">
        <v>1</v>
      </c>
      <c r="AH26" s="33">
        <f t="shared" si="9"/>
        <v>0.25</v>
      </c>
      <c r="AI26" s="11">
        <v>2283</v>
      </c>
      <c r="AJ26" s="11">
        <v>579.74</v>
      </c>
      <c r="AK26" s="33">
        <f t="shared" si="10"/>
        <v>0.253937801138852</v>
      </c>
      <c r="XEZ26"/>
    </row>
    <row r="27" s="4" customFormat="1" customHeight="1" spans="1:16380">
      <c r="A27" s="10">
        <v>25</v>
      </c>
      <c r="B27" s="10">
        <v>347</v>
      </c>
      <c r="C27" s="10" t="s">
        <v>123</v>
      </c>
      <c r="D27" s="10" t="s">
        <v>98</v>
      </c>
      <c r="E27" s="11">
        <v>7</v>
      </c>
      <c r="F27" s="11">
        <v>0</v>
      </c>
      <c r="G27" s="33">
        <f t="shared" si="0"/>
        <v>0</v>
      </c>
      <c r="H27" s="11">
        <v>88</v>
      </c>
      <c r="I27" s="11">
        <v>20</v>
      </c>
      <c r="J27" s="33">
        <f t="shared" si="1"/>
        <v>0.227272727272727</v>
      </c>
      <c r="K27" s="11">
        <v>14</v>
      </c>
      <c r="L27" s="11">
        <v>2</v>
      </c>
      <c r="M27" s="33">
        <f t="shared" si="2"/>
        <v>0.142857142857143</v>
      </c>
      <c r="N27" s="11">
        <v>6</v>
      </c>
      <c r="O27" s="11">
        <v>3</v>
      </c>
      <c r="P27" s="33">
        <f t="shared" si="3"/>
        <v>0.5</v>
      </c>
      <c r="Q27" s="11">
        <v>24</v>
      </c>
      <c r="R27" s="11">
        <v>6</v>
      </c>
      <c r="S27" s="33">
        <f t="shared" si="4"/>
        <v>0.25</v>
      </c>
      <c r="T27" s="11">
        <v>4</v>
      </c>
      <c r="U27" s="11">
        <v>2</v>
      </c>
      <c r="V27" s="33">
        <f t="shared" si="5"/>
        <v>0.5</v>
      </c>
      <c r="W27" s="11">
        <v>7</v>
      </c>
      <c r="X27" s="11">
        <v>2</v>
      </c>
      <c r="Y27" s="33">
        <f t="shared" si="6"/>
        <v>0.285714285714286</v>
      </c>
      <c r="Z27" s="11">
        <v>4</v>
      </c>
      <c r="AA27" s="11">
        <v>7</v>
      </c>
      <c r="AB27" s="33">
        <f t="shared" si="7"/>
        <v>1.75</v>
      </c>
      <c r="AC27" s="11">
        <v>5</v>
      </c>
      <c r="AD27" s="11">
        <v>5</v>
      </c>
      <c r="AE27" s="33">
        <f t="shared" si="8"/>
        <v>1</v>
      </c>
      <c r="AF27" s="11">
        <v>4</v>
      </c>
      <c r="AG27" s="11">
        <v>3</v>
      </c>
      <c r="AH27" s="33">
        <f t="shared" si="9"/>
        <v>0.75</v>
      </c>
      <c r="AI27" s="11">
        <v>5060</v>
      </c>
      <c r="AJ27" s="11">
        <v>515.48</v>
      </c>
      <c r="AK27" s="33">
        <f t="shared" si="10"/>
        <v>0.101873517786561</v>
      </c>
      <c r="XEZ27"/>
    </row>
    <row r="28" s="4" customFormat="1" customHeight="1" spans="1:16380">
      <c r="A28" s="10">
        <v>26</v>
      </c>
      <c r="B28" s="10">
        <v>752</v>
      </c>
      <c r="C28" s="10" t="s">
        <v>124</v>
      </c>
      <c r="D28" s="10" t="s">
        <v>98</v>
      </c>
      <c r="E28" s="11">
        <v>7</v>
      </c>
      <c r="F28" s="11">
        <v>3</v>
      </c>
      <c r="G28" s="33">
        <f t="shared" si="0"/>
        <v>0.428571428571429</v>
      </c>
      <c r="H28" s="11">
        <v>82</v>
      </c>
      <c r="I28" s="11">
        <v>89</v>
      </c>
      <c r="J28" s="33">
        <f t="shared" si="1"/>
        <v>1.08536585365854</v>
      </c>
      <c r="K28" s="11">
        <v>15</v>
      </c>
      <c r="L28" s="11">
        <v>11</v>
      </c>
      <c r="M28" s="33">
        <f t="shared" si="2"/>
        <v>0.733333333333333</v>
      </c>
      <c r="N28" s="11">
        <v>4</v>
      </c>
      <c r="O28" s="11">
        <v>5</v>
      </c>
      <c r="P28" s="33">
        <f t="shared" si="3"/>
        <v>1.25</v>
      </c>
      <c r="Q28" s="11">
        <v>20</v>
      </c>
      <c r="R28" s="11">
        <v>1</v>
      </c>
      <c r="S28" s="33">
        <f t="shared" si="4"/>
        <v>0.05</v>
      </c>
      <c r="T28" s="11">
        <v>4</v>
      </c>
      <c r="U28" s="11">
        <v>4</v>
      </c>
      <c r="V28" s="33">
        <f t="shared" si="5"/>
        <v>1</v>
      </c>
      <c r="W28" s="11">
        <v>7</v>
      </c>
      <c r="X28" s="11">
        <v>0</v>
      </c>
      <c r="Y28" s="33">
        <f t="shared" si="6"/>
        <v>0</v>
      </c>
      <c r="Z28" s="11">
        <v>4</v>
      </c>
      <c r="AA28" s="11">
        <v>1</v>
      </c>
      <c r="AB28" s="33">
        <f t="shared" si="7"/>
        <v>0.25</v>
      </c>
      <c r="AC28" s="11">
        <v>4</v>
      </c>
      <c r="AD28" s="11">
        <v>3</v>
      </c>
      <c r="AE28" s="33">
        <f t="shared" si="8"/>
        <v>0.75</v>
      </c>
      <c r="AF28" s="11">
        <v>4</v>
      </c>
      <c r="AG28" s="11">
        <v>0</v>
      </c>
      <c r="AH28" s="33">
        <f t="shared" si="9"/>
        <v>0</v>
      </c>
      <c r="AI28" s="11">
        <v>1593</v>
      </c>
      <c r="AJ28" s="11">
        <v>427.77</v>
      </c>
      <c r="AK28" s="33">
        <f t="shared" si="10"/>
        <v>0.268531073446328</v>
      </c>
      <c r="XEZ28"/>
    </row>
    <row r="29" s="4" customFormat="1" customHeight="1" spans="1:16380">
      <c r="A29" s="10">
        <v>27</v>
      </c>
      <c r="B29" s="10">
        <v>102565</v>
      </c>
      <c r="C29" s="10" t="s">
        <v>125</v>
      </c>
      <c r="D29" s="10" t="s">
        <v>98</v>
      </c>
      <c r="E29" s="11">
        <v>8</v>
      </c>
      <c r="F29" s="11">
        <v>0</v>
      </c>
      <c r="G29" s="33">
        <f t="shared" si="0"/>
        <v>0</v>
      </c>
      <c r="H29" s="11">
        <v>93</v>
      </c>
      <c r="I29" s="11">
        <v>54</v>
      </c>
      <c r="J29" s="33">
        <f t="shared" si="1"/>
        <v>0.580645161290323</v>
      </c>
      <c r="K29" s="11">
        <v>13</v>
      </c>
      <c r="L29" s="11">
        <v>6</v>
      </c>
      <c r="M29" s="33">
        <f t="shared" si="2"/>
        <v>0.461538461538462</v>
      </c>
      <c r="N29" s="11">
        <v>5</v>
      </c>
      <c r="O29" s="11">
        <v>6</v>
      </c>
      <c r="P29" s="33">
        <f t="shared" si="3"/>
        <v>1.2</v>
      </c>
      <c r="Q29" s="11">
        <v>22</v>
      </c>
      <c r="R29" s="11">
        <v>10</v>
      </c>
      <c r="S29" s="33">
        <f t="shared" si="4"/>
        <v>0.454545454545455</v>
      </c>
      <c r="T29" s="11">
        <v>4</v>
      </c>
      <c r="U29" s="11">
        <v>9</v>
      </c>
      <c r="V29" s="33">
        <f t="shared" si="5"/>
        <v>2.25</v>
      </c>
      <c r="W29" s="11">
        <v>7</v>
      </c>
      <c r="X29" s="11">
        <v>0</v>
      </c>
      <c r="Y29" s="33">
        <f t="shared" si="6"/>
        <v>0</v>
      </c>
      <c r="Z29" s="11">
        <v>4</v>
      </c>
      <c r="AA29" s="11">
        <v>4</v>
      </c>
      <c r="AB29" s="33">
        <f t="shared" si="7"/>
        <v>1</v>
      </c>
      <c r="AC29" s="11">
        <v>4</v>
      </c>
      <c r="AD29" s="11">
        <v>4</v>
      </c>
      <c r="AE29" s="33">
        <f t="shared" si="8"/>
        <v>1</v>
      </c>
      <c r="AF29" s="11">
        <v>4</v>
      </c>
      <c r="AG29" s="11">
        <v>1</v>
      </c>
      <c r="AH29" s="33">
        <f t="shared" si="9"/>
        <v>0.25</v>
      </c>
      <c r="AI29" s="11">
        <v>2610</v>
      </c>
      <c r="AJ29" s="11">
        <v>490.76</v>
      </c>
      <c r="AK29" s="33">
        <f t="shared" si="10"/>
        <v>0.188030651340996</v>
      </c>
      <c r="XEZ29"/>
    </row>
    <row r="30" s="4" customFormat="1" customHeight="1" spans="1:16380">
      <c r="A30" s="10">
        <v>28</v>
      </c>
      <c r="B30" s="10">
        <v>104429</v>
      </c>
      <c r="C30" s="10" t="s">
        <v>126</v>
      </c>
      <c r="D30" s="10" t="s">
        <v>98</v>
      </c>
      <c r="E30" s="11">
        <v>6</v>
      </c>
      <c r="F30" s="11">
        <v>3</v>
      </c>
      <c r="G30" s="33">
        <f t="shared" si="0"/>
        <v>0.5</v>
      </c>
      <c r="H30" s="11">
        <v>72</v>
      </c>
      <c r="I30" s="11">
        <v>68</v>
      </c>
      <c r="J30" s="33">
        <f t="shared" si="1"/>
        <v>0.944444444444444</v>
      </c>
      <c r="K30" s="11">
        <v>18</v>
      </c>
      <c r="L30" s="11">
        <v>11</v>
      </c>
      <c r="M30" s="33">
        <f t="shared" si="2"/>
        <v>0.611111111111111</v>
      </c>
      <c r="N30" s="11">
        <v>5</v>
      </c>
      <c r="O30" s="11">
        <v>3</v>
      </c>
      <c r="P30" s="33">
        <f t="shared" si="3"/>
        <v>0.6</v>
      </c>
      <c r="Q30" s="11">
        <v>20</v>
      </c>
      <c r="R30" s="11">
        <v>6</v>
      </c>
      <c r="S30" s="33">
        <f t="shared" si="4"/>
        <v>0.3</v>
      </c>
      <c r="T30" s="11">
        <v>6</v>
      </c>
      <c r="U30" s="11">
        <v>0</v>
      </c>
      <c r="V30" s="33">
        <f t="shared" si="5"/>
        <v>0</v>
      </c>
      <c r="W30" s="11">
        <v>7</v>
      </c>
      <c r="X30" s="11">
        <v>0</v>
      </c>
      <c r="Y30" s="33">
        <f t="shared" si="6"/>
        <v>0</v>
      </c>
      <c r="Z30" s="11">
        <v>4</v>
      </c>
      <c r="AA30" s="11">
        <v>0</v>
      </c>
      <c r="AB30" s="33">
        <f t="shared" si="7"/>
        <v>0</v>
      </c>
      <c r="AC30" s="11">
        <v>4</v>
      </c>
      <c r="AD30" s="11">
        <v>4</v>
      </c>
      <c r="AE30" s="33">
        <f t="shared" si="8"/>
        <v>1</v>
      </c>
      <c r="AF30" s="11">
        <v>4</v>
      </c>
      <c r="AG30" s="11">
        <v>3</v>
      </c>
      <c r="AH30" s="33">
        <f t="shared" si="9"/>
        <v>0.75</v>
      </c>
      <c r="AI30" s="11">
        <v>1203</v>
      </c>
      <c r="AJ30" s="11">
        <v>237.48</v>
      </c>
      <c r="AK30" s="33">
        <f t="shared" si="10"/>
        <v>0.197406483790524</v>
      </c>
      <c r="XEZ30"/>
    </row>
    <row r="31" s="4" customFormat="1" customHeight="1" spans="1:16380">
      <c r="A31" s="10">
        <v>29</v>
      </c>
      <c r="B31" s="10">
        <v>108277</v>
      </c>
      <c r="C31" s="10" t="s">
        <v>127</v>
      </c>
      <c r="D31" s="10" t="s">
        <v>98</v>
      </c>
      <c r="E31" s="11">
        <v>6</v>
      </c>
      <c r="F31" s="11">
        <v>1</v>
      </c>
      <c r="G31" s="33">
        <f t="shared" si="0"/>
        <v>0.166666666666667</v>
      </c>
      <c r="H31" s="11">
        <v>72</v>
      </c>
      <c r="I31" s="11">
        <v>8</v>
      </c>
      <c r="J31" s="33">
        <f t="shared" si="1"/>
        <v>0.111111111111111</v>
      </c>
      <c r="K31" s="11">
        <v>13</v>
      </c>
      <c r="L31" s="11">
        <v>0</v>
      </c>
      <c r="M31" s="33">
        <f t="shared" si="2"/>
        <v>0</v>
      </c>
      <c r="N31" s="11">
        <v>6</v>
      </c>
      <c r="O31" s="11">
        <v>1</v>
      </c>
      <c r="P31" s="33">
        <f t="shared" si="3"/>
        <v>0.166666666666667</v>
      </c>
      <c r="Q31" s="11">
        <v>20</v>
      </c>
      <c r="R31" s="11">
        <v>2</v>
      </c>
      <c r="S31" s="33">
        <f t="shared" si="4"/>
        <v>0.1</v>
      </c>
      <c r="T31" s="11">
        <v>4</v>
      </c>
      <c r="U31" s="11">
        <v>3</v>
      </c>
      <c r="V31" s="33">
        <f t="shared" si="5"/>
        <v>0.75</v>
      </c>
      <c r="W31" s="11">
        <v>7</v>
      </c>
      <c r="X31" s="11">
        <v>0</v>
      </c>
      <c r="Y31" s="33">
        <f t="shared" si="6"/>
        <v>0</v>
      </c>
      <c r="Z31" s="11">
        <v>4</v>
      </c>
      <c r="AA31" s="11">
        <v>4</v>
      </c>
      <c r="AB31" s="33">
        <f t="shared" si="7"/>
        <v>1</v>
      </c>
      <c r="AC31" s="11">
        <v>4</v>
      </c>
      <c r="AD31" s="11">
        <v>10</v>
      </c>
      <c r="AE31" s="33">
        <f t="shared" si="8"/>
        <v>2.5</v>
      </c>
      <c r="AF31" s="11">
        <v>4</v>
      </c>
      <c r="AG31" s="11">
        <v>0</v>
      </c>
      <c r="AH31" s="33">
        <f t="shared" si="9"/>
        <v>0</v>
      </c>
      <c r="AI31" s="11">
        <v>1000</v>
      </c>
      <c r="AJ31" s="11">
        <v>217.8</v>
      </c>
      <c r="AK31" s="33">
        <f t="shared" si="10"/>
        <v>0.2178</v>
      </c>
      <c r="XEZ31"/>
    </row>
    <row r="32" s="4" customFormat="1" customHeight="1" spans="1:16380">
      <c r="A32" s="10">
        <v>30</v>
      </c>
      <c r="B32" s="10">
        <v>741</v>
      </c>
      <c r="C32" s="10" t="s">
        <v>128</v>
      </c>
      <c r="D32" s="10" t="s">
        <v>101</v>
      </c>
      <c r="E32" s="11">
        <v>6</v>
      </c>
      <c r="F32" s="11">
        <v>0</v>
      </c>
      <c r="G32" s="33">
        <f t="shared" si="0"/>
        <v>0</v>
      </c>
      <c r="H32" s="11">
        <v>65</v>
      </c>
      <c r="I32" s="11">
        <v>43</v>
      </c>
      <c r="J32" s="33">
        <f t="shared" si="1"/>
        <v>0.661538461538462</v>
      </c>
      <c r="K32" s="11">
        <v>10</v>
      </c>
      <c r="L32" s="11">
        <v>8</v>
      </c>
      <c r="M32" s="33">
        <f t="shared" si="2"/>
        <v>0.8</v>
      </c>
      <c r="N32" s="11">
        <v>5</v>
      </c>
      <c r="O32" s="11">
        <v>0</v>
      </c>
      <c r="P32" s="33">
        <f t="shared" si="3"/>
        <v>0</v>
      </c>
      <c r="Q32" s="11">
        <v>20</v>
      </c>
      <c r="R32" s="11">
        <v>8</v>
      </c>
      <c r="S32" s="33">
        <f t="shared" si="4"/>
        <v>0.4</v>
      </c>
      <c r="T32" s="11">
        <v>4</v>
      </c>
      <c r="U32" s="11">
        <v>0</v>
      </c>
      <c r="V32" s="33">
        <f t="shared" si="5"/>
        <v>0</v>
      </c>
      <c r="W32" s="11">
        <v>7</v>
      </c>
      <c r="X32" s="11">
        <v>0</v>
      </c>
      <c r="Y32" s="33">
        <f t="shared" si="6"/>
        <v>0</v>
      </c>
      <c r="Z32" s="11">
        <v>4</v>
      </c>
      <c r="AA32" s="11">
        <v>0</v>
      </c>
      <c r="AB32" s="33">
        <f t="shared" si="7"/>
        <v>0</v>
      </c>
      <c r="AC32" s="11">
        <v>2</v>
      </c>
      <c r="AD32" s="11">
        <v>5</v>
      </c>
      <c r="AE32" s="33">
        <f t="shared" si="8"/>
        <v>2.5</v>
      </c>
      <c r="AF32" s="11">
        <v>4</v>
      </c>
      <c r="AG32" s="11">
        <v>0</v>
      </c>
      <c r="AH32" s="33">
        <f t="shared" si="9"/>
        <v>0</v>
      </c>
      <c r="AI32" s="11">
        <v>1207</v>
      </c>
      <c r="AJ32" s="11">
        <v>356.4</v>
      </c>
      <c r="AK32" s="33">
        <f t="shared" si="10"/>
        <v>0.295277547638774</v>
      </c>
      <c r="XEZ32"/>
    </row>
    <row r="33" s="4" customFormat="1" customHeight="1" spans="1:16380">
      <c r="A33" s="10">
        <v>31</v>
      </c>
      <c r="B33" s="10">
        <v>111219</v>
      </c>
      <c r="C33" s="12" t="s">
        <v>129</v>
      </c>
      <c r="D33" s="10" t="s">
        <v>98</v>
      </c>
      <c r="E33" s="11">
        <v>5</v>
      </c>
      <c r="F33" s="11">
        <v>6</v>
      </c>
      <c r="G33" s="33">
        <f t="shared" si="0"/>
        <v>1.2</v>
      </c>
      <c r="H33" s="11">
        <v>48</v>
      </c>
      <c r="I33" s="11">
        <v>23</v>
      </c>
      <c r="J33" s="33">
        <f t="shared" si="1"/>
        <v>0.479166666666667</v>
      </c>
      <c r="K33" s="11">
        <v>8</v>
      </c>
      <c r="L33" s="11">
        <v>5</v>
      </c>
      <c r="M33" s="33">
        <f t="shared" si="2"/>
        <v>0.625</v>
      </c>
      <c r="N33" s="11">
        <v>4</v>
      </c>
      <c r="O33" s="11">
        <v>3</v>
      </c>
      <c r="P33" s="33">
        <f t="shared" si="3"/>
        <v>0.75</v>
      </c>
      <c r="Q33" s="11">
        <v>16</v>
      </c>
      <c r="R33" s="11">
        <v>3</v>
      </c>
      <c r="S33" s="33">
        <f t="shared" si="4"/>
        <v>0.1875</v>
      </c>
      <c r="T33" s="11">
        <v>4</v>
      </c>
      <c r="U33" s="11">
        <v>3</v>
      </c>
      <c r="V33" s="33">
        <f t="shared" si="5"/>
        <v>0.75</v>
      </c>
      <c r="W33" s="11">
        <v>7</v>
      </c>
      <c r="X33" s="11">
        <v>0</v>
      </c>
      <c r="Y33" s="33">
        <f t="shared" si="6"/>
        <v>0</v>
      </c>
      <c r="Z33" s="11">
        <v>4</v>
      </c>
      <c r="AA33" s="11">
        <v>12</v>
      </c>
      <c r="AB33" s="33">
        <f t="shared" si="7"/>
        <v>3</v>
      </c>
      <c r="AC33" s="11">
        <v>2</v>
      </c>
      <c r="AD33" s="11">
        <v>2</v>
      </c>
      <c r="AE33" s="33">
        <f t="shared" si="8"/>
        <v>1</v>
      </c>
      <c r="AF33" s="11">
        <v>4</v>
      </c>
      <c r="AG33" s="11">
        <v>1</v>
      </c>
      <c r="AH33" s="33">
        <f t="shared" si="9"/>
        <v>0.25</v>
      </c>
      <c r="AI33" s="11">
        <v>1000</v>
      </c>
      <c r="AJ33" s="11">
        <v>614.5</v>
      </c>
      <c r="AK33" s="33">
        <f t="shared" si="10"/>
        <v>0.6145</v>
      </c>
      <c r="XEZ33"/>
    </row>
    <row r="34" s="4" customFormat="1" customHeight="1" spans="1:16380">
      <c r="A34" s="10"/>
      <c r="B34" s="26">
        <v>111064</v>
      </c>
      <c r="C34" s="27" t="s">
        <v>191</v>
      </c>
      <c r="D34" s="34" t="s">
        <v>185</v>
      </c>
      <c r="E34" s="11">
        <v>4</v>
      </c>
      <c r="F34" s="11">
        <v>0</v>
      </c>
      <c r="G34" s="33">
        <f t="shared" si="0"/>
        <v>0</v>
      </c>
      <c r="H34" s="11">
        <v>30</v>
      </c>
      <c r="I34" s="11">
        <v>7</v>
      </c>
      <c r="J34" s="33">
        <f t="shared" si="1"/>
        <v>0.233333333333333</v>
      </c>
      <c r="K34" s="11">
        <v>8</v>
      </c>
      <c r="L34" s="11">
        <v>0</v>
      </c>
      <c r="M34" s="33">
        <f t="shared" si="2"/>
        <v>0</v>
      </c>
      <c r="N34" s="11">
        <v>4</v>
      </c>
      <c r="O34" s="11">
        <v>0</v>
      </c>
      <c r="P34" s="33">
        <f t="shared" si="3"/>
        <v>0</v>
      </c>
      <c r="Q34" s="11">
        <v>10</v>
      </c>
      <c r="R34" s="11">
        <v>2</v>
      </c>
      <c r="S34" s="33">
        <f t="shared" si="4"/>
        <v>0.2</v>
      </c>
      <c r="T34" s="11">
        <v>3</v>
      </c>
      <c r="U34" s="11">
        <v>0</v>
      </c>
      <c r="V34" s="33">
        <f t="shared" si="5"/>
        <v>0</v>
      </c>
      <c r="W34" s="11">
        <v>5</v>
      </c>
      <c r="X34" s="11">
        <v>0</v>
      </c>
      <c r="Y34" s="33">
        <f t="shared" si="6"/>
        <v>0</v>
      </c>
      <c r="Z34" s="11">
        <v>4</v>
      </c>
      <c r="AA34" s="11">
        <v>0</v>
      </c>
      <c r="AB34" s="33">
        <f t="shared" si="7"/>
        <v>0</v>
      </c>
      <c r="AC34" s="11">
        <v>2</v>
      </c>
      <c r="AD34" s="11">
        <v>0</v>
      </c>
      <c r="AE34" s="33">
        <f t="shared" si="8"/>
        <v>0</v>
      </c>
      <c r="AF34" s="11">
        <v>4</v>
      </c>
      <c r="AG34" s="11">
        <v>0</v>
      </c>
      <c r="AH34" s="33">
        <f t="shared" si="9"/>
        <v>0</v>
      </c>
      <c r="AI34" s="11">
        <v>1000</v>
      </c>
      <c r="AJ34" s="11">
        <v>79.2</v>
      </c>
      <c r="AK34" s="33">
        <f t="shared" si="10"/>
        <v>0.0792</v>
      </c>
      <c r="XEZ34"/>
    </row>
    <row r="35" s="4" customFormat="1" customHeight="1" spans="1:16380">
      <c r="A35" s="10">
        <v>33</v>
      </c>
      <c r="B35" s="10">
        <v>106066</v>
      </c>
      <c r="C35" s="10" t="s">
        <v>130</v>
      </c>
      <c r="D35" s="10" t="s">
        <v>131</v>
      </c>
      <c r="E35" s="11">
        <v>6</v>
      </c>
      <c r="F35" s="11">
        <v>6</v>
      </c>
      <c r="G35" s="33">
        <f t="shared" si="0"/>
        <v>1</v>
      </c>
      <c r="H35" s="11">
        <v>72</v>
      </c>
      <c r="I35" s="11">
        <v>108</v>
      </c>
      <c r="J35" s="33">
        <f t="shared" si="1"/>
        <v>1.5</v>
      </c>
      <c r="K35" s="11">
        <v>15</v>
      </c>
      <c r="L35" s="11">
        <v>10</v>
      </c>
      <c r="M35" s="33">
        <f t="shared" si="2"/>
        <v>0.666666666666667</v>
      </c>
      <c r="N35" s="11">
        <v>4</v>
      </c>
      <c r="O35" s="11">
        <v>5</v>
      </c>
      <c r="P35" s="33">
        <f t="shared" si="3"/>
        <v>1.25</v>
      </c>
      <c r="Q35" s="11">
        <v>20</v>
      </c>
      <c r="R35" s="11">
        <v>21</v>
      </c>
      <c r="S35" s="33">
        <f t="shared" si="4"/>
        <v>1.05</v>
      </c>
      <c r="T35" s="11">
        <v>4</v>
      </c>
      <c r="U35" s="11">
        <v>2</v>
      </c>
      <c r="V35" s="33">
        <f t="shared" si="5"/>
        <v>0.5</v>
      </c>
      <c r="W35" s="11">
        <v>7</v>
      </c>
      <c r="X35" s="11">
        <v>2</v>
      </c>
      <c r="Y35" s="33">
        <f t="shared" si="6"/>
        <v>0.285714285714286</v>
      </c>
      <c r="Z35" s="11">
        <v>4</v>
      </c>
      <c r="AA35" s="11">
        <v>3</v>
      </c>
      <c r="AB35" s="33">
        <f t="shared" si="7"/>
        <v>0.75</v>
      </c>
      <c r="AC35" s="11">
        <v>4</v>
      </c>
      <c r="AD35" s="11">
        <v>8</v>
      </c>
      <c r="AE35" s="33">
        <f t="shared" si="8"/>
        <v>2</v>
      </c>
      <c r="AF35" s="11">
        <v>4</v>
      </c>
      <c r="AG35" s="11">
        <v>3</v>
      </c>
      <c r="AH35" s="33">
        <f t="shared" si="9"/>
        <v>0.75</v>
      </c>
      <c r="AI35" s="11">
        <v>3085</v>
      </c>
      <c r="AJ35" s="11">
        <v>643.5</v>
      </c>
      <c r="AK35" s="33">
        <f t="shared" si="10"/>
        <v>0.208589951377634</v>
      </c>
      <c r="XEZ35"/>
    </row>
    <row r="36" s="4" customFormat="1" customHeight="1" spans="1:16380">
      <c r="A36" s="10">
        <v>32</v>
      </c>
      <c r="B36" s="10">
        <v>307</v>
      </c>
      <c r="C36" s="10" t="s">
        <v>132</v>
      </c>
      <c r="D36" s="10" t="s">
        <v>131</v>
      </c>
      <c r="E36" s="11">
        <v>37</v>
      </c>
      <c r="F36" s="11">
        <v>7</v>
      </c>
      <c r="G36" s="33">
        <f t="shared" ref="G36:G67" si="11">F36/E36</f>
        <v>0.189189189189189</v>
      </c>
      <c r="H36" s="11">
        <v>500</v>
      </c>
      <c r="I36" s="11">
        <v>578</v>
      </c>
      <c r="J36" s="33">
        <f t="shared" ref="J36:J67" si="12">I36/H36</f>
        <v>1.156</v>
      </c>
      <c r="K36" s="11">
        <v>72</v>
      </c>
      <c r="L36" s="11">
        <v>102</v>
      </c>
      <c r="M36" s="33">
        <f t="shared" ref="M36:M67" si="13">L36/K36</f>
        <v>1.41666666666667</v>
      </c>
      <c r="N36" s="11">
        <v>28</v>
      </c>
      <c r="O36" s="11">
        <v>13</v>
      </c>
      <c r="P36" s="33">
        <f t="shared" ref="P36:P67" si="14">O36/N36</f>
        <v>0.464285714285714</v>
      </c>
      <c r="Q36" s="11">
        <v>92</v>
      </c>
      <c r="R36" s="11">
        <v>28</v>
      </c>
      <c r="S36" s="33">
        <f t="shared" ref="S36:S67" si="15">R36/Q36</f>
        <v>0.304347826086957</v>
      </c>
      <c r="T36" s="11">
        <v>18</v>
      </c>
      <c r="U36" s="11">
        <v>31</v>
      </c>
      <c r="V36" s="33">
        <f t="shared" ref="V36:V67" si="16">U36/T36</f>
        <v>1.72222222222222</v>
      </c>
      <c r="W36" s="11">
        <v>28</v>
      </c>
      <c r="X36" s="11">
        <v>5</v>
      </c>
      <c r="Y36" s="33">
        <f t="shared" ref="Y36:Y67" si="17">X36/W36</f>
        <v>0.178571428571429</v>
      </c>
      <c r="Z36" s="11">
        <v>18</v>
      </c>
      <c r="AA36" s="11">
        <v>32</v>
      </c>
      <c r="AB36" s="33">
        <f t="shared" ref="AB36:AB67" si="18">AA36/Z36</f>
        <v>1.77777777777778</v>
      </c>
      <c r="AC36" s="11">
        <v>14</v>
      </c>
      <c r="AD36" s="11">
        <v>22</v>
      </c>
      <c r="AE36" s="33">
        <f t="shared" ref="AE36:AE67" si="19">AD36/AC36</f>
        <v>1.57142857142857</v>
      </c>
      <c r="AF36" s="11">
        <v>19</v>
      </c>
      <c r="AG36" s="11">
        <v>15</v>
      </c>
      <c r="AH36" s="33">
        <f t="shared" ref="AH36:AH67" si="20">AG36/AF36</f>
        <v>0.789473684210526</v>
      </c>
      <c r="AI36" s="11">
        <v>13179</v>
      </c>
      <c r="AJ36" s="11">
        <v>3937.38</v>
      </c>
      <c r="AK36" s="33">
        <f t="shared" ref="AK36:AK67" si="21">AJ36/AI36</f>
        <v>0.298761666287275</v>
      </c>
      <c r="XEZ36"/>
    </row>
    <row r="37" s="4" customFormat="1" customHeight="1" spans="1:16380">
      <c r="A37" s="10">
        <v>34</v>
      </c>
      <c r="B37" s="10">
        <v>571</v>
      </c>
      <c r="C37" s="10" t="s">
        <v>133</v>
      </c>
      <c r="D37" s="10" t="s">
        <v>134</v>
      </c>
      <c r="E37" s="11">
        <v>15</v>
      </c>
      <c r="F37" s="11">
        <v>0</v>
      </c>
      <c r="G37" s="33">
        <f t="shared" si="11"/>
        <v>0</v>
      </c>
      <c r="H37" s="11">
        <v>179</v>
      </c>
      <c r="I37" s="11">
        <v>100</v>
      </c>
      <c r="J37" s="33">
        <f t="shared" si="12"/>
        <v>0.558659217877095</v>
      </c>
      <c r="K37" s="11">
        <v>31</v>
      </c>
      <c r="L37" s="11">
        <v>19</v>
      </c>
      <c r="M37" s="33">
        <f t="shared" si="13"/>
        <v>0.612903225806452</v>
      </c>
      <c r="N37" s="11">
        <v>8</v>
      </c>
      <c r="O37" s="11">
        <v>10</v>
      </c>
      <c r="P37" s="33">
        <f t="shared" si="14"/>
        <v>1.25</v>
      </c>
      <c r="Q37" s="11">
        <v>42</v>
      </c>
      <c r="R37" s="11">
        <v>23</v>
      </c>
      <c r="S37" s="33">
        <f t="shared" si="15"/>
        <v>0.547619047619048</v>
      </c>
      <c r="T37" s="11">
        <v>8</v>
      </c>
      <c r="U37" s="11">
        <v>8</v>
      </c>
      <c r="V37" s="33">
        <f t="shared" si="16"/>
        <v>1</v>
      </c>
      <c r="W37" s="11">
        <v>12</v>
      </c>
      <c r="X37" s="11">
        <v>2</v>
      </c>
      <c r="Y37" s="33">
        <f t="shared" si="17"/>
        <v>0.166666666666667</v>
      </c>
      <c r="Z37" s="11">
        <v>8</v>
      </c>
      <c r="AA37" s="11">
        <v>11</v>
      </c>
      <c r="AB37" s="33">
        <f t="shared" si="18"/>
        <v>1.375</v>
      </c>
      <c r="AC37" s="11">
        <v>15</v>
      </c>
      <c r="AD37" s="11">
        <v>15</v>
      </c>
      <c r="AE37" s="33">
        <f t="shared" si="19"/>
        <v>1</v>
      </c>
      <c r="AF37" s="11">
        <v>7</v>
      </c>
      <c r="AG37" s="11">
        <v>6</v>
      </c>
      <c r="AH37" s="33">
        <f t="shared" si="20"/>
        <v>0.857142857142857</v>
      </c>
      <c r="AI37" s="11">
        <v>13053</v>
      </c>
      <c r="AJ37" s="11">
        <v>2970</v>
      </c>
      <c r="AK37" s="33">
        <f t="shared" si="21"/>
        <v>0.227533900252815</v>
      </c>
      <c r="XEZ37"/>
    </row>
    <row r="38" s="4" customFormat="1" customHeight="1" spans="1:16380">
      <c r="A38" s="10">
        <v>35</v>
      </c>
      <c r="B38" s="10">
        <v>707</v>
      </c>
      <c r="C38" s="10" t="s">
        <v>135</v>
      </c>
      <c r="D38" s="10" t="s">
        <v>134</v>
      </c>
      <c r="E38" s="11">
        <v>18</v>
      </c>
      <c r="F38" s="11">
        <v>4</v>
      </c>
      <c r="G38" s="33">
        <f t="shared" si="11"/>
        <v>0.222222222222222</v>
      </c>
      <c r="H38" s="11">
        <v>226</v>
      </c>
      <c r="I38" s="11">
        <v>153</v>
      </c>
      <c r="J38" s="33">
        <f t="shared" si="12"/>
        <v>0.676991150442478</v>
      </c>
      <c r="K38" s="11">
        <v>24</v>
      </c>
      <c r="L38" s="11">
        <v>17</v>
      </c>
      <c r="M38" s="33">
        <f t="shared" si="13"/>
        <v>0.708333333333333</v>
      </c>
      <c r="N38" s="11">
        <v>10</v>
      </c>
      <c r="O38" s="11">
        <v>9</v>
      </c>
      <c r="P38" s="33">
        <f t="shared" si="14"/>
        <v>0.9</v>
      </c>
      <c r="Q38" s="11">
        <v>40</v>
      </c>
      <c r="R38" s="11">
        <v>23</v>
      </c>
      <c r="S38" s="33">
        <f t="shared" si="15"/>
        <v>0.575</v>
      </c>
      <c r="T38" s="11">
        <v>10</v>
      </c>
      <c r="U38" s="11">
        <v>2</v>
      </c>
      <c r="V38" s="33">
        <f t="shared" si="16"/>
        <v>0.2</v>
      </c>
      <c r="W38" s="11">
        <v>12</v>
      </c>
      <c r="X38" s="11">
        <v>1</v>
      </c>
      <c r="Y38" s="33">
        <f t="shared" si="17"/>
        <v>0.0833333333333333</v>
      </c>
      <c r="Z38" s="11">
        <v>10</v>
      </c>
      <c r="AA38" s="11">
        <v>3</v>
      </c>
      <c r="AB38" s="33">
        <f t="shared" si="18"/>
        <v>0.3</v>
      </c>
      <c r="AC38" s="11">
        <v>12</v>
      </c>
      <c r="AD38" s="11">
        <v>16.8</v>
      </c>
      <c r="AE38" s="33">
        <f t="shared" si="19"/>
        <v>1.4</v>
      </c>
      <c r="AF38" s="11">
        <v>7</v>
      </c>
      <c r="AG38" s="11">
        <v>3</v>
      </c>
      <c r="AH38" s="33">
        <f t="shared" si="20"/>
        <v>0.428571428571429</v>
      </c>
      <c r="AI38" s="11">
        <v>2887</v>
      </c>
      <c r="AJ38" s="11">
        <v>763.51</v>
      </c>
      <c r="AK38" s="33">
        <f t="shared" si="21"/>
        <v>0.264464842396952</v>
      </c>
      <c r="XEZ38"/>
    </row>
    <row r="39" s="4" customFormat="1" customHeight="1" spans="1:16380">
      <c r="A39" s="10">
        <v>36</v>
      </c>
      <c r="B39" s="10">
        <v>712</v>
      </c>
      <c r="C39" s="10" t="s">
        <v>136</v>
      </c>
      <c r="D39" s="10" t="s">
        <v>134</v>
      </c>
      <c r="E39" s="11">
        <v>17</v>
      </c>
      <c r="F39" s="11">
        <v>4</v>
      </c>
      <c r="G39" s="33">
        <f t="shared" si="11"/>
        <v>0.235294117647059</v>
      </c>
      <c r="H39" s="11">
        <v>214</v>
      </c>
      <c r="I39" s="11">
        <v>108</v>
      </c>
      <c r="J39" s="33">
        <f t="shared" si="12"/>
        <v>0.504672897196262</v>
      </c>
      <c r="K39" s="11">
        <v>31</v>
      </c>
      <c r="L39" s="11">
        <v>11</v>
      </c>
      <c r="M39" s="33">
        <f t="shared" si="13"/>
        <v>0.354838709677419</v>
      </c>
      <c r="N39" s="11">
        <v>7</v>
      </c>
      <c r="O39" s="11">
        <v>7</v>
      </c>
      <c r="P39" s="33">
        <f t="shared" si="14"/>
        <v>1</v>
      </c>
      <c r="Q39" s="11">
        <v>52</v>
      </c>
      <c r="R39" s="11">
        <v>22</v>
      </c>
      <c r="S39" s="33">
        <f t="shared" si="15"/>
        <v>0.423076923076923</v>
      </c>
      <c r="T39" s="11">
        <v>8</v>
      </c>
      <c r="U39" s="11">
        <v>16</v>
      </c>
      <c r="V39" s="33">
        <f t="shared" si="16"/>
        <v>2</v>
      </c>
      <c r="W39" s="11">
        <v>14</v>
      </c>
      <c r="X39" s="11">
        <v>0</v>
      </c>
      <c r="Y39" s="33">
        <f t="shared" si="17"/>
        <v>0</v>
      </c>
      <c r="Z39" s="11">
        <v>8</v>
      </c>
      <c r="AA39" s="11">
        <v>11</v>
      </c>
      <c r="AB39" s="33">
        <f t="shared" si="18"/>
        <v>1.375</v>
      </c>
      <c r="AC39" s="11">
        <v>14</v>
      </c>
      <c r="AD39" s="11">
        <v>13.6</v>
      </c>
      <c r="AE39" s="33">
        <f t="shared" si="19"/>
        <v>0.971428571428571</v>
      </c>
      <c r="AF39" s="11">
        <v>7</v>
      </c>
      <c r="AG39" s="11">
        <v>7</v>
      </c>
      <c r="AH39" s="33">
        <f t="shared" si="20"/>
        <v>1</v>
      </c>
      <c r="AI39" s="11">
        <v>10553</v>
      </c>
      <c r="AJ39" s="11">
        <v>1296.9</v>
      </c>
      <c r="AK39" s="33">
        <f t="shared" si="21"/>
        <v>0.122893963801763</v>
      </c>
      <c r="XEZ39"/>
    </row>
    <row r="40" s="4" customFormat="1" customHeight="1" spans="1:16380">
      <c r="A40" s="10">
        <v>37</v>
      </c>
      <c r="B40" s="10">
        <v>750</v>
      </c>
      <c r="C40" s="10" t="s">
        <v>137</v>
      </c>
      <c r="D40" s="10" t="s">
        <v>134</v>
      </c>
      <c r="E40" s="11">
        <v>23</v>
      </c>
      <c r="F40" s="11">
        <v>5</v>
      </c>
      <c r="G40" s="33">
        <f t="shared" si="11"/>
        <v>0.217391304347826</v>
      </c>
      <c r="H40" s="11">
        <v>284</v>
      </c>
      <c r="I40" s="11">
        <v>187</v>
      </c>
      <c r="J40" s="33">
        <f t="shared" si="12"/>
        <v>0.658450704225352</v>
      </c>
      <c r="K40" s="11">
        <v>16</v>
      </c>
      <c r="L40" s="11">
        <v>39</v>
      </c>
      <c r="M40" s="33">
        <f t="shared" si="13"/>
        <v>2.4375</v>
      </c>
      <c r="N40" s="11">
        <v>15</v>
      </c>
      <c r="O40" s="11">
        <v>14</v>
      </c>
      <c r="P40" s="33">
        <f t="shared" si="14"/>
        <v>0.933333333333333</v>
      </c>
      <c r="Q40" s="11">
        <v>82</v>
      </c>
      <c r="R40" s="11">
        <v>40</v>
      </c>
      <c r="S40" s="33">
        <f t="shared" si="15"/>
        <v>0.48780487804878</v>
      </c>
      <c r="T40" s="11">
        <v>13</v>
      </c>
      <c r="U40" s="11">
        <v>7</v>
      </c>
      <c r="V40" s="33">
        <f t="shared" si="16"/>
        <v>0.538461538461538</v>
      </c>
      <c r="W40" s="11">
        <v>17</v>
      </c>
      <c r="X40" s="11">
        <v>1</v>
      </c>
      <c r="Y40" s="33">
        <f t="shared" si="17"/>
        <v>0.0588235294117647</v>
      </c>
      <c r="Z40" s="11">
        <v>8</v>
      </c>
      <c r="AA40" s="11">
        <v>13</v>
      </c>
      <c r="AB40" s="33">
        <f t="shared" si="18"/>
        <v>1.625</v>
      </c>
      <c r="AC40" s="11">
        <v>18</v>
      </c>
      <c r="AD40" s="11">
        <v>13</v>
      </c>
      <c r="AE40" s="33">
        <f t="shared" si="19"/>
        <v>0.722222222222222</v>
      </c>
      <c r="AF40" s="11">
        <v>7</v>
      </c>
      <c r="AG40" s="11">
        <v>11</v>
      </c>
      <c r="AH40" s="33">
        <f t="shared" si="20"/>
        <v>1.57142857142857</v>
      </c>
      <c r="AI40" s="11">
        <v>8242</v>
      </c>
      <c r="AJ40" s="11">
        <v>1945.51</v>
      </c>
      <c r="AK40" s="33">
        <f t="shared" si="21"/>
        <v>0.236048289250182</v>
      </c>
      <c r="XEZ40"/>
    </row>
    <row r="41" s="4" customFormat="1" customHeight="1" spans="1:16380">
      <c r="A41" s="10">
        <v>38</v>
      </c>
      <c r="B41" s="10">
        <v>387</v>
      </c>
      <c r="C41" s="10" t="s">
        <v>138</v>
      </c>
      <c r="D41" s="10" t="s">
        <v>134</v>
      </c>
      <c r="E41" s="11">
        <v>16</v>
      </c>
      <c r="F41" s="11">
        <v>0</v>
      </c>
      <c r="G41" s="33">
        <f t="shared" si="11"/>
        <v>0</v>
      </c>
      <c r="H41" s="11">
        <v>190</v>
      </c>
      <c r="I41" s="11">
        <v>155</v>
      </c>
      <c r="J41" s="33">
        <f t="shared" si="12"/>
        <v>0.815789473684211</v>
      </c>
      <c r="K41" s="11">
        <v>16</v>
      </c>
      <c r="L41" s="11">
        <v>5</v>
      </c>
      <c r="M41" s="33">
        <f t="shared" si="13"/>
        <v>0.3125</v>
      </c>
      <c r="N41" s="11">
        <v>10</v>
      </c>
      <c r="O41" s="11">
        <v>4</v>
      </c>
      <c r="P41" s="33">
        <f t="shared" si="14"/>
        <v>0.4</v>
      </c>
      <c r="Q41" s="11">
        <v>32</v>
      </c>
      <c r="R41" s="11">
        <v>13</v>
      </c>
      <c r="S41" s="33">
        <f t="shared" si="15"/>
        <v>0.40625</v>
      </c>
      <c r="T41" s="11">
        <v>6</v>
      </c>
      <c r="U41" s="11">
        <v>0</v>
      </c>
      <c r="V41" s="33">
        <f t="shared" si="16"/>
        <v>0</v>
      </c>
      <c r="W41" s="11">
        <v>7</v>
      </c>
      <c r="X41" s="11">
        <v>2</v>
      </c>
      <c r="Y41" s="33">
        <f t="shared" si="17"/>
        <v>0.285714285714286</v>
      </c>
      <c r="Z41" s="11">
        <v>7</v>
      </c>
      <c r="AA41" s="11">
        <v>3</v>
      </c>
      <c r="AB41" s="33">
        <f t="shared" si="18"/>
        <v>0.428571428571429</v>
      </c>
      <c r="AC41" s="11">
        <v>8</v>
      </c>
      <c r="AD41" s="11">
        <v>19</v>
      </c>
      <c r="AE41" s="33">
        <f t="shared" si="19"/>
        <v>2.375</v>
      </c>
      <c r="AF41" s="11">
        <v>7</v>
      </c>
      <c r="AG41" s="11">
        <v>6</v>
      </c>
      <c r="AH41" s="33">
        <f t="shared" si="20"/>
        <v>0.857142857142857</v>
      </c>
      <c r="AI41" s="11">
        <v>3603</v>
      </c>
      <c r="AJ41" s="11">
        <v>1696.99</v>
      </c>
      <c r="AK41" s="33">
        <f t="shared" si="21"/>
        <v>0.470993616430752</v>
      </c>
      <c r="XEZ41"/>
    </row>
    <row r="42" s="4" customFormat="1" customHeight="1" spans="1:16380">
      <c r="A42" s="10">
        <v>39</v>
      </c>
      <c r="B42" s="10">
        <v>377</v>
      </c>
      <c r="C42" s="10" t="s">
        <v>139</v>
      </c>
      <c r="D42" s="10" t="s">
        <v>134</v>
      </c>
      <c r="E42" s="11">
        <v>15</v>
      </c>
      <c r="F42" s="11">
        <v>0</v>
      </c>
      <c r="G42" s="33">
        <f t="shared" si="11"/>
        <v>0</v>
      </c>
      <c r="H42" s="11">
        <v>186</v>
      </c>
      <c r="I42" s="11">
        <v>60</v>
      </c>
      <c r="J42" s="33">
        <f t="shared" si="12"/>
        <v>0.32258064516129</v>
      </c>
      <c r="K42" s="11">
        <v>16</v>
      </c>
      <c r="L42" s="11">
        <v>12</v>
      </c>
      <c r="M42" s="33">
        <f t="shared" si="13"/>
        <v>0.75</v>
      </c>
      <c r="N42" s="11">
        <v>4</v>
      </c>
      <c r="O42" s="11">
        <v>9</v>
      </c>
      <c r="P42" s="33">
        <f t="shared" si="14"/>
        <v>2.25</v>
      </c>
      <c r="Q42" s="11">
        <v>26</v>
      </c>
      <c r="R42" s="11">
        <v>8</v>
      </c>
      <c r="S42" s="33">
        <f t="shared" si="15"/>
        <v>0.307692307692308</v>
      </c>
      <c r="T42" s="11">
        <v>6</v>
      </c>
      <c r="U42" s="11">
        <v>6</v>
      </c>
      <c r="V42" s="33">
        <f t="shared" si="16"/>
        <v>1</v>
      </c>
      <c r="W42" s="11">
        <v>12</v>
      </c>
      <c r="X42" s="11">
        <v>0</v>
      </c>
      <c r="Y42" s="33">
        <f t="shared" si="17"/>
        <v>0</v>
      </c>
      <c r="Z42" s="11">
        <v>7</v>
      </c>
      <c r="AA42" s="11">
        <v>5</v>
      </c>
      <c r="AB42" s="33">
        <f t="shared" si="18"/>
        <v>0.714285714285714</v>
      </c>
      <c r="AC42" s="11">
        <v>8</v>
      </c>
      <c r="AD42" s="11">
        <v>12</v>
      </c>
      <c r="AE42" s="33">
        <f t="shared" si="19"/>
        <v>1.5</v>
      </c>
      <c r="AF42" s="11">
        <v>7</v>
      </c>
      <c r="AG42" s="11">
        <v>4</v>
      </c>
      <c r="AH42" s="33">
        <f t="shared" si="20"/>
        <v>0.571428571428571</v>
      </c>
      <c r="AI42" s="11">
        <v>5512</v>
      </c>
      <c r="AJ42" s="11">
        <v>4923.37</v>
      </c>
      <c r="AK42" s="33">
        <f t="shared" si="21"/>
        <v>0.893209361393324</v>
      </c>
      <c r="XEZ42"/>
    </row>
    <row r="43" s="4" customFormat="1" customHeight="1" spans="1:16380">
      <c r="A43" s="10">
        <v>40</v>
      </c>
      <c r="B43" s="10">
        <v>546</v>
      </c>
      <c r="C43" s="10" t="s">
        <v>140</v>
      </c>
      <c r="D43" s="10" t="s">
        <v>134</v>
      </c>
      <c r="E43" s="11">
        <v>16</v>
      </c>
      <c r="F43" s="11">
        <v>2</v>
      </c>
      <c r="G43" s="33">
        <f t="shared" si="11"/>
        <v>0.125</v>
      </c>
      <c r="H43" s="11">
        <v>191</v>
      </c>
      <c r="I43" s="11">
        <v>145</v>
      </c>
      <c r="J43" s="33">
        <f t="shared" si="12"/>
        <v>0.759162303664921</v>
      </c>
      <c r="K43" s="11">
        <v>16</v>
      </c>
      <c r="L43" s="11">
        <v>1</v>
      </c>
      <c r="M43" s="33">
        <f t="shared" si="13"/>
        <v>0.0625</v>
      </c>
      <c r="N43" s="11">
        <v>4</v>
      </c>
      <c r="O43" s="11">
        <v>9</v>
      </c>
      <c r="P43" s="33">
        <f t="shared" si="14"/>
        <v>2.25</v>
      </c>
      <c r="Q43" s="11">
        <v>28</v>
      </c>
      <c r="R43" s="11">
        <v>13</v>
      </c>
      <c r="S43" s="33">
        <f t="shared" si="15"/>
        <v>0.464285714285714</v>
      </c>
      <c r="T43" s="11">
        <v>6</v>
      </c>
      <c r="U43" s="11">
        <v>2</v>
      </c>
      <c r="V43" s="33">
        <f t="shared" si="16"/>
        <v>0.333333333333333</v>
      </c>
      <c r="W43" s="11">
        <v>7</v>
      </c>
      <c r="X43" s="11">
        <v>1</v>
      </c>
      <c r="Y43" s="33">
        <f t="shared" si="17"/>
        <v>0.142857142857143</v>
      </c>
      <c r="Z43" s="11">
        <v>7</v>
      </c>
      <c r="AA43" s="11">
        <v>0</v>
      </c>
      <c r="AB43" s="33">
        <f t="shared" si="18"/>
        <v>0</v>
      </c>
      <c r="AC43" s="11">
        <v>8</v>
      </c>
      <c r="AD43" s="11">
        <v>23</v>
      </c>
      <c r="AE43" s="33">
        <f t="shared" si="19"/>
        <v>2.875</v>
      </c>
      <c r="AF43" s="11">
        <v>7</v>
      </c>
      <c r="AG43" s="11">
        <v>0</v>
      </c>
      <c r="AH43" s="33">
        <f t="shared" si="20"/>
        <v>0</v>
      </c>
      <c r="AI43" s="11">
        <v>4293</v>
      </c>
      <c r="AJ43" s="11">
        <v>950.67</v>
      </c>
      <c r="AK43" s="33">
        <f t="shared" si="21"/>
        <v>0.221446540880503</v>
      </c>
      <c r="XEZ43"/>
    </row>
    <row r="44" s="4" customFormat="1" customHeight="1" spans="1:16380">
      <c r="A44" s="10">
        <v>41</v>
      </c>
      <c r="B44" s="10">
        <v>598</v>
      </c>
      <c r="C44" s="10" t="s">
        <v>141</v>
      </c>
      <c r="D44" s="10" t="s">
        <v>134</v>
      </c>
      <c r="E44" s="11">
        <v>13</v>
      </c>
      <c r="F44" s="11">
        <v>0</v>
      </c>
      <c r="G44" s="33">
        <f t="shared" si="11"/>
        <v>0</v>
      </c>
      <c r="H44" s="11">
        <v>151</v>
      </c>
      <c r="I44" s="11">
        <v>131</v>
      </c>
      <c r="J44" s="33">
        <f t="shared" si="12"/>
        <v>0.867549668874172</v>
      </c>
      <c r="K44" s="11">
        <v>13</v>
      </c>
      <c r="L44" s="11">
        <v>10</v>
      </c>
      <c r="M44" s="33">
        <f t="shared" si="13"/>
        <v>0.769230769230769</v>
      </c>
      <c r="N44" s="11">
        <v>3</v>
      </c>
      <c r="O44" s="11">
        <v>2</v>
      </c>
      <c r="P44" s="33">
        <f t="shared" si="14"/>
        <v>0.666666666666667</v>
      </c>
      <c r="Q44" s="11">
        <v>22</v>
      </c>
      <c r="R44" s="11">
        <v>6</v>
      </c>
      <c r="S44" s="33">
        <f t="shared" si="15"/>
        <v>0.272727272727273</v>
      </c>
      <c r="T44" s="11">
        <v>6</v>
      </c>
      <c r="U44" s="11">
        <v>2</v>
      </c>
      <c r="V44" s="33">
        <f t="shared" si="16"/>
        <v>0.333333333333333</v>
      </c>
      <c r="W44" s="11">
        <v>7</v>
      </c>
      <c r="X44" s="11">
        <v>0</v>
      </c>
      <c r="Y44" s="33">
        <f t="shared" si="17"/>
        <v>0</v>
      </c>
      <c r="Z44" s="11">
        <v>7</v>
      </c>
      <c r="AA44" s="11">
        <v>2</v>
      </c>
      <c r="AB44" s="33">
        <f t="shared" si="18"/>
        <v>0.285714285714286</v>
      </c>
      <c r="AC44" s="11">
        <v>11</v>
      </c>
      <c r="AD44" s="11">
        <v>7</v>
      </c>
      <c r="AE44" s="33">
        <f t="shared" si="19"/>
        <v>0.636363636363636</v>
      </c>
      <c r="AF44" s="11">
        <v>7</v>
      </c>
      <c r="AG44" s="11">
        <v>8</v>
      </c>
      <c r="AH44" s="33">
        <f t="shared" si="20"/>
        <v>1.14285714285714</v>
      </c>
      <c r="AI44" s="11">
        <v>3281</v>
      </c>
      <c r="AJ44" s="11">
        <v>477.66</v>
      </c>
      <c r="AK44" s="33">
        <f t="shared" si="21"/>
        <v>0.14558366351722</v>
      </c>
      <c r="XEZ44"/>
    </row>
    <row r="45" s="4" customFormat="1" customHeight="1" spans="1:16380">
      <c r="A45" s="10">
        <v>42</v>
      </c>
      <c r="B45" s="10">
        <v>724</v>
      </c>
      <c r="C45" s="10" t="s">
        <v>142</v>
      </c>
      <c r="D45" s="10" t="s">
        <v>134</v>
      </c>
      <c r="E45" s="11">
        <v>16</v>
      </c>
      <c r="F45" s="11">
        <v>0</v>
      </c>
      <c r="G45" s="33">
        <f t="shared" si="11"/>
        <v>0</v>
      </c>
      <c r="H45" s="11">
        <v>192</v>
      </c>
      <c r="I45" s="11">
        <v>149</v>
      </c>
      <c r="J45" s="33">
        <f t="shared" si="12"/>
        <v>0.776041666666667</v>
      </c>
      <c r="K45" s="11">
        <v>16</v>
      </c>
      <c r="L45" s="11">
        <v>11</v>
      </c>
      <c r="M45" s="33">
        <f t="shared" si="13"/>
        <v>0.6875</v>
      </c>
      <c r="N45" s="11">
        <v>4</v>
      </c>
      <c r="O45" s="11">
        <v>3</v>
      </c>
      <c r="P45" s="33">
        <f t="shared" si="14"/>
        <v>0.75</v>
      </c>
      <c r="Q45" s="11">
        <v>28</v>
      </c>
      <c r="R45" s="11">
        <v>11</v>
      </c>
      <c r="S45" s="33">
        <f t="shared" si="15"/>
        <v>0.392857142857143</v>
      </c>
      <c r="T45" s="11">
        <v>6</v>
      </c>
      <c r="U45" s="11">
        <v>14</v>
      </c>
      <c r="V45" s="33">
        <f t="shared" si="16"/>
        <v>2.33333333333333</v>
      </c>
      <c r="W45" s="11">
        <v>7</v>
      </c>
      <c r="X45" s="11">
        <v>0</v>
      </c>
      <c r="Y45" s="33">
        <f t="shared" si="17"/>
        <v>0</v>
      </c>
      <c r="Z45" s="11">
        <v>7</v>
      </c>
      <c r="AA45" s="11">
        <v>13</v>
      </c>
      <c r="AB45" s="33">
        <f t="shared" si="18"/>
        <v>1.85714285714286</v>
      </c>
      <c r="AC45" s="11">
        <v>9</v>
      </c>
      <c r="AD45" s="11">
        <v>14</v>
      </c>
      <c r="AE45" s="33">
        <f t="shared" si="19"/>
        <v>1.55555555555556</v>
      </c>
      <c r="AF45" s="11">
        <v>7</v>
      </c>
      <c r="AG45" s="11">
        <v>4</v>
      </c>
      <c r="AH45" s="33">
        <f t="shared" si="20"/>
        <v>0.571428571428571</v>
      </c>
      <c r="AI45" s="11">
        <v>4819</v>
      </c>
      <c r="AJ45" s="11">
        <v>1431.33</v>
      </c>
      <c r="AK45" s="33">
        <f t="shared" si="21"/>
        <v>0.297018053538078</v>
      </c>
      <c r="XEZ45"/>
    </row>
    <row r="46" s="4" customFormat="1" customHeight="1" spans="1:16380">
      <c r="A46" s="10">
        <v>43</v>
      </c>
      <c r="B46" s="10">
        <v>737</v>
      </c>
      <c r="C46" s="10" t="s">
        <v>143</v>
      </c>
      <c r="D46" s="10" t="s">
        <v>134</v>
      </c>
      <c r="E46" s="11">
        <v>10</v>
      </c>
      <c r="F46" s="11">
        <v>1</v>
      </c>
      <c r="G46" s="33">
        <f t="shared" si="11"/>
        <v>0.1</v>
      </c>
      <c r="H46" s="11">
        <v>180</v>
      </c>
      <c r="I46" s="11">
        <v>109</v>
      </c>
      <c r="J46" s="33">
        <f t="shared" si="12"/>
        <v>0.605555555555556</v>
      </c>
      <c r="K46" s="11">
        <v>18</v>
      </c>
      <c r="L46" s="11">
        <v>7</v>
      </c>
      <c r="M46" s="33">
        <f t="shared" si="13"/>
        <v>0.388888888888889</v>
      </c>
      <c r="N46" s="11">
        <v>4</v>
      </c>
      <c r="O46" s="11">
        <v>6</v>
      </c>
      <c r="P46" s="33">
        <f t="shared" si="14"/>
        <v>1.5</v>
      </c>
      <c r="Q46" s="11">
        <v>32</v>
      </c>
      <c r="R46" s="11">
        <v>20</v>
      </c>
      <c r="S46" s="33">
        <f t="shared" si="15"/>
        <v>0.625</v>
      </c>
      <c r="T46" s="11">
        <v>6</v>
      </c>
      <c r="U46" s="11">
        <v>2</v>
      </c>
      <c r="V46" s="33">
        <f t="shared" si="16"/>
        <v>0.333333333333333</v>
      </c>
      <c r="W46" s="11">
        <v>7</v>
      </c>
      <c r="X46" s="11">
        <v>2</v>
      </c>
      <c r="Y46" s="33">
        <f t="shared" si="17"/>
        <v>0.285714285714286</v>
      </c>
      <c r="Z46" s="11">
        <v>7</v>
      </c>
      <c r="AA46" s="11">
        <v>12</v>
      </c>
      <c r="AB46" s="33">
        <f t="shared" si="18"/>
        <v>1.71428571428571</v>
      </c>
      <c r="AC46" s="11">
        <v>8</v>
      </c>
      <c r="AD46" s="11">
        <v>9</v>
      </c>
      <c r="AE46" s="33">
        <f t="shared" si="19"/>
        <v>1.125</v>
      </c>
      <c r="AF46" s="11">
        <v>7</v>
      </c>
      <c r="AG46" s="11">
        <v>5</v>
      </c>
      <c r="AH46" s="33">
        <f t="shared" si="20"/>
        <v>0.714285714285714</v>
      </c>
      <c r="AI46" s="11">
        <v>2438</v>
      </c>
      <c r="AJ46" s="11">
        <v>4716.8</v>
      </c>
      <c r="AK46" s="33">
        <f t="shared" si="21"/>
        <v>1.93470057424118</v>
      </c>
      <c r="XEZ46"/>
    </row>
    <row r="47" s="4" customFormat="1" customHeight="1" spans="1:16380">
      <c r="A47" s="10">
        <v>44</v>
      </c>
      <c r="B47" s="10">
        <v>105751</v>
      </c>
      <c r="C47" s="10" t="s">
        <v>144</v>
      </c>
      <c r="D47" s="10" t="s">
        <v>134</v>
      </c>
      <c r="E47" s="11">
        <v>7</v>
      </c>
      <c r="F47" s="11">
        <v>4</v>
      </c>
      <c r="G47" s="33">
        <f t="shared" si="11"/>
        <v>0.571428571428571</v>
      </c>
      <c r="H47" s="11">
        <v>89</v>
      </c>
      <c r="I47" s="11">
        <v>117</v>
      </c>
      <c r="J47" s="33">
        <f t="shared" si="12"/>
        <v>1.31460674157303</v>
      </c>
      <c r="K47" s="11">
        <v>14</v>
      </c>
      <c r="L47" s="11">
        <v>10</v>
      </c>
      <c r="M47" s="33">
        <f t="shared" si="13"/>
        <v>0.714285714285714</v>
      </c>
      <c r="N47" s="11">
        <v>6</v>
      </c>
      <c r="O47" s="11">
        <v>5</v>
      </c>
      <c r="P47" s="33">
        <f t="shared" si="14"/>
        <v>0.833333333333333</v>
      </c>
      <c r="Q47" s="11">
        <v>20</v>
      </c>
      <c r="R47" s="11">
        <v>8</v>
      </c>
      <c r="S47" s="33">
        <f t="shared" si="15"/>
        <v>0.4</v>
      </c>
      <c r="T47" s="11">
        <v>5</v>
      </c>
      <c r="U47" s="11">
        <v>3</v>
      </c>
      <c r="V47" s="33">
        <f t="shared" si="16"/>
        <v>0.6</v>
      </c>
      <c r="W47" s="11">
        <v>7</v>
      </c>
      <c r="X47" s="11">
        <v>2</v>
      </c>
      <c r="Y47" s="33">
        <f t="shared" si="17"/>
        <v>0.285714285714286</v>
      </c>
      <c r="Z47" s="11">
        <v>7</v>
      </c>
      <c r="AA47" s="11">
        <v>1</v>
      </c>
      <c r="AB47" s="33">
        <f t="shared" si="18"/>
        <v>0.142857142857143</v>
      </c>
      <c r="AC47" s="11">
        <v>8</v>
      </c>
      <c r="AD47" s="11">
        <v>14</v>
      </c>
      <c r="AE47" s="33">
        <f t="shared" si="19"/>
        <v>1.75</v>
      </c>
      <c r="AF47" s="11">
        <v>7</v>
      </c>
      <c r="AG47" s="11">
        <v>1</v>
      </c>
      <c r="AH47" s="33">
        <f t="shared" si="20"/>
        <v>0.142857142857143</v>
      </c>
      <c r="AI47" s="11">
        <v>1878</v>
      </c>
      <c r="AJ47" s="11">
        <v>1138.5</v>
      </c>
      <c r="AK47" s="33">
        <f t="shared" si="21"/>
        <v>0.606230031948882</v>
      </c>
      <c r="XEZ47"/>
    </row>
    <row r="48" s="4" customFormat="1" customHeight="1" spans="1:16380">
      <c r="A48" s="10">
        <v>45</v>
      </c>
      <c r="B48" s="10">
        <v>399</v>
      </c>
      <c r="C48" s="10" t="s">
        <v>145</v>
      </c>
      <c r="D48" s="10" t="s">
        <v>134</v>
      </c>
      <c r="E48" s="11">
        <v>9</v>
      </c>
      <c r="F48" s="11">
        <v>5</v>
      </c>
      <c r="G48" s="33">
        <f t="shared" si="11"/>
        <v>0.555555555555556</v>
      </c>
      <c r="H48" s="11">
        <v>109</v>
      </c>
      <c r="I48" s="11">
        <v>100</v>
      </c>
      <c r="J48" s="33">
        <f t="shared" si="12"/>
        <v>0.917431192660551</v>
      </c>
      <c r="K48" s="11">
        <v>21</v>
      </c>
      <c r="L48" s="11">
        <v>32</v>
      </c>
      <c r="M48" s="33">
        <f t="shared" si="13"/>
        <v>1.52380952380952</v>
      </c>
      <c r="N48" s="11">
        <v>6</v>
      </c>
      <c r="O48" s="11">
        <v>7</v>
      </c>
      <c r="P48" s="33">
        <f t="shared" si="14"/>
        <v>1.16666666666667</v>
      </c>
      <c r="Q48" s="11">
        <v>28</v>
      </c>
      <c r="R48" s="11">
        <v>16</v>
      </c>
      <c r="S48" s="33">
        <f t="shared" si="15"/>
        <v>0.571428571428571</v>
      </c>
      <c r="T48" s="11">
        <v>4</v>
      </c>
      <c r="U48" s="11">
        <v>7</v>
      </c>
      <c r="V48" s="33">
        <f t="shared" si="16"/>
        <v>1.75</v>
      </c>
      <c r="W48" s="11">
        <v>7</v>
      </c>
      <c r="X48" s="11">
        <v>2</v>
      </c>
      <c r="Y48" s="33">
        <f t="shared" si="17"/>
        <v>0.285714285714286</v>
      </c>
      <c r="Z48" s="11">
        <v>5</v>
      </c>
      <c r="AA48" s="11">
        <v>5</v>
      </c>
      <c r="AB48" s="33">
        <f t="shared" si="18"/>
        <v>1</v>
      </c>
      <c r="AC48" s="11">
        <v>6</v>
      </c>
      <c r="AD48" s="11">
        <v>12</v>
      </c>
      <c r="AE48" s="33">
        <f t="shared" si="19"/>
        <v>2</v>
      </c>
      <c r="AF48" s="11">
        <v>5</v>
      </c>
      <c r="AG48" s="11">
        <v>6</v>
      </c>
      <c r="AH48" s="33">
        <f t="shared" si="20"/>
        <v>1.2</v>
      </c>
      <c r="AI48" s="11">
        <v>6174</v>
      </c>
      <c r="AJ48" s="11">
        <v>868.16</v>
      </c>
      <c r="AK48" s="33">
        <f t="shared" si="21"/>
        <v>0.140615484288954</v>
      </c>
      <c r="XEZ48"/>
    </row>
    <row r="49" s="4" customFormat="1" customHeight="1" spans="1:16380">
      <c r="A49" s="10">
        <v>46</v>
      </c>
      <c r="B49" s="10">
        <v>743</v>
      </c>
      <c r="C49" s="10" t="s">
        <v>146</v>
      </c>
      <c r="D49" s="10" t="s">
        <v>134</v>
      </c>
      <c r="E49" s="11">
        <v>10</v>
      </c>
      <c r="F49" s="11">
        <v>2</v>
      </c>
      <c r="G49" s="33">
        <f t="shared" si="11"/>
        <v>0.2</v>
      </c>
      <c r="H49" s="11">
        <v>150</v>
      </c>
      <c r="I49" s="11">
        <v>180</v>
      </c>
      <c r="J49" s="33">
        <f t="shared" si="12"/>
        <v>1.2</v>
      </c>
      <c r="K49" s="11">
        <v>18</v>
      </c>
      <c r="L49" s="11">
        <v>9</v>
      </c>
      <c r="M49" s="33">
        <f t="shared" si="13"/>
        <v>0.5</v>
      </c>
      <c r="N49" s="11">
        <v>5</v>
      </c>
      <c r="O49" s="11">
        <v>9</v>
      </c>
      <c r="P49" s="33">
        <f t="shared" si="14"/>
        <v>1.8</v>
      </c>
      <c r="Q49" s="11">
        <v>32</v>
      </c>
      <c r="R49" s="11">
        <v>15</v>
      </c>
      <c r="S49" s="33">
        <f t="shared" si="15"/>
        <v>0.46875</v>
      </c>
      <c r="T49" s="11">
        <v>4</v>
      </c>
      <c r="U49" s="11">
        <v>1</v>
      </c>
      <c r="V49" s="33">
        <f t="shared" si="16"/>
        <v>0.25</v>
      </c>
      <c r="W49" s="11">
        <v>7</v>
      </c>
      <c r="X49" s="11">
        <v>0</v>
      </c>
      <c r="Y49" s="33">
        <f t="shared" si="17"/>
        <v>0</v>
      </c>
      <c r="Z49" s="11">
        <v>5</v>
      </c>
      <c r="AA49" s="11">
        <v>8</v>
      </c>
      <c r="AB49" s="33">
        <f t="shared" si="18"/>
        <v>1.6</v>
      </c>
      <c r="AC49" s="11">
        <v>9</v>
      </c>
      <c r="AD49" s="11">
        <v>10</v>
      </c>
      <c r="AE49" s="33">
        <f t="shared" si="19"/>
        <v>1.11111111111111</v>
      </c>
      <c r="AF49" s="11">
        <v>5</v>
      </c>
      <c r="AG49" s="11">
        <v>3</v>
      </c>
      <c r="AH49" s="33">
        <f t="shared" si="20"/>
        <v>0.6</v>
      </c>
      <c r="AI49" s="11">
        <v>3095</v>
      </c>
      <c r="AJ49" s="11">
        <v>554.4</v>
      </c>
      <c r="AK49" s="33">
        <f t="shared" si="21"/>
        <v>0.179127625201939</v>
      </c>
      <c r="XEZ49"/>
    </row>
    <row r="50" s="4" customFormat="1" customHeight="1" spans="1:16380">
      <c r="A50" s="10">
        <v>47</v>
      </c>
      <c r="B50" s="10">
        <v>103639</v>
      </c>
      <c r="C50" s="10" t="s">
        <v>147</v>
      </c>
      <c r="D50" s="10" t="s">
        <v>134</v>
      </c>
      <c r="E50" s="11">
        <v>7</v>
      </c>
      <c r="F50" s="11">
        <v>2</v>
      </c>
      <c r="G50" s="33">
        <f t="shared" si="11"/>
        <v>0.285714285714286</v>
      </c>
      <c r="H50" s="11">
        <v>98</v>
      </c>
      <c r="I50" s="11">
        <v>71</v>
      </c>
      <c r="J50" s="33">
        <f t="shared" si="12"/>
        <v>0.724489795918367</v>
      </c>
      <c r="K50" s="11">
        <v>15</v>
      </c>
      <c r="L50" s="11">
        <v>4</v>
      </c>
      <c r="M50" s="33">
        <f t="shared" si="13"/>
        <v>0.266666666666667</v>
      </c>
      <c r="N50" s="11">
        <v>5</v>
      </c>
      <c r="O50" s="11">
        <v>3</v>
      </c>
      <c r="P50" s="33">
        <f t="shared" si="14"/>
        <v>0.6</v>
      </c>
      <c r="Q50" s="11">
        <v>31</v>
      </c>
      <c r="R50" s="11">
        <v>7</v>
      </c>
      <c r="S50" s="33">
        <f t="shared" si="15"/>
        <v>0.225806451612903</v>
      </c>
      <c r="T50" s="11">
        <v>4</v>
      </c>
      <c r="U50" s="11">
        <v>7</v>
      </c>
      <c r="V50" s="33">
        <f t="shared" si="16"/>
        <v>1.75</v>
      </c>
      <c r="W50" s="11">
        <v>7</v>
      </c>
      <c r="X50" s="11">
        <v>0</v>
      </c>
      <c r="Y50" s="33">
        <f t="shared" si="17"/>
        <v>0</v>
      </c>
      <c r="Z50" s="11">
        <v>5</v>
      </c>
      <c r="AA50" s="11">
        <v>2</v>
      </c>
      <c r="AB50" s="33">
        <f t="shared" si="18"/>
        <v>0.4</v>
      </c>
      <c r="AC50" s="11">
        <v>6</v>
      </c>
      <c r="AD50" s="11">
        <v>7.4</v>
      </c>
      <c r="AE50" s="33">
        <f t="shared" si="19"/>
        <v>1.23333333333333</v>
      </c>
      <c r="AF50" s="11">
        <v>5</v>
      </c>
      <c r="AG50" s="11">
        <v>0</v>
      </c>
      <c r="AH50" s="33">
        <f t="shared" si="20"/>
        <v>0</v>
      </c>
      <c r="AI50" s="11">
        <v>2403</v>
      </c>
      <c r="AJ50" s="11">
        <v>247.5</v>
      </c>
      <c r="AK50" s="33">
        <f t="shared" si="21"/>
        <v>0.102996254681648</v>
      </c>
      <c r="XEZ50"/>
    </row>
    <row r="51" s="4" customFormat="1" customHeight="1" spans="1:16380">
      <c r="A51" s="10">
        <v>48</v>
      </c>
      <c r="B51" s="10">
        <v>733</v>
      </c>
      <c r="C51" s="10" t="s">
        <v>148</v>
      </c>
      <c r="D51" s="10" t="s">
        <v>134</v>
      </c>
      <c r="E51" s="11">
        <v>9</v>
      </c>
      <c r="F51" s="11">
        <v>0</v>
      </c>
      <c r="G51" s="33">
        <f t="shared" si="11"/>
        <v>0</v>
      </c>
      <c r="H51" s="11">
        <v>98</v>
      </c>
      <c r="I51" s="11">
        <v>45</v>
      </c>
      <c r="J51" s="33">
        <f t="shared" si="12"/>
        <v>0.459183673469388</v>
      </c>
      <c r="K51" s="11">
        <v>14</v>
      </c>
      <c r="L51" s="11">
        <v>5</v>
      </c>
      <c r="M51" s="33">
        <f t="shared" si="13"/>
        <v>0.357142857142857</v>
      </c>
      <c r="N51" s="11">
        <v>5</v>
      </c>
      <c r="O51" s="11">
        <v>1</v>
      </c>
      <c r="P51" s="33">
        <f t="shared" si="14"/>
        <v>0.2</v>
      </c>
      <c r="Q51" s="11">
        <v>25</v>
      </c>
      <c r="R51" s="11">
        <v>4</v>
      </c>
      <c r="S51" s="33">
        <f t="shared" si="15"/>
        <v>0.16</v>
      </c>
      <c r="T51" s="11">
        <v>4</v>
      </c>
      <c r="U51" s="11">
        <v>3</v>
      </c>
      <c r="V51" s="33">
        <f t="shared" si="16"/>
        <v>0.75</v>
      </c>
      <c r="W51" s="11">
        <v>7</v>
      </c>
      <c r="X51" s="11">
        <v>0</v>
      </c>
      <c r="Y51" s="33">
        <f t="shared" si="17"/>
        <v>0</v>
      </c>
      <c r="Z51" s="11">
        <v>5</v>
      </c>
      <c r="AA51" s="11">
        <v>6</v>
      </c>
      <c r="AB51" s="33">
        <f t="shared" si="18"/>
        <v>1.2</v>
      </c>
      <c r="AC51" s="11">
        <v>4</v>
      </c>
      <c r="AD51" s="11">
        <v>10</v>
      </c>
      <c r="AE51" s="33">
        <f t="shared" si="19"/>
        <v>2.5</v>
      </c>
      <c r="AF51" s="11">
        <v>4</v>
      </c>
      <c r="AG51" s="11">
        <v>0</v>
      </c>
      <c r="AH51" s="33">
        <f t="shared" si="20"/>
        <v>0</v>
      </c>
      <c r="AI51" s="11">
        <v>2068</v>
      </c>
      <c r="AJ51" s="11">
        <v>756.36</v>
      </c>
      <c r="AK51" s="33">
        <f t="shared" si="21"/>
        <v>0.365744680851064</v>
      </c>
      <c r="XEZ51"/>
    </row>
    <row r="52" s="4" customFormat="1" customHeight="1" spans="1:16380">
      <c r="A52" s="10">
        <v>49</v>
      </c>
      <c r="B52" s="10">
        <v>106485</v>
      </c>
      <c r="C52" s="10" t="s">
        <v>149</v>
      </c>
      <c r="D52" s="10" t="s">
        <v>134</v>
      </c>
      <c r="E52" s="11">
        <v>7</v>
      </c>
      <c r="F52" s="11">
        <v>0</v>
      </c>
      <c r="G52" s="33">
        <f t="shared" si="11"/>
        <v>0</v>
      </c>
      <c r="H52" s="11">
        <v>90</v>
      </c>
      <c r="I52" s="11">
        <v>70</v>
      </c>
      <c r="J52" s="33">
        <f t="shared" si="12"/>
        <v>0.777777777777778</v>
      </c>
      <c r="K52" s="11">
        <v>16</v>
      </c>
      <c r="L52" s="11">
        <v>13</v>
      </c>
      <c r="M52" s="33">
        <f t="shared" si="13"/>
        <v>0.8125</v>
      </c>
      <c r="N52" s="11">
        <v>4</v>
      </c>
      <c r="O52" s="11">
        <v>4</v>
      </c>
      <c r="P52" s="33">
        <f t="shared" si="14"/>
        <v>1</v>
      </c>
      <c r="Q52" s="11">
        <v>26</v>
      </c>
      <c r="R52" s="11">
        <v>2</v>
      </c>
      <c r="S52" s="33">
        <f t="shared" si="15"/>
        <v>0.0769230769230769</v>
      </c>
      <c r="T52" s="11">
        <v>4</v>
      </c>
      <c r="U52" s="11">
        <v>0</v>
      </c>
      <c r="V52" s="33">
        <f t="shared" si="16"/>
        <v>0</v>
      </c>
      <c r="W52" s="11">
        <v>7</v>
      </c>
      <c r="X52" s="11">
        <v>0</v>
      </c>
      <c r="Y52" s="33">
        <f t="shared" si="17"/>
        <v>0</v>
      </c>
      <c r="Z52" s="11">
        <v>5</v>
      </c>
      <c r="AA52" s="11">
        <v>0</v>
      </c>
      <c r="AB52" s="33">
        <f t="shared" si="18"/>
        <v>0</v>
      </c>
      <c r="AC52" s="11">
        <v>7</v>
      </c>
      <c r="AD52" s="11">
        <v>7</v>
      </c>
      <c r="AE52" s="33">
        <f t="shared" si="19"/>
        <v>1</v>
      </c>
      <c r="AF52" s="11">
        <v>4</v>
      </c>
      <c r="AG52" s="11">
        <v>0</v>
      </c>
      <c r="AH52" s="33">
        <f t="shared" si="20"/>
        <v>0</v>
      </c>
      <c r="AI52" s="11">
        <v>1201</v>
      </c>
      <c r="AJ52" s="11">
        <v>574.2</v>
      </c>
      <c r="AK52" s="33">
        <f t="shared" si="21"/>
        <v>0.478101582014988</v>
      </c>
      <c r="XEZ52"/>
    </row>
    <row r="53" s="4" customFormat="1" customHeight="1" spans="1:16380">
      <c r="A53" s="10">
        <v>50</v>
      </c>
      <c r="B53" s="10">
        <v>573</v>
      </c>
      <c r="C53" s="10" t="s">
        <v>150</v>
      </c>
      <c r="D53" s="10" t="s">
        <v>134</v>
      </c>
      <c r="E53" s="11">
        <v>8</v>
      </c>
      <c r="F53" s="11">
        <v>0</v>
      </c>
      <c r="G53" s="33">
        <f t="shared" si="11"/>
        <v>0</v>
      </c>
      <c r="H53" s="11">
        <v>102</v>
      </c>
      <c r="I53" s="11">
        <v>56</v>
      </c>
      <c r="J53" s="33">
        <f t="shared" si="12"/>
        <v>0.549019607843137</v>
      </c>
      <c r="K53" s="11">
        <v>14</v>
      </c>
      <c r="L53" s="11">
        <v>5</v>
      </c>
      <c r="M53" s="33">
        <f t="shared" si="13"/>
        <v>0.357142857142857</v>
      </c>
      <c r="N53" s="11">
        <v>5</v>
      </c>
      <c r="O53" s="11">
        <v>3</v>
      </c>
      <c r="P53" s="33">
        <f t="shared" si="14"/>
        <v>0.6</v>
      </c>
      <c r="Q53" s="11">
        <v>23</v>
      </c>
      <c r="R53" s="11">
        <v>5</v>
      </c>
      <c r="S53" s="33">
        <f t="shared" si="15"/>
        <v>0.217391304347826</v>
      </c>
      <c r="T53" s="11">
        <v>4</v>
      </c>
      <c r="U53" s="11">
        <v>0</v>
      </c>
      <c r="V53" s="33">
        <f t="shared" si="16"/>
        <v>0</v>
      </c>
      <c r="W53" s="11">
        <v>7</v>
      </c>
      <c r="X53" s="11">
        <v>1</v>
      </c>
      <c r="Y53" s="33">
        <f t="shared" si="17"/>
        <v>0.142857142857143</v>
      </c>
      <c r="Z53" s="11">
        <v>4</v>
      </c>
      <c r="AA53" s="11">
        <v>0</v>
      </c>
      <c r="AB53" s="33">
        <f t="shared" si="18"/>
        <v>0</v>
      </c>
      <c r="AC53" s="11">
        <v>8</v>
      </c>
      <c r="AD53" s="11">
        <v>5.4</v>
      </c>
      <c r="AE53" s="33">
        <f t="shared" si="19"/>
        <v>0.675</v>
      </c>
      <c r="AF53" s="11">
        <v>4</v>
      </c>
      <c r="AG53" s="11">
        <v>0</v>
      </c>
      <c r="AH53" s="33">
        <f t="shared" si="20"/>
        <v>0</v>
      </c>
      <c r="AI53" s="11">
        <v>2749</v>
      </c>
      <c r="AJ53" s="11">
        <v>750.59</v>
      </c>
      <c r="AK53" s="33">
        <f t="shared" si="21"/>
        <v>0.273041105856675</v>
      </c>
      <c r="XEZ53"/>
    </row>
    <row r="54" s="4" customFormat="1" customHeight="1" spans="1:16380">
      <c r="A54" s="10">
        <v>51</v>
      </c>
      <c r="B54" s="10">
        <v>740</v>
      </c>
      <c r="C54" s="10" t="s">
        <v>151</v>
      </c>
      <c r="D54" s="10" t="s">
        <v>134</v>
      </c>
      <c r="E54" s="11">
        <v>7</v>
      </c>
      <c r="F54" s="11">
        <v>1</v>
      </c>
      <c r="G54" s="33">
        <f t="shared" si="11"/>
        <v>0.142857142857143</v>
      </c>
      <c r="H54" s="11">
        <v>86</v>
      </c>
      <c r="I54" s="11">
        <v>48</v>
      </c>
      <c r="J54" s="33">
        <f t="shared" si="12"/>
        <v>0.558139534883721</v>
      </c>
      <c r="K54" s="11">
        <v>15</v>
      </c>
      <c r="L54" s="11">
        <v>7</v>
      </c>
      <c r="M54" s="33">
        <f t="shared" si="13"/>
        <v>0.466666666666667</v>
      </c>
      <c r="N54" s="11">
        <v>5</v>
      </c>
      <c r="O54" s="11">
        <v>0</v>
      </c>
      <c r="P54" s="33">
        <f t="shared" si="14"/>
        <v>0</v>
      </c>
      <c r="Q54" s="11">
        <v>20</v>
      </c>
      <c r="R54" s="11">
        <v>4</v>
      </c>
      <c r="S54" s="33">
        <f t="shared" si="15"/>
        <v>0.2</v>
      </c>
      <c r="T54" s="11">
        <v>6</v>
      </c>
      <c r="U54" s="11">
        <v>3</v>
      </c>
      <c r="V54" s="33">
        <f t="shared" si="16"/>
        <v>0.5</v>
      </c>
      <c r="W54" s="11">
        <v>7</v>
      </c>
      <c r="X54" s="11">
        <v>1</v>
      </c>
      <c r="Y54" s="33">
        <f t="shared" si="17"/>
        <v>0.142857142857143</v>
      </c>
      <c r="Z54" s="11">
        <v>4</v>
      </c>
      <c r="AA54" s="11">
        <v>0</v>
      </c>
      <c r="AB54" s="33">
        <f t="shared" si="18"/>
        <v>0</v>
      </c>
      <c r="AC54" s="11">
        <v>3</v>
      </c>
      <c r="AD54" s="11">
        <v>13.4</v>
      </c>
      <c r="AE54" s="33">
        <f t="shared" si="19"/>
        <v>4.46666666666667</v>
      </c>
      <c r="AF54" s="11">
        <v>4</v>
      </c>
      <c r="AG54" s="11">
        <v>0</v>
      </c>
      <c r="AH54" s="33">
        <f t="shared" si="20"/>
        <v>0</v>
      </c>
      <c r="AI54" s="11">
        <v>1998</v>
      </c>
      <c r="AJ54" s="11">
        <v>451.64</v>
      </c>
      <c r="AK54" s="33">
        <f t="shared" si="21"/>
        <v>0.226046046046046</v>
      </c>
      <c r="XEZ54"/>
    </row>
    <row r="55" s="4" customFormat="1" customHeight="1" spans="1:16380">
      <c r="A55" s="10">
        <v>52</v>
      </c>
      <c r="B55" s="10">
        <v>753</v>
      </c>
      <c r="C55" s="10" t="s">
        <v>152</v>
      </c>
      <c r="D55" s="10" t="s">
        <v>134</v>
      </c>
      <c r="E55" s="11">
        <v>6</v>
      </c>
      <c r="F55" s="11">
        <v>0</v>
      </c>
      <c r="G55" s="33">
        <f t="shared" si="11"/>
        <v>0</v>
      </c>
      <c r="H55" s="11">
        <v>64</v>
      </c>
      <c r="I55" s="11">
        <v>0</v>
      </c>
      <c r="J55" s="33">
        <f t="shared" si="12"/>
        <v>0</v>
      </c>
      <c r="K55" s="11">
        <v>8</v>
      </c>
      <c r="L55" s="11">
        <v>0</v>
      </c>
      <c r="M55" s="33">
        <f t="shared" si="13"/>
        <v>0</v>
      </c>
      <c r="N55" s="11">
        <v>5</v>
      </c>
      <c r="O55" s="11">
        <v>0</v>
      </c>
      <c r="P55" s="33">
        <f t="shared" si="14"/>
        <v>0</v>
      </c>
      <c r="Q55" s="11">
        <v>20</v>
      </c>
      <c r="R55" s="11">
        <v>0</v>
      </c>
      <c r="S55" s="33">
        <f t="shared" si="15"/>
        <v>0</v>
      </c>
      <c r="T55" s="11">
        <v>4</v>
      </c>
      <c r="U55" s="11">
        <v>0</v>
      </c>
      <c r="V55" s="33">
        <f t="shared" si="16"/>
        <v>0</v>
      </c>
      <c r="W55" s="11">
        <v>7</v>
      </c>
      <c r="X55" s="11">
        <v>0</v>
      </c>
      <c r="Y55" s="33">
        <f t="shared" si="17"/>
        <v>0</v>
      </c>
      <c r="Z55" s="11">
        <v>4</v>
      </c>
      <c r="AA55" s="11">
        <v>0</v>
      </c>
      <c r="AB55" s="33">
        <f t="shared" si="18"/>
        <v>0</v>
      </c>
      <c r="AC55" s="11">
        <v>2</v>
      </c>
      <c r="AD55" s="11">
        <v>0</v>
      </c>
      <c r="AE55" s="33">
        <f t="shared" si="19"/>
        <v>0</v>
      </c>
      <c r="AF55" s="11">
        <v>4</v>
      </c>
      <c r="AG55" s="11">
        <v>0</v>
      </c>
      <c r="AH55" s="33">
        <f t="shared" si="20"/>
        <v>0</v>
      </c>
      <c r="AI55" s="11">
        <v>1739</v>
      </c>
      <c r="AJ55" s="11" t="e">
        <v>#N/A</v>
      </c>
      <c r="AK55" s="33" t="e">
        <f t="shared" si="21"/>
        <v>#N/A</v>
      </c>
      <c r="XEZ55"/>
    </row>
    <row r="56" s="4" customFormat="1" customHeight="1" spans="1:16380">
      <c r="A56" s="10">
        <v>53</v>
      </c>
      <c r="B56" s="10">
        <v>545</v>
      </c>
      <c r="C56" s="10" t="s">
        <v>153</v>
      </c>
      <c r="D56" s="10" t="s">
        <v>134</v>
      </c>
      <c r="E56" s="11">
        <v>6</v>
      </c>
      <c r="F56" s="11">
        <v>0</v>
      </c>
      <c r="G56" s="33">
        <f t="shared" si="11"/>
        <v>0</v>
      </c>
      <c r="H56" s="11">
        <v>63</v>
      </c>
      <c r="I56" s="11">
        <v>67</v>
      </c>
      <c r="J56" s="33">
        <f t="shared" si="12"/>
        <v>1.06349206349206</v>
      </c>
      <c r="K56" s="11">
        <v>13</v>
      </c>
      <c r="L56" s="11">
        <v>8</v>
      </c>
      <c r="M56" s="33">
        <f t="shared" si="13"/>
        <v>0.615384615384615</v>
      </c>
      <c r="N56" s="11">
        <v>4</v>
      </c>
      <c r="O56" s="11">
        <v>0</v>
      </c>
      <c r="P56" s="33">
        <f t="shared" si="14"/>
        <v>0</v>
      </c>
      <c r="Q56" s="11">
        <v>20</v>
      </c>
      <c r="R56" s="11">
        <v>4</v>
      </c>
      <c r="S56" s="33">
        <f t="shared" si="15"/>
        <v>0.2</v>
      </c>
      <c r="T56" s="11">
        <v>4</v>
      </c>
      <c r="U56" s="11">
        <v>6</v>
      </c>
      <c r="V56" s="33">
        <f t="shared" si="16"/>
        <v>1.5</v>
      </c>
      <c r="W56" s="11">
        <v>6</v>
      </c>
      <c r="X56" s="11">
        <v>0</v>
      </c>
      <c r="Y56" s="33">
        <f t="shared" si="17"/>
        <v>0</v>
      </c>
      <c r="Z56" s="11">
        <v>4</v>
      </c>
      <c r="AA56" s="11">
        <v>6</v>
      </c>
      <c r="AB56" s="33">
        <f t="shared" si="18"/>
        <v>1.5</v>
      </c>
      <c r="AC56" s="11">
        <v>5</v>
      </c>
      <c r="AD56" s="11">
        <v>5.8</v>
      </c>
      <c r="AE56" s="33">
        <f t="shared" si="19"/>
        <v>1.16</v>
      </c>
      <c r="AF56" s="11">
        <v>4</v>
      </c>
      <c r="AG56" s="11">
        <v>1</v>
      </c>
      <c r="AH56" s="33">
        <f t="shared" si="20"/>
        <v>0.25</v>
      </c>
      <c r="AI56" s="11">
        <v>2075</v>
      </c>
      <c r="AJ56" s="11">
        <v>471.26</v>
      </c>
      <c r="AK56" s="33">
        <f t="shared" si="21"/>
        <v>0.227113253012048</v>
      </c>
      <c r="XEZ56"/>
    </row>
    <row r="57" s="4" customFormat="1" customHeight="1" spans="1:16380">
      <c r="A57" s="10">
        <v>54</v>
      </c>
      <c r="B57" s="10">
        <v>104430</v>
      </c>
      <c r="C57" s="10" t="s">
        <v>154</v>
      </c>
      <c r="D57" s="10" t="s">
        <v>134</v>
      </c>
      <c r="E57" s="11">
        <v>6</v>
      </c>
      <c r="F57" s="11">
        <v>0</v>
      </c>
      <c r="G57" s="33">
        <f t="shared" si="11"/>
        <v>0</v>
      </c>
      <c r="H57" s="11">
        <v>65</v>
      </c>
      <c r="I57" s="11">
        <v>34</v>
      </c>
      <c r="J57" s="33">
        <f t="shared" si="12"/>
        <v>0.523076923076923</v>
      </c>
      <c r="K57" s="11">
        <v>14</v>
      </c>
      <c r="L57" s="11">
        <v>6</v>
      </c>
      <c r="M57" s="33">
        <f t="shared" si="13"/>
        <v>0.428571428571429</v>
      </c>
      <c r="N57" s="11">
        <v>4</v>
      </c>
      <c r="O57" s="11">
        <v>1</v>
      </c>
      <c r="P57" s="33">
        <f t="shared" si="14"/>
        <v>0.25</v>
      </c>
      <c r="Q57" s="11">
        <v>26</v>
      </c>
      <c r="R57" s="11">
        <v>7</v>
      </c>
      <c r="S57" s="33">
        <f t="shared" si="15"/>
        <v>0.269230769230769</v>
      </c>
      <c r="T57" s="11">
        <v>4</v>
      </c>
      <c r="U57" s="11">
        <v>4</v>
      </c>
      <c r="V57" s="33">
        <f t="shared" si="16"/>
        <v>1</v>
      </c>
      <c r="W57" s="11">
        <v>7</v>
      </c>
      <c r="X57" s="11">
        <v>0</v>
      </c>
      <c r="Y57" s="33">
        <f t="shared" si="17"/>
        <v>0</v>
      </c>
      <c r="Z57" s="11">
        <v>4</v>
      </c>
      <c r="AA57" s="11">
        <v>5</v>
      </c>
      <c r="AB57" s="33">
        <f t="shared" si="18"/>
        <v>1.25</v>
      </c>
      <c r="AC57" s="11">
        <v>4</v>
      </c>
      <c r="AD57" s="11">
        <v>9</v>
      </c>
      <c r="AE57" s="33">
        <f t="shared" si="19"/>
        <v>2.25</v>
      </c>
      <c r="AF57" s="11">
        <v>4</v>
      </c>
      <c r="AG57" s="11">
        <v>0</v>
      </c>
      <c r="AH57" s="33">
        <f t="shared" si="20"/>
        <v>0</v>
      </c>
      <c r="AI57" s="11">
        <v>4129</v>
      </c>
      <c r="AJ57" s="11">
        <v>356.4</v>
      </c>
      <c r="AK57" s="33">
        <f t="shared" si="21"/>
        <v>0.0863162993460886</v>
      </c>
      <c r="XEZ57"/>
    </row>
    <row r="58" s="4" customFormat="1" customHeight="1" spans="1:16380">
      <c r="A58" s="10">
        <v>55</v>
      </c>
      <c r="B58" s="10">
        <v>105396</v>
      </c>
      <c r="C58" s="10" t="s">
        <v>155</v>
      </c>
      <c r="D58" s="10" t="s">
        <v>134</v>
      </c>
      <c r="E58" s="11">
        <v>6</v>
      </c>
      <c r="F58" s="11">
        <v>0</v>
      </c>
      <c r="G58" s="33">
        <f t="shared" si="11"/>
        <v>0</v>
      </c>
      <c r="H58" s="11">
        <v>65</v>
      </c>
      <c r="I58" s="11">
        <v>22</v>
      </c>
      <c r="J58" s="33">
        <f t="shared" si="12"/>
        <v>0.338461538461538</v>
      </c>
      <c r="K58" s="11">
        <v>8</v>
      </c>
      <c r="L58" s="11">
        <v>1</v>
      </c>
      <c r="M58" s="33">
        <f t="shared" si="13"/>
        <v>0.125</v>
      </c>
      <c r="N58" s="11">
        <v>4</v>
      </c>
      <c r="O58" s="11">
        <v>1</v>
      </c>
      <c r="P58" s="33">
        <f t="shared" si="14"/>
        <v>0.25</v>
      </c>
      <c r="Q58" s="11">
        <v>26</v>
      </c>
      <c r="R58" s="11">
        <v>7</v>
      </c>
      <c r="S58" s="33">
        <f t="shared" si="15"/>
        <v>0.269230769230769</v>
      </c>
      <c r="T58" s="11">
        <v>4</v>
      </c>
      <c r="U58" s="11">
        <v>3</v>
      </c>
      <c r="V58" s="33">
        <f t="shared" si="16"/>
        <v>0.75</v>
      </c>
      <c r="W58" s="11">
        <v>7</v>
      </c>
      <c r="X58" s="11">
        <v>0</v>
      </c>
      <c r="Y58" s="33">
        <f t="shared" si="17"/>
        <v>0</v>
      </c>
      <c r="Z58" s="11">
        <v>4</v>
      </c>
      <c r="AA58" s="11">
        <v>10</v>
      </c>
      <c r="AB58" s="33">
        <f t="shared" si="18"/>
        <v>2.5</v>
      </c>
      <c r="AC58" s="11">
        <v>2</v>
      </c>
      <c r="AD58" s="11">
        <v>3</v>
      </c>
      <c r="AE58" s="33">
        <f t="shared" si="19"/>
        <v>1.5</v>
      </c>
      <c r="AF58" s="11">
        <v>4</v>
      </c>
      <c r="AG58" s="11">
        <v>0</v>
      </c>
      <c r="AH58" s="33">
        <f t="shared" si="20"/>
        <v>0</v>
      </c>
      <c r="AI58" s="11">
        <v>1367</v>
      </c>
      <c r="AJ58" s="11">
        <v>274.39</v>
      </c>
      <c r="AK58" s="33">
        <f t="shared" si="21"/>
        <v>0.200724213606437</v>
      </c>
      <c r="XEZ58"/>
    </row>
    <row r="59" s="4" customFormat="1" customHeight="1" spans="1:16380">
      <c r="A59" s="10">
        <v>56</v>
      </c>
      <c r="B59" s="10">
        <v>105910</v>
      </c>
      <c r="C59" s="10" t="s">
        <v>156</v>
      </c>
      <c r="D59" s="10" t="s">
        <v>134</v>
      </c>
      <c r="E59" s="11">
        <v>6</v>
      </c>
      <c r="F59" s="11">
        <v>0</v>
      </c>
      <c r="G59" s="33">
        <f t="shared" si="11"/>
        <v>0</v>
      </c>
      <c r="H59" s="11">
        <v>65</v>
      </c>
      <c r="I59" s="11">
        <v>14</v>
      </c>
      <c r="J59" s="33">
        <f t="shared" si="12"/>
        <v>0.215384615384615</v>
      </c>
      <c r="K59" s="11">
        <v>8</v>
      </c>
      <c r="L59" s="11">
        <v>1</v>
      </c>
      <c r="M59" s="33">
        <f t="shared" si="13"/>
        <v>0.125</v>
      </c>
      <c r="N59" s="11">
        <v>4</v>
      </c>
      <c r="O59" s="11">
        <v>1</v>
      </c>
      <c r="P59" s="33">
        <f t="shared" si="14"/>
        <v>0.25</v>
      </c>
      <c r="Q59" s="11">
        <v>20</v>
      </c>
      <c r="R59" s="11">
        <v>3</v>
      </c>
      <c r="S59" s="33">
        <f t="shared" si="15"/>
        <v>0.15</v>
      </c>
      <c r="T59" s="11">
        <v>4</v>
      </c>
      <c r="U59" s="11">
        <v>1</v>
      </c>
      <c r="V59" s="33">
        <f t="shared" si="16"/>
        <v>0.25</v>
      </c>
      <c r="W59" s="11">
        <v>7</v>
      </c>
      <c r="X59" s="11">
        <v>0</v>
      </c>
      <c r="Y59" s="33">
        <f t="shared" si="17"/>
        <v>0</v>
      </c>
      <c r="Z59" s="11">
        <v>4</v>
      </c>
      <c r="AA59" s="11">
        <v>4</v>
      </c>
      <c r="AB59" s="33">
        <f t="shared" si="18"/>
        <v>1</v>
      </c>
      <c r="AC59" s="11">
        <v>4</v>
      </c>
      <c r="AD59" s="11">
        <v>9</v>
      </c>
      <c r="AE59" s="33">
        <f t="shared" si="19"/>
        <v>2.25</v>
      </c>
      <c r="AF59" s="11">
        <v>4</v>
      </c>
      <c r="AG59" s="11">
        <v>0</v>
      </c>
      <c r="AH59" s="33">
        <f t="shared" si="20"/>
        <v>0</v>
      </c>
      <c r="AI59" s="11">
        <v>1213</v>
      </c>
      <c r="AJ59" s="11">
        <v>718.71</v>
      </c>
      <c r="AK59" s="33">
        <f t="shared" si="21"/>
        <v>0.592506183017313</v>
      </c>
      <c r="XEZ59"/>
    </row>
    <row r="60" s="4" customFormat="1" customHeight="1" spans="1:16380">
      <c r="A60" s="10">
        <v>57</v>
      </c>
      <c r="B60" s="10">
        <v>106568</v>
      </c>
      <c r="C60" s="10" t="s">
        <v>157</v>
      </c>
      <c r="D60" s="10" t="s">
        <v>134</v>
      </c>
      <c r="E60" s="11">
        <v>5</v>
      </c>
      <c r="F60" s="11">
        <v>0</v>
      </c>
      <c r="G60" s="33">
        <f t="shared" si="11"/>
        <v>0</v>
      </c>
      <c r="H60" s="11">
        <v>58</v>
      </c>
      <c r="I60" s="11">
        <v>16</v>
      </c>
      <c r="J60" s="33">
        <f t="shared" si="12"/>
        <v>0.275862068965517</v>
      </c>
      <c r="K60" s="11">
        <v>12</v>
      </c>
      <c r="L60" s="11">
        <v>3</v>
      </c>
      <c r="M60" s="33">
        <f t="shared" si="13"/>
        <v>0.25</v>
      </c>
      <c r="N60" s="11">
        <v>5</v>
      </c>
      <c r="O60" s="11">
        <v>5</v>
      </c>
      <c r="P60" s="33">
        <f t="shared" si="14"/>
        <v>1</v>
      </c>
      <c r="Q60" s="11">
        <v>20</v>
      </c>
      <c r="R60" s="11">
        <v>2</v>
      </c>
      <c r="S60" s="33">
        <f t="shared" si="15"/>
        <v>0.1</v>
      </c>
      <c r="T60" s="11">
        <v>4</v>
      </c>
      <c r="U60" s="11">
        <v>0</v>
      </c>
      <c r="V60" s="33">
        <f t="shared" si="16"/>
        <v>0</v>
      </c>
      <c r="W60" s="11">
        <v>7</v>
      </c>
      <c r="X60" s="11">
        <v>0</v>
      </c>
      <c r="Y60" s="33">
        <f t="shared" si="17"/>
        <v>0</v>
      </c>
      <c r="Z60" s="11">
        <v>4</v>
      </c>
      <c r="AA60" s="11">
        <v>0</v>
      </c>
      <c r="AB60" s="33">
        <f t="shared" si="18"/>
        <v>0</v>
      </c>
      <c r="AC60" s="11">
        <v>3</v>
      </c>
      <c r="AD60" s="11">
        <v>4</v>
      </c>
      <c r="AE60" s="33">
        <f t="shared" si="19"/>
        <v>1.33333333333333</v>
      </c>
      <c r="AF60" s="11">
        <v>4</v>
      </c>
      <c r="AG60" s="11">
        <v>1</v>
      </c>
      <c r="AH60" s="33">
        <f t="shared" si="20"/>
        <v>0.25</v>
      </c>
      <c r="AI60" s="11">
        <v>1200</v>
      </c>
      <c r="AJ60" s="11">
        <v>415.8</v>
      </c>
      <c r="AK60" s="33">
        <f t="shared" si="21"/>
        <v>0.3465</v>
      </c>
      <c r="XEZ60"/>
    </row>
    <row r="61" s="4" customFormat="1" customHeight="1" spans="1:16380">
      <c r="A61" s="10">
        <v>58</v>
      </c>
      <c r="B61" s="10">
        <v>337</v>
      </c>
      <c r="C61" s="10" t="s">
        <v>158</v>
      </c>
      <c r="D61" s="10" t="s">
        <v>101</v>
      </c>
      <c r="E61" s="11">
        <v>23</v>
      </c>
      <c r="F61" s="11">
        <v>20</v>
      </c>
      <c r="G61" s="33">
        <f t="shared" si="11"/>
        <v>0.869565217391304</v>
      </c>
      <c r="H61" s="11">
        <v>273</v>
      </c>
      <c r="I61" s="11">
        <v>151</v>
      </c>
      <c r="J61" s="33">
        <f t="shared" si="12"/>
        <v>0.553113553113553</v>
      </c>
      <c r="K61" s="11">
        <v>35</v>
      </c>
      <c r="L61" s="11">
        <v>22</v>
      </c>
      <c r="M61" s="33">
        <f t="shared" si="13"/>
        <v>0.628571428571429</v>
      </c>
      <c r="N61" s="11">
        <v>12</v>
      </c>
      <c r="O61" s="11">
        <v>9</v>
      </c>
      <c r="P61" s="33">
        <f t="shared" si="14"/>
        <v>0.75</v>
      </c>
      <c r="Q61" s="11">
        <v>57</v>
      </c>
      <c r="R61" s="11">
        <v>24</v>
      </c>
      <c r="S61" s="33">
        <f t="shared" si="15"/>
        <v>0.421052631578947</v>
      </c>
      <c r="T61" s="11">
        <v>11</v>
      </c>
      <c r="U61" s="11">
        <v>6</v>
      </c>
      <c r="V61" s="33">
        <f t="shared" si="16"/>
        <v>0.545454545454545</v>
      </c>
      <c r="W61" s="11">
        <v>16</v>
      </c>
      <c r="X61" s="11">
        <v>2</v>
      </c>
      <c r="Y61" s="33">
        <f t="shared" si="17"/>
        <v>0.125</v>
      </c>
      <c r="Z61" s="11">
        <v>10</v>
      </c>
      <c r="AA61" s="11">
        <v>22</v>
      </c>
      <c r="AB61" s="33">
        <f t="shared" si="18"/>
        <v>2.2</v>
      </c>
      <c r="AC61" s="11">
        <v>11</v>
      </c>
      <c r="AD61" s="11">
        <v>21</v>
      </c>
      <c r="AE61" s="33">
        <f t="shared" si="19"/>
        <v>1.90909090909091</v>
      </c>
      <c r="AF61" s="11">
        <v>7</v>
      </c>
      <c r="AG61" s="11">
        <v>6</v>
      </c>
      <c r="AH61" s="33">
        <f t="shared" si="20"/>
        <v>0.857142857142857</v>
      </c>
      <c r="AI61" s="11">
        <v>3926</v>
      </c>
      <c r="AJ61" s="11">
        <v>1347.7</v>
      </c>
      <c r="AK61" s="33">
        <f t="shared" si="21"/>
        <v>0.343275598573612</v>
      </c>
      <c r="XEZ61"/>
    </row>
    <row r="62" s="4" customFormat="1" customHeight="1" spans="1:16380">
      <c r="A62" s="10">
        <v>59</v>
      </c>
      <c r="B62" s="10">
        <v>373</v>
      </c>
      <c r="C62" s="10" t="s">
        <v>159</v>
      </c>
      <c r="D62" s="10" t="s">
        <v>101</v>
      </c>
      <c r="E62" s="11">
        <v>16</v>
      </c>
      <c r="F62" s="11">
        <v>6</v>
      </c>
      <c r="G62" s="33">
        <f t="shared" si="11"/>
        <v>0.375</v>
      </c>
      <c r="H62" s="11">
        <v>189</v>
      </c>
      <c r="I62" s="11">
        <v>148</v>
      </c>
      <c r="J62" s="33">
        <f t="shared" si="12"/>
        <v>0.783068783068783</v>
      </c>
      <c r="K62" s="11">
        <v>17</v>
      </c>
      <c r="L62" s="11">
        <v>29</v>
      </c>
      <c r="M62" s="33">
        <f t="shared" si="13"/>
        <v>1.70588235294118</v>
      </c>
      <c r="N62" s="11">
        <v>7</v>
      </c>
      <c r="O62" s="11">
        <v>3</v>
      </c>
      <c r="P62" s="33">
        <f t="shared" si="14"/>
        <v>0.428571428571429</v>
      </c>
      <c r="Q62" s="11">
        <v>39</v>
      </c>
      <c r="R62" s="11">
        <v>22</v>
      </c>
      <c r="S62" s="33">
        <f t="shared" si="15"/>
        <v>0.564102564102564</v>
      </c>
      <c r="T62" s="11">
        <v>8</v>
      </c>
      <c r="U62" s="11">
        <v>3</v>
      </c>
      <c r="V62" s="33">
        <f t="shared" si="16"/>
        <v>0.375</v>
      </c>
      <c r="W62" s="11">
        <v>7</v>
      </c>
      <c r="X62" s="11">
        <v>3</v>
      </c>
      <c r="Y62" s="33">
        <f t="shared" si="17"/>
        <v>0.428571428571429</v>
      </c>
      <c r="Z62" s="11">
        <v>8</v>
      </c>
      <c r="AA62" s="11">
        <v>6</v>
      </c>
      <c r="AB62" s="33">
        <f t="shared" si="18"/>
        <v>0.75</v>
      </c>
      <c r="AC62" s="11">
        <v>12</v>
      </c>
      <c r="AD62" s="11">
        <v>15</v>
      </c>
      <c r="AE62" s="33">
        <f t="shared" si="19"/>
        <v>1.25</v>
      </c>
      <c r="AF62" s="11">
        <v>7</v>
      </c>
      <c r="AG62" s="11">
        <v>1</v>
      </c>
      <c r="AH62" s="33">
        <f t="shared" si="20"/>
        <v>0.142857142857143</v>
      </c>
      <c r="AI62" s="11">
        <v>2210</v>
      </c>
      <c r="AJ62" s="11">
        <v>1301.46</v>
      </c>
      <c r="AK62" s="33">
        <f t="shared" si="21"/>
        <v>0.58889592760181</v>
      </c>
      <c r="XEZ62"/>
    </row>
    <row r="63" s="4" customFormat="1" customHeight="1" spans="1:16380">
      <c r="A63" s="10">
        <v>60</v>
      </c>
      <c r="B63" s="10">
        <v>517</v>
      </c>
      <c r="C63" s="10" t="s">
        <v>160</v>
      </c>
      <c r="D63" s="10" t="s">
        <v>101</v>
      </c>
      <c r="E63" s="11">
        <v>16</v>
      </c>
      <c r="F63" s="11">
        <v>0</v>
      </c>
      <c r="G63" s="33">
        <f t="shared" si="11"/>
        <v>0</v>
      </c>
      <c r="H63" s="11">
        <v>170</v>
      </c>
      <c r="I63" s="11">
        <v>82</v>
      </c>
      <c r="J63" s="33">
        <f t="shared" si="12"/>
        <v>0.482352941176471</v>
      </c>
      <c r="K63" s="11">
        <v>24</v>
      </c>
      <c r="L63" s="11">
        <v>7</v>
      </c>
      <c r="M63" s="33">
        <f t="shared" si="13"/>
        <v>0.291666666666667</v>
      </c>
      <c r="N63" s="11">
        <v>10</v>
      </c>
      <c r="O63" s="11">
        <v>3</v>
      </c>
      <c r="P63" s="33">
        <f t="shared" si="14"/>
        <v>0.3</v>
      </c>
      <c r="Q63" s="11">
        <v>47</v>
      </c>
      <c r="R63" s="11">
        <v>5</v>
      </c>
      <c r="S63" s="33">
        <f t="shared" si="15"/>
        <v>0.106382978723404</v>
      </c>
      <c r="T63" s="11">
        <v>6</v>
      </c>
      <c r="U63" s="11">
        <v>12</v>
      </c>
      <c r="V63" s="33">
        <f t="shared" si="16"/>
        <v>2</v>
      </c>
      <c r="W63" s="11">
        <v>7</v>
      </c>
      <c r="X63" s="11">
        <v>0</v>
      </c>
      <c r="Y63" s="33">
        <f t="shared" si="17"/>
        <v>0</v>
      </c>
      <c r="Z63" s="11">
        <v>8</v>
      </c>
      <c r="AA63" s="11">
        <v>6</v>
      </c>
      <c r="AB63" s="33">
        <f t="shared" si="18"/>
        <v>0.75</v>
      </c>
      <c r="AC63" s="11">
        <v>14</v>
      </c>
      <c r="AD63" s="11">
        <v>20</v>
      </c>
      <c r="AE63" s="33">
        <f t="shared" si="19"/>
        <v>1.42857142857143</v>
      </c>
      <c r="AF63" s="11">
        <v>7</v>
      </c>
      <c r="AG63" s="11">
        <v>0</v>
      </c>
      <c r="AH63" s="33">
        <f t="shared" si="20"/>
        <v>0</v>
      </c>
      <c r="AI63" s="11">
        <v>2384</v>
      </c>
      <c r="AJ63" s="11">
        <v>475.2</v>
      </c>
      <c r="AK63" s="33">
        <f t="shared" si="21"/>
        <v>0.199328859060403</v>
      </c>
      <c r="XEZ63"/>
    </row>
    <row r="64" s="4" customFormat="1" customHeight="1" spans="1:16380">
      <c r="A64" s="10">
        <v>61</v>
      </c>
      <c r="B64" s="10">
        <v>511</v>
      </c>
      <c r="C64" s="10" t="s">
        <v>161</v>
      </c>
      <c r="D64" s="10" t="s">
        <v>101</v>
      </c>
      <c r="E64" s="11">
        <v>14</v>
      </c>
      <c r="F64" s="11">
        <v>0</v>
      </c>
      <c r="G64" s="33">
        <f t="shared" si="11"/>
        <v>0</v>
      </c>
      <c r="H64" s="11">
        <v>153</v>
      </c>
      <c r="I64" s="11">
        <v>116</v>
      </c>
      <c r="J64" s="33">
        <f t="shared" si="12"/>
        <v>0.758169934640523</v>
      </c>
      <c r="K64" s="11">
        <v>18</v>
      </c>
      <c r="L64" s="11">
        <v>16</v>
      </c>
      <c r="M64" s="33">
        <f t="shared" si="13"/>
        <v>0.888888888888889</v>
      </c>
      <c r="N64" s="11">
        <v>4</v>
      </c>
      <c r="O64" s="11">
        <v>5</v>
      </c>
      <c r="P64" s="33">
        <f t="shared" si="14"/>
        <v>1.25</v>
      </c>
      <c r="Q64" s="11">
        <v>26</v>
      </c>
      <c r="R64" s="11">
        <v>5</v>
      </c>
      <c r="S64" s="33">
        <f t="shared" si="15"/>
        <v>0.192307692307692</v>
      </c>
      <c r="T64" s="11">
        <v>6</v>
      </c>
      <c r="U64" s="11">
        <v>0</v>
      </c>
      <c r="V64" s="33">
        <f t="shared" si="16"/>
        <v>0</v>
      </c>
      <c r="W64" s="11">
        <v>7</v>
      </c>
      <c r="X64" s="11">
        <v>0</v>
      </c>
      <c r="Y64" s="33">
        <f t="shared" si="17"/>
        <v>0</v>
      </c>
      <c r="Z64" s="11">
        <v>7</v>
      </c>
      <c r="AA64" s="11">
        <v>5</v>
      </c>
      <c r="AB64" s="33">
        <f t="shared" si="18"/>
        <v>0.714285714285714</v>
      </c>
      <c r="AC64" s="11">
        <v>8</v>
      </c>
      <c r="AD64" s="11">
        <v>12</v>
      </c>
      <c r="AE64" s="33">
        <f t="shared" si="19"/>
        <v>1.5</v>
      </c>
      <c r="AF64" s="11">
        <v>7</v>
      </c>
      <c r="AG64" s="11">
        <v>2</v>
      </c>
      <c r="AH64" s="33">
        <f t="shared" si="20"/>
        <v>0.285714285714286</v>
      </c>
      <c r="AI64" s="11">
        <v>7960</v>
      </c>
      <c r="AJ64" s="11">
        <v>553.21</v>
      </c>
      <c r="AK64" s="33">
        <f t="shared" si="21"/>
        <v>0.069498743718593</v>
      </c>
      <c r="XEZ64"/>
    </row>
    <row r="65" s="4" customFormat="1" customHeight="1" spans="1:16380">
      <c r="A65" s="10">
        <v>62</v>
      </c>
      <c r="B65" s="10">
        <v>578</v>
      </c>
      <c r="C65" s="10" t="s">
        <v>162</v>
      </c>
      <c r="D65" s="10" t="s">
        <v>101</v>
      </c>
      <c r="E65" s="11">
        <v>10</v>
      </c>
      <c r="F65" s="11">
        <v>0</v>
      </c>
      <c r="G65" s="33">
        <f t="shared" si="11"/>
        <v>0</v>
      </c>
      <c r="H65" s="11">
        <v>131</v>
      </c>
      <c r="I65" s="11">
        <v>103</v>
      </c>
      <c r="J65" s="33">
        <f t="shared" si="12"/>
        <v>0.786259541984733</v>
      </c>
      <c r="K65" s="11">
        <v>17</v>
      </c>
      <c r="L65" s="11">
        <v>9</v>
      </c>
      <c r="M65" s="33">
        <f t="shared" si="13"/>
        <v>0.529411764705882</v>
      </c>
      <c r="N65" s="11">
        <v>12</v>
      </c>
      <c r="O65" s="11">
        <v>11</v>
      </c>
      <c r="P65" s="33">
        <f t="shared" si="14"/>
        <v>0.916666666666667</v>
      </c>
      <c r="Q65" s="11">
        <v>32</v>
      </c>
      <c r="R65" s="11">
        <v>17</v>
      </c>
      <c r="S65" s="33">
        <f t="shared" si="15"/>
        <v>0.53125</v>
      </c>
      <c r="T65" s="11">
        <v>6</v>
      </c>
      <c r="U65" s="11">
        <v>2</v>
      </c>
      <c r="V65" s="33">
        <f t="shared" si="16"/>
        <v>0.333333333333333</v>
      </c>
      <c r="W65" s="11">
        <v>7</v>
      </c>
      <c r="X65" s="11">
        <v>0</v>
      </c>
      <c r="Y65" s="33">
        <f t="shared" si="17"/>
        <v>0</v>
      </c>
      <c r="Z65" s="11">
        <v>7</v>
      </c>
      <c r="AA65" s="11">
        <v>4</v>
      </c>
      <c r="AB65" s="33">
        <f t="shared" si="18"/>
        <v>0.571428571428571</v>
      </c>
      <c r="AC65" s="11">
        <v>7</v>
      </c>
      <c r="AD65" s="11">
        <v>10</v>
      </c>
      <c r="AE65" s="33">
        <f t="shared" si="19"/>
        <v>1.42857142857143</v>
      </c>
      <c r="AF65" s="11">
        <v>7</v>
      </c>
      <c r="AG65" s="11">
        <v>3</v>
      </c>
      <c r="AH65" s="33">
        <f t="shared" si="20"/>
        <v>0.428571428571429</v>
      </c>
      <c r="AI65" s="11">
        <v>5331</v>
      </c>
      <c r="AJ65" s="11">
        <v>858.8</v>
      </c>
      <c r="AK65" s="33">
        <f t="shared" si="21"/>
        <v>0.161095479272182</v>
      </c>
      <c r="XEZ65"/>
    </row>
    <row r="66" s="4" customFormat="1" customHeight="1" spans="1:16380">
      <c r="A66" s="10">
        <v>63</v>
      </c>
      <c r="B66" s="10">
        <v>742</v>
      </c>
      <c r="C66" s="10" t="s">
        <v>163</v>
      </c>
      <c r="D66" s="10" t="s">
        <v>101</v>
      </c>
      <c r="E66" s="11">
        <v>8</v>
      </c>
      <c r="F66" s="11">
        <v>1</v>
      </c>
      <c r="G66" s="33">
        <f t="shared" si="11"/>
        <v>0.125</v>
      </c>
      <c r="H66" s="11">
        <v>88</v>
      </c>
      <c r="I66" s="11">
        <v>37</v>
      </c>
      <c r="J66" s="33">
        <f t="shared" si="12"/>
        <v>0.420454545454545</v>
      </c>
      <c r="K66" s="11">
        <v>13</v>
      </c>
      <c r="L66" s="11">
        <v>1</v>
      </c>
      <c r="M66" s="33">
        <f t="shared" si="13"/>
        <v>0.0769230769230769</v>
      </c>
      <c r="N66" s="11">
        <v>4</v>
      </c>
      <c r="O66" s="11">
        <v>1</v>
      </c>
      <c r="P66" s="33">
        <f t="shared" si="14"/>
        <v>0.25</v>
      </c>
      <c r="Q66" s="11">
        <v>22</v>
      </c>
      <c r="R66" s="11">
        <v>7</v>
      </c>
      <c r="S66" s="33">
        <f t="shared" si="15"/>
        <v>0.318181818181818</v>
      </c>
      <c r="T66" s="11">
        <v>6</v>
      </c>
      <c r="U66" s="11">
        <v>0</v>
      </c>
      <c r="V66" s="33">
        <f t="shared" si="16"/>
        <v>0</v>
      </c>
      <c r="W66" s="11">
        <v>7</v>
      </c>
      <c r="X66" s="11">
        <v>0</v>
      </c>
      <c r="Y66" s="33">
        <f t="shared" si="17"/>
        <v>0</v>
      </c>
      <c r="Z66" s="11">
        <v>7</v>
      </c>
      <c r="AA66" s="11">
        <v>0</v>
      </c>
      <c r="AB66" s="33">
        <f t="shared" si="18"/>
        <v>0</v>
      </c>
      <c r="AC66" s="11">
        <v>7</v>
      </c>
      <c r="AD66" s="11">
        <v>3</v>
      </c>
      <c r="AE66" s="33">
        <f t="shared" si="19"/>
        <v>0.428571428571429</v>
      </c>
      <c r="AF66" s="11">
        <v>7</v>
      </c>
      <c r="AG66" s="11">
        <v>11</v>
      </c>
      <c r="AH66" s="33">
        <f t="shared" si="20"/>
        <v>1.57142857142857</v>
      </c>
      <c r="AI66" s="11">
        <v>1206</v>
      </c>
      <c r="AJ66" s="11">
        <v>105.73</v>
      </c>
      <c r="AK66" s="33">
        <f t="shared" si="21"/>
        <v>0.0876699834162521</v>
      </c>
      <c r="XEZ66"/>
    </row>
    <row r="67" s="4" customFormat="1" customHeight="1" spans="1:16380">
      <c r="A67" s="10">
        <v>64</v>
      </c>
      <c r="B67" s="10">
        <v>747</v>
      </c>
      <c r="C67" s="10" t="s">
        <v>164</v>
      </c>
      <c r="D67" s="10" t="s">
        <v>101</v>
      </c>
      <c r="E67" s="11">
        <v>9</v>
      </c>
      <c r="F67" s="11">
        <v>0</v>
      </c>
      <c r="G67" s="33">
        <f t="shared" si="11"/>
        <v>0</v>
      </c>
      <c r="H67" s="11">
        <v>88</v>
      </c>
      <c r="I67" s="11">
        <v>57</v>
      </c>
      <c r="J67" s="33">
        <f t="shared" si="12"/>
        <v>0.647727272727273</v>
      </c>
      <c r="K67" s="11">
        <v>13</v>
      </c>
      <c r="L67" s="11">
        <v>1</v>
      </c>
      <c r="M67" s="33">
        <f t="shared" si="13"/>
        <v>0.0769230769230769</v>
      </c>
      <c r="N67" s="11">
        <v>3</v>
      </c>
      <c r="O67" s="11">
        <v>5</v>
      </c>
      <c r="P67" s="33">
        <f t="shared" si="14"/>
        <v>1.66666666666667</v>
      </c>
      <c r="Q67" s="11">
        <v>22</v>
      </c>
      <c r="R67" s="11">
        <v>1</v>
      </c>
      <c r="S67" s="33">
        <f t="shared" si="15"/>
        <v>0.0454545454545455</v>
      </c>
      <c r="T67" s="11">
        <v>6</v>
      </c>
      <c r="U67" s="11">
        <v>0</v>
      </c>
      <c r="V67" s="33">
        <f t="shared" si="16"/>
        <v>0</v>
      </c>
      <c r="W67" s="11">
        <v>7</v>
      </c>
      <c r="X67" s="11">
        <v>0</v>
      </c>
      <c r="Y67" s="33">
        <f t="shared" si="17"/>
        <v>0</v>
      </c>
      <c r="Z67" s="11">
        <v>7</v>
      </c>
      <c r="AA67" s="11">
        <v>1</v>
      </c>
      <c r="AB67" s="33">
        <f t="shared" si="18"/>
        <v>0.142857142857143</v>
      </c>
      <c r="AC67" s="11">
        <v>7</v>
      </c>
      <c r="AD67" s="11">
        <v>7.6</v>
      </c>
      <c r="AE67" s="33">
        <f t="shared" si="19"/>
        <v>1.08571428571429</v>
      </c>
      <c r="AF67" s="11">
        <v>7</v>
      </c>
      <c r="AG67" s="11">
        <v>1</v>
      </c>
      <c r="AH67" s="33">
        <f t="shared" si="20"/>
        <v>0.142857142857143</v>
      </c>
      <c r="AI67" s="11">
        <v>2224</v>
      </c>
      <c r="AJ67" s="11">
        <v>343.75</v>
      </c>
      <c r="AK67" s="33">
        <f t="shared" si="21"/>
        <v>0.154563848920863</v>
      </c>
      <c r="XEZ67"/>
    </row>
    <row r="68" s="4" customFormat="1" customHeight="1" spans="1:16380">
      <c r="A68" s="10">
        <v>65</v>
      </c>
      <c r="B68" s="10">
        <v>355</v>
      </c>
      <c r="C68" s="10" t="s">
        <v>165</v>
      </c>
      <c r="D68" s="10" t="s">
        <v>101</v>
      </c>
      <c r="E68" s="11">
        <v>9</v>
      </c>
      <c r="F68" s="11">
        <v>0</v>
      </c>
      <c r="G68" s="33">
        <f t="shared" ref="G68:G99" si="22">F68/E68</f>
        <v>0</v>
      </c>
      <c r="H68" s="11">
        <v>109</v>
      </c>
      <c r="I68" s="11">
        <v>59</v>
      </c>
      <c r="J68" s="33">
        <f t="shared" ref="J68:J99" si="23">I68/H68</f>
        <v>0.541284403669725</v>
      </c>
      <c r="K68" s="11">
        <v>15</v>
      </c>
      <c r="L68" s="11">
        <v>5</v>
      </c>
      <c r="M68" s="33">
        <f t="shared" ref="M68:M99" si="24">L68/K68</f>
        <v>0.333333333333333</v>
      </c>
      <c r="N68" s="11">
        <v>5</v>
      </c>
      <c r="O68" s="11">
        <v>3</v>
      </c>
      <c r="P68" s="33">
        <f t="shared" ref="P68:P99" si="25">O68/N68</f>
        <v>0.6</v>
      </c>
      <c r="Q68" s="11">
        <v>31</v>
      </c>
      <c r="R68" s="11">
        <v>6</v>
      </c>
      <c r="S68" s="33">
        <f t="shared" ref="S68:S99" si="26">R68/Q68</f>
        <v>0.193548387096774</v>
      </c>
      <c r="T68" s="11">
        <v>4</v>
      </c>
      <c r="U68" s="11">
        <v>3</v>
      </c>
      <c r="V68" s="33">
        <f t="shared" ref="V68:V99" si="27">U68/T68</f>
        <v>0.75</v>
      </c>
      <c r="W68" s="11">
        <v>7</v>
      </c>
      <c r="X68" s="11">
        <v>1</v>
      </c>
      <c r="Y68" s="33">
        <f t="shared" ref="Y68:Y99" si="28">X68/W68</f>
        <v>0.142857142857143</v>
      </c>
      <c r="Z68" s="11">
        <v>5</v>
      </c>
      <c r="AA68" s="11">
        <v>2</v>
      </c>
      <c r="AB68" s="33">
        <f t="shared" ref="AB68:AB99" si="29">AA68/Z68</f>
        <v>0.4</v>
      </c>
      <c r="AC68" s="11">
        <v>8</v>
      </c>
      <c r="AD68" s="11">
        <v>6</v>
      </c>
      <c r="AE68" s="33">
        <f t="shared" ref="AE68:AE99" si="30">AD68/AC68</f>
        <v>0.75</v>
      </c>
      <c r="AF68" s="11">
        <v>5</v>
      </c>
      <c r="AG68" s="11">
        <v>1</v>
      </c>
      <c r="AH68" s="33">
        <f t="shared" ref="AH68:AH99" si="31">AG68/AF68</f>
        <v>0.2</v>
      </c>
      <c r="AI68" s="11">
        <v>2495</v>
      </c>
      <c r="AJ68" s="11">
        <v>917.41</v>
      </c>
      <c r="AK68" s="33">
        <f t="shared" ref="AK68:AK99" si="32">AJ68/AI68</f>
        <v>0.367699398797595</v>
      </c>
      <c r="XEZ68"/>
    </row>
    <row r="69" s="4" customFormat="1" customHeight="1" spans="1:16380">
      <c r="A69" s="10">
        <v>66</v>
      </c>
      <c r="B69" s="10">
        <v>391</v>
      </c>
      <c r="C69" s="10" t="s">
        <v>166</v>
      </c>
      <c r="D69" s="10" t="s">
        <v>101</v>
      </c>
      <c r="E69" s="11">
        <v>10</v>
      </c>
      <c r="F69" s="11">
        <v>0</v>
      </c>
      <c r="G69" s="33">
        <f t="shared" si="22"/>
        <v>0</v>
      </c>
      <c r="H69" s="11">
        <v>109</v>
      </c>
      <c r="I69" s="11">
        <v>61</v>
      </c>
      <c r="J69" s="33">
        <f t="shared" si="23"/>
        <v>0.559633027522936</v>
      </c>
      <c r="K69" s="11">
        <v>19</v>
      </c>
      <c r="L69" s="11">
        <v>2</v>
      </c>
      <c r="M69" s="33">
        <f t="shared" si="24"/>
        <v>0.105263157894737</v>
      </c>
      <c r="N69" s="11">
        <v>5</v>
      </c>
      <c r="O69" s="11">
        <v>4</v>
      </c>
      <c r="P69" s="33">
        <f t="shared" si="25"/>
        <v>0.8</v>
      </c>
      <c r="Q69" s="11">
        <v>32</v>
      </c>
      <c r="R69" s="11">
        <v>9</v>
      </c>
      <c r="S69" s="33">
        <f t="shared" si="26"/>
        <v>0.28125</v>
      </c>
      <c r="T69" s="11">
        <v>4</v>
      </c>
      <c r="U69" s="11">
        <v>16</v>
      </c>
      <c r="V69" s="33">
        <f t="shared" si="27"/>
        <v>4</v>
      </c>
      <c r="W69" s="11">
        <v>7</v>
      </c>
      <c r="X69" s="11">
        <v>0</v>
      </c>
      <c r="Y69" s="33">
        <f t="shared" si="28"/>
        <v>0</v>
      </c>
      <c r="Z69" s="11">
        <v>5</v>
      </c>
      <c r="AA69" s="11">
        <v>0</v>
      </c>
      <c r="AB69" s="33">
        <f t="shared" si="29"/>
        <v>0</v>
      </c>
      <c r="AC69" s="11">
        <v>6</v>
      </c>
      <c r="AD69" s="11">
        <v>7</v>
      </c>
      <c r="AE69" s="33">
        <f t="shared" si="30"/>
        <v>1.16666666666667</v>
      </c>
      <c r="AF69" s="11">
        <v>5</v>
      </c>
      <c r="AG69" s="11">
        <v>3</v>
      </c>
      <c r="AH69" s="33">
        <f t="shared" si="31"/>
        <v>0.6</v>
      </c>
      <c r="AI69" s="11">
        <v>3134</v>
      </c>
      <c r="AJ69" s="11">
        <v>811.8</v>
      </c>
      <c r="AK69" s="33">
        <f t="shared" si="32"/>
        <v>0.259029993618379</v>
      </c>
      <c r="XEZ69"/>
    </row>
    <row r="70" s="4" customFormat="1" customHeight="1" spans="1:16380">
      <c r="A70" s="10">
        <v>67</v>
      </c>
      <c r="B70" s="10">
        <v>515</v>
      </c>
      <c r="C70" s="10" t="s">
        <v>167</v>
      </c>
      <c r="D70" s="10" t="s">
        <v>101</v>
      </c>
      <c r="E70" s="11">
        <v>14</v>
      </c>
      <c r="F70" s="11">
        <v>2</v>
      </c>
      <c r="G70" s="33">
        <f t="shared" si="22"/>
        <v>0.142857142857143</v>
      </c>
      <c r="H70" s="11">
        <v>161</v>
      </c>
      <c r="I70" s="11">
        <v>90</v>
      </c>
      <c r="J70" s="33">
        <f t="shared" si="23"/>
        <v>0.559006211180124</v>
      </c>
      <c r="K70" s="11">
        <v>19</v>
      </c>
      <c r="L70" s="11">
        <v>7</v>
      </c>
      <c r="M70" s="33">
        <f t="shared" si="24"/>
        <v>0.368421052631579</v>
      </c>
      <c r="N70" s="11">
        <v>5</v>
      </c>
      <c r="O70" s="11">
        <v>5</v>
      </c>
      <c r="P70" s="33">
        <f t="shared" si="25"/>
        <v>1</v>
      </c>
      <c r="Q70" s="11">
        <v>32</v>
      </c>
      <c r="R70" s="11">
        <v>17</v>
      </c>
      <c r="S70" s="33">
        <f t="shared" si="26"/>
        <v>0.53125</v>
      </c>
      <c r="T70" s="11">
        <v>4</v>
      </c>
      <c r="U70" s="11">
        <v>3</v>
      </c>
      <c r="V70" s="33">
        <f t="shared" si="27"/>
        <v>0.75</v>
      </c>
      <c r="W70" s="11">
        <v>10</v>
      </c>
      <c r="X70" s="11">
        <v>1</v>
      </c>
      <c r="Y70" s="33">
        <f t="shared" si="28"/>
        <v>0.1</v>
      </c>
      <c r="Z70" s="11">
        <v>5</v>
      </c>
      <c r="AA70" s="11">
        <v>0</v>
      </c>
      <c r="AB70" s="33">
        <f t="shared" si="29"/>
        <v>0</v>
      </c>
      <c r="AC70" s="11">
        <v>9</v>
      </c>
      <c r="AD70" s="11">
        <v>10.4</v>
      </c>
      <c r="AE70" s="33">
        <f t="shared" si="30"/>
        <v>1.15555555555556</v>
      </c>
      <c r="AF70" s="11">
        <v>5</v>
      </c>
      <c r="AG70" s="11">
        <v>1</v>
      </c>
      <c r="AH70" s="33">
        <f t="shared" si="31"/>
        <v>0.2</v>
      </c>
      <c r="AI70" s="11">
        <v>2485</v>
      </c>
      <c r="AJ70" s="11">
        <v>742.5</v>
      </c>
      <c r="AK70" s="33">
        <f t="shared" si="32"/>
        <v>0.298792756539235</v>
      </c>
      <c r="XEZ70"/>
    </row>
    <row r="71" s="4" customFormat="1" customHeight="1" spans="1:16380">
      <c r="A71" s="10">
        <v>68</v>
      </c>
      <c r="B71" s="10">
        <v>572</v>
      </c>
      <c r="C71" s="10" t="s">
        <v>168</v>
      </c>
      <c r="D71" s="10" t="s">
        <v>101</v>
      </c>
      <c r="E71" s="11">
        <v>9</v>
      </c>
      <c r="F71" s="11">
        <v>0</v>
      </c>
      <c r="G71" s="33">
        <f t="shared" si="22"/>
        <v>0</v>
      </c>
      <c r="H71" s="11">
        <v>117</v>
      </c>
      <c r="I71" s="11">
        <v>72</v>
      </c>
      <c r="J71" s="33">
        <f t="shared" si="23"/>
        <v>0.615384615384615</v>
      </c>
      <c r="K71" s="11">
        <v>23</v>
      </c>
      <c r="L71" s="11">
        <v>20</v>
      </c>
      <c r="M71" s="33">
        <f t="shared" si="24"/>
        <v>0.869565217391304</v>
      </c>
      <c r="N71" s="11">
        <v>4</v>
      </c>
      <c r="O71" s="11">
        <v>2</v>
      </c>
      <c r="P71" s="33">
        <f t="shared" si="25"/>
        <v>0.5</v>
      </c>
      <c r="Q71" s="11">
        <v>23</v>
      </c>
      <c r="R71" s="11">
        <v>2</v>
      </c>
      <c r="S71" s="33">
        <f t="shared" si="26"/>
        <v>0.0869565217391304</v>
      </c>
      <c r="T71" s="11">
        <v>5</v>
      </c>
      <c r="U71" s="11">
        <v>1</v>
      </c>
      <c r="V71" s="33">
        <f t="shared" si="27"/>
        <v>0.2</v>
      </c>
      <c r="W71" s="11">
        <v>7</v>
      </c>
      <c r="X71" s="11">
        <v>0</v>
      </c>
      <c r="Y71" s="33">
        <f t="shared" si="28"/>
        <v>0</v>
      </c>
      <c r="Z71" s="11">
        <v>5</v>
      </c>
      <c r="AA71" s="11">
        <v>2</v>
      </c>
      <c r="AB71" s="33">
        <f t="shared" si="29"/>
        <v>0.4</v>
      </c>
      <c r="AC71" s="11">
        <v>6</v>
      </c>
      <c r="AD71" s="11">
        <v>15</v>
      </c>
      <c r="AE71" s="33">
        <f t="shared" si="30"/>
        <v>2.5</v>
      </c>
      <c r="AF71" s="11">
        <v>5</v>
      </c>
      <c r="AG71" s="11">
        <v>0</v>
      </c>
      <c r="AH71" s="33">
        <f t="shared" si="31"/>
        <v>0</v>
      </c>
      <c r="AI71" s="11">
        <v>2095</v>
      </c>
      <c r="AJ71" s="11">
        <v>898.52</v>
      </c>
      <c r="AK71" s="33">
        <f t="shared" si="32"/>
        <v>0.428887828162291</v>
      </c>
      <c r="XEZ71"/>
    </row>
    <row r="72" s="4" customFormat="1" customHeight="1" spans="1:16380">
      <c r="A72" s="10">
        <v>69</v>
      </c>
      <c r="B72" s="10">
        <v>744</v>
      </c>
      <c r="C72" s="10" t="s">
        <v>169</v>
      </c>
      <c r="D72" s="10" t="s">
        <v>101</v>
      </c>
      <c r="E72" s="11">
        <v>11</v>
      </c>
      <c r="F72" s="11">
        <v>0</v>
      </c>
      <c r="G72" s="33">
        <f t="shared" si="22"/>
        <v>0</v>
      </c>
      <c r="H72" s="11">
        <v>135</v>
      </c>
      <c r="I72" s="11">
        <v>16</v>
      </c>
      <c r="J72" s="33">
        <f t="shared" si="23"/>
        <v>0.118518518518519</v>
      </c>
      <c r="K72" s="11">
        <v>15</v>
      </c>
      <c r="L72" s="11">
        <v>9</v>
      </c>
      <c r="M72" s="33">
        <f t="shared" si="24"/>
        <v>0.6</v>
      </c>
      <c r="N72" s="11">
        <v>6</v>
      </c>
      <c r="O72" s="11">
        <v>4</v>
      </c>
      <c r="P72" s="33">
        <f t="shared" si="25"/>
        <v>0.666666666666667</v>
      </c>
      <c r="Q72" s="11">
        <v>23</v>
      </c>
      <c r="R72" s="11">
        <v>2</v>
      </c>
      <c r="S72" s="33">
        <f t="shared" si="26"/>
        <v>0.0869565217391304</v>
      </c>
      <c r="T72" s="11">
        <v>4</v>
      </c>
      <c r="U72" s="11">
        <v>0</v>
      </c>
      <c r="V72" s="33">
        <f t="shared" si="27"/>
        <v>0</v>
      </c>
      <c r="W72" s="11">
        <v>7</v>
      </c>
      <c r="X72" s="11">
        <v>1</v>
      </c>
      <c r="Y72" s="33">
        <f t="shared" si="28"/>
        <v>0.142857142857143</v>
      </c>
      <c r="Z72" s="11">
        <v>5</v>
      </c>
      <c r="AA72" s="11">
        <v>7</v>
      </c>
      <c r="AB72" s="33">
        <f t="shared" si="29"/>
        <v>1.4</v>
      </c>
      <c r="AC72" s="11">
        <v>6</v>
      </c>
      <c r="AD72" s="11">
        <v>15</v>
      </c>
      <c r="AE72" s="33">
        <f t="shared" si="30"/>
        <v>2.5</v>
      </c>
      <c r="AF72" s="11">
        <v>5</v>
      </c>
      <c r="AG72" s="11">
        <v>0</v>
      </c>
      <c r="AH72" s="33">
        <f t="shared" si="31"/>
        <v>0</v>
      </c>
      <c r="AI72" s="11">
        <v>40314</v>
      </c>
      <c r="AJ72" s="11">
        <v>24381.2</v>
      </c>
      <c r="AK72" s="33">
        <f t="shared" si="32"/>
        <v>0.604782457707</v>
      </c>
      <c r="XEZ72"/>
    </row>
    <row r="73" s="4" customFormat="1" customHeight="1" spans="1:16380">
      <c r="A73" s="10">
        <v>70</v>
      </c>
      <c r="B73" s="10">
        <v>102479</v>
      </c>
      <c r="C73" s="10" t="s">
        <v>170</v>
      </c>
      <c r="D73" s="10" t="s">
        <v>101</v>
      </c>
      <c r="E73" s="11">
        <v>10</v>
      </c>
      <c r="F73" s="11">
        <v>3</v>
      </c>
      <c r="G73" s="33">
        <f t="shared" si="22"/>
        <v>0.3</v>
      </c>
      <c r="H73" s="11">
        <v>126</v>
      </c>
      <c r="I73" s="11">
        <v>42</v>
      </c>
      <c r="J73" s="33">
        <f t="shared" si="23"/>
        <v>0.333333333333333</v>
      </c>
      <c r="K73" s="11">
        <v>12</v>
      </c>
      <c r="L73" s="11">
        <v>1</v>
      </c>
      <c r="M73" s="33">
        <f t="shared" si="24"/>
        <v>0.0833333333333333</v>
      </c>
      <c r="N73" s="11">
        <v>4</v>
      </c>
      <c r="O73" s="11">
        <v>3</v>
      </c>
      <c r="P73" s="33">
        <f t="shared" si="25"/>
        <v>0.75</v>
      </c>
      <c r="Q73" s="11">
        <v>20</v>
      </c>
      <c r="R73" s="11">
        <v>4</v>
      </c>
      <c r="S73" s="33">
        <f t="shared" si="26"/>
        <v>0.2</v>
      </c>
      <c r="T73" s="11">
        <v>5</v>
      </c>
      <c r="U73" s="11">
        <v>5</v>
      </c>
      <c r="V73" s="33">
        <f t="shared" si="27"/>
        <v>1</v>
      </c>
      <c r="W73" s="11">
        <v>6</v>
      </c>
      <c r="X73" s="11">
        <v>0</v>
      </c>
      <c r="Y73" s="33">
        <f t="shared" si="28"/>
        <v>0</v>
      </c>
      <c r="Z73" s="11">
        <v>5</v>
      </c>
      <c r="AA73" s="11">
        <v>11</v>
      </c>
      <c r="AB73" s="33">
        <f t="shared" si="29"/>
        <v>2.2</v>
      </c>
      <c r="AC73" s="11">
        <v>9</v>
      </c>
      <c r="AD73" s="11">
        <v>6.25</v>
      </c>
      <c r="AE73" s="33">
        <f t="shared" si="30"/>
        <v>0.694444444444444</v>
      </c>
      <c r="AF73" s="11">
        <v>5</v>
      </c>
      <c r="AG73" s="11">
        <v>0</v>
      </c>
      <c r="AH73" s="33">
        <f t="shared" si="31"/>
        <v>0</v>
      </c>
      <c r="AI73" s="11">
        <v>1779</v>
      </c>
      <c r="AJ73" s="11">
        <v>920.7</v>
      </c>
      <c r="AK73" s="33">
        <f t="shared" si="32"/>
        <v>0.517537942664418</v>
      </c>
      <c r="XEZ73"/>
    </row>
    <row r="74" s="4" customFormat="1" customHeight="1" spans="1:16380">
      <c r="A74" s="10">
        <v>71</v>
      </c>
      <c r="B74" s="10">
        <v>308</v>
      </c>
      <c r="C74" s="10" t="s">
        <v>171</v>
      </c>
      <c r="D74" s="10" t="s">
        <v>101</v>
      </c>
      <c r="E74" s="11">
        <v>8</v>
      </c>
      <c r="F74" s="11">
        <v>4</v>
      </c>
      <c r="G74" s="33">
        <f t="shared" si="22"/>
        <v>0.5</v>
      </c>
      <c r="H74" s="11">
        <v>100</v>
      </c>
      <c r="I74" s="11">
        <v>41</v>
      </c>
      <c r="J74" s="33">
        <f t="shared" si="23"/>
        <v>0.41</v>
      </c>
      <c r="K74" s="11">
        <v>11</v>
      </c>
      <c r="L74" s="11">
        <v>8</v>
      </c>
      <c r="M74" s="33">
        <f t="shared" si="24"/>
        <v>0.727272727272727</v>
      </c>
      <c r="N74" s="11">
        <v>4</v>
      </c>
      <c r="O74" s="11">
        <v>4</v>
      </c>
      <c r="P74" s="33">
        <f t="shared" si="25"/>
        <v>1</v>
      </c>
      <c r="Q74" s="11">
        <v>28</v>
      </c>
      <c r="R74" s="11">
        <v>2</v>
      </c>
      <c r="S74" s="33">
        <f t="shared" si="26"/>
        <v>0.0714285714285714</v>
      </c>
      <c r="T74" s="11">
        <v>4</v>
      </c>
      <c r="U74" s="11">
        <v>0</v>
      </c>
      <c r="V74" s="33">
        <f t="shared" si="27"/>
        <v>0</v>
      </c>
      <c r="W74" s="11">
        <v>7</v>
      </c>
      <c r="X74" s="11">
        <v>0</v>
      </c>
      <c r="Y74" s="33">
        <f t="shared" si="28"/>
        <v>0</v>
      </c>
      <c r="Z74" s="11">
        <v>5</v>
      </c>
      <c r="AA74" s="11">
        <v>1</v>
      </c>
      <c r="AB74" s="33">
        <f t="shared" si="29"/>
        <v>0.2</v>
      </c>
      <c r="AC74" s="11">
        <v>4</v>
      </c>
      <c r="AD74" s="11">
        <v>6</v>
      </c>
      <c r="AE74" s="33">
        <f t="shared" si="30"/>
        <v>1.5</v>
      </c>
      <c r="AF74" s="11">
        <v>4</v>
      </c>
      <c r="AG74" s="11">
        <v>0</v>
      </c>
      <c r="AH74" s="33">
        <f t="shared" si="31"/>
        <v>0</v>
      </c>
      <c r="AI74" s="11">
        <v>1559</v>
      </c>
      <c r="AJ74" s="11">
        <v>2612.11</v>
      </c>
      <c r="AK74" s="33">
        <f t="shared" si="32"/>
        <v>1.6755035279025</v>
      </c>
      <c r="XEZ74"/>
    </row>
    <row r="75" s="4" customFormat="1" customHeight="1" spans="1:16380">
      <c r="A75" s="10">
        <v>72</v>
      </c>
      <c r="B75" s="10">
        <v>723</v>
      </c>
      <c r="C75" s="10" t="s">
        <v>172</v>
      </c>
      <c r="D75" s="10" t="s">
        <v>101</v>
      </c>
      <c r="E75" s="11">
        <v>8</v>
      </c>
      <c r="F75" s="11">
        <v>4</v>
      </c>
      <c r="G75" s="33">
        <f t="shared" si="22"/>
        <v>0.5</v>
      </c>
      <c r="H75" s="11">
        <v>100</v>
      </c>
      <c r="I75" s="11">
        <v>55</v>
      </c>
      <c r="J75" s="33">
        <f t="shared" si="23"/>
        <v>0.55</v>
      </c>
      <c r="K75" s="11">
        <v>12</v>
      </c>
      <c r="L75" s="11">
        <v>2</v>
      </c>
      <c r="M75" s="33">
        <f t="shared" si="24"/>
        <v>0.166666666666667</v>
      </c>
      <c r="N75" s="11">
        <v>3</v>
      </c>
      <c r="O75" s="11">
        <v>0</v>
      </c>
      <c r="P75" s="33">
        <f t="shared" si="25"/>
        <v>0</v>
      </c>
      <c r="Q75" s="11">
        <v>22</v>
      </c>
      <c r="R75" s="11">
        <v>1</v>
      </c>
      <c r="S75" s="33">
        <f t="shared" si="26"/>
        <v>0.0454545454545455</v>
      </c>
      <c r="T75" s="11">
        <v>4</v>
      </c>
      <c r="U75" s="11">
        <v>2</v>
      </c>
      <c r="V75" s="33">
        <f t="shared" si="27"/>
        <v>0.5</v>
      </c>
      <c r="W75" s="11">
        <v>7</v>
      </c>
      <c r="X75" s="11">
        <v>2</v>
      </c>
      <c r="Y75" s="33">
        <f t="shared" si="28"/>
        <v>0.285714285714286</v>
      </c>
      <c r="Z75" s="11">
        <v>5</v>
      </c>
      <c r="AA75" s="11">
        <v>4</v>
      </c>
      <c r="AB75" s="33">
        <f t="shared" si="29"/>
        <v>0.8</v>
      </c>
      <c r="AC75" s="11">
        <v>4</v>
      </c>
      <c r="AD75" s="11">
        <v>10</v>
      </c>
      <c r="AE75" s="33">
        <f t="shared" si="30"/>
        <v>2.5</v>
      </c>
      <c r="AF75" s="11">
        <v>4</v>
      </c>
      <c r="AG75" s="11">
        <v>0</v>
      </c>
      <c r="AH75" s="33">
        <f t="shared" si="31"/>
        <v>0</v>
      </c>
      <c r="AI75" s="11">
        <v>2343</v>
      </c>
      <c r="AJ75" s="11">
        <v>682.9</v>
      </c>
      <c r="AK75" s="33">
        <f t="shared" si="32"/>
        <v>0.291463935125907</v>
      </c>
      <c r="XEZ75"/>
    </row>
    <row r="76" s="4" customFormat="1" customHeight="1" spans="1:16380">
      <c r="A76" s="10">
        <v>73</v>
      </c>
      <c r="B76" s="10">
        <v>349</v>
      </c>
      <c r="C76" s="10" t="s">
        <v>173</v>
      </c>
      <c r="D76" s="10" t="s">
        <v>101</v>
      </c>
      <c r="E76" s="11">
        <v>8</v>
      </c>
      <c r="F76" s="11">
        <v>0</v>
      </c>
      <c r="G76" s="33">
        <f t="shared" si="22"/>
        <v>0</v>
      </c>
      <c r="H76" s="11">
        <v>91</v>
      </c>
      <c r="I76" s="11">
        <v>35</v>
      </c>
      <c r="J76" s="33">
        <f t="shared" si="23"/>
        <v>0.384615384615385</v>
      </c>
      <c r="K76" s="11">
        <v>14</v>
      </c>
      <c r="L76" s="11">
        <v>6</v>
      </c>
      <c r="M76" s="33">
        <f t="shared" si="24"/>
        <v>0.428571428571429</v>
      </c>
      <c r="N76" s="11">
        <v>4</v>
      </c>
      <c r="O76" s="11">
        <v>3</v>
      </c>
      <c r="P76" s="33">
        <f t="shared" si="25"/>
        <v>0.75</v>
      </c>
      <c r="Q76" s="11">
        <v>22</v>
      </c>
      <c r="R76" s="11">
        <v>7</v>
      </c>
      <c r="S76" s="33">
        <f t="shared" si="26"/>
        <v>0.318181818181818</v>
      </c>
      <c r="T76" s="11">
        <v>4</v>
      </c>
      <c r="U76" s="11">
        <v>4</v>
      </c>
      <c r="V76" s="33">
        <f t="shared" si="27"/>
        <v>1</v>
      </c>
      <c r="W76" s="11">
        <v>7</v>
      </c>
      <c r="X76" s="11">
        <v>0</v>
      </c>
      <c r="Y76" s="33">
        <f t="shared" si="28"/>
        <v>0</v>
      </c>
      <c r="Z76" s="11">
        <v>4</v>
      </c>
      <c r="AA76" s="11">
        <v>1</v>
      </c>
      <c r="AB76" s="33">
        <f t="shared" si="29"/>
        <v>0.25</v>
      </c>
      <c r="AC76" s="11">
        <v>2</v>
      </c>
      <c r="AD76" s="11">
        <v>8</v>
      </c>
      <c r="AE76" s="33">
        <f t="shared" si="30"/>
        <v>4</v>
      </c>
      <c r="AF76" s="11">
        <v>4</v>
      </c>
      <c r="AG76" s="11">
        <v>1</v>
      </c>
      <c r="AH76" s="33">
        <f t="shared" si="31"/>
        <v>0.25</v>
      </c>
      <c r="AI76" s="11">
        <v>1685</v>
      </c>
      <c r="AJ76" s="11">
        <v>292.58</v>
      </c>
      <c r="AK76" s="33">
        <f t="shared" si="32"/>
        <v>0.173637982195846</v>
      </c>
      <c r="XEZ76"/>
    </row>
    <row r="77" s="4" customFormat="1" customHeight="1" spans="1:16380">
      <c r="A77" s="10">
        <v>74</v>
      </c>
      <c r="B77" s="10">
        <v>106865</v>
      </c>
      <c r="C77" s="10" t="s">
        <v>174</v>
      </c>
      <c r="D77" s="10" t="s">
        <v>101</v>
      </c>
      <c r="E77" s="11">
        <v>6</v>
      </c>
      <c r="F77" s="11">
        <v>0</v>
      </c>
      <c r="G77" s="33">
        <f t="shared" si="22"/>
        <v>0</v>
      </c>
      <c r="H77" s="11">
        <v>65</v>
      </c>
      <c r="I77" s="11">
        <v>90</v>
      </c>
      <c r="J77" s="33">
        <f t="shared" si="23"/>
        <v>1.38461538461538</v>
      </c>
      <c r="K77" s="11">
        <v>13</v>
      </c>
      <c r="L77" s="11">
        <v>7</v>
      </c>
      <c r="M77" s="33">
        <f t="shared" si="24"/>
        <v>0.538461538461538</v>
      </c>
      <c r="N77" s="11">
        <v>4</v>
      </c>
      <c r="O77" s="11">
        <v>1</v>
      </c>
      <c r="P77" s="33">
        <f t="shared" si="25"/>
        <v>0.25</v>
      </c>
      <c r="Q77" s="11">
        <v>20</v>
      </c>
      <c r="R77" s="11">
        <v>7</v>
      </c>
      <c r="S77" s="33">
        <f t="shared" si="26"/>
        <v>0.35</v>
      </c>
      <c r="T77" s="11">
        <v>4</v>
      </c>
      <c r="U77" s="11">
        <v>86</v>
      </c>
      <c r="V77" s="33">
        <f t="shared" si="27"/>
        <v>21.5</v>
      </c>
      <c r="W77" s="11">
        <v>7</v>
      </c>
      <c r="X77" s="11">
        <v>0</v>
      </c>
      <c r="Y77" s="33">
        <f t="shared" si="28"/>
        <v>0</v>
      </c>
      <c r="Z77" s="11">
        <v>4</v>
      </c>
      <c r="AA77" s="11">
        <v>212</v>
      </c>
      <c r="AB77" s="33">
        <f t="shared" si="29"/>
        <v>53</v>
      </c>
      <c r="AC77" s="11">
        <v>2</v>
      </c>
      <c r="AD77" s="11">
        <v>16</v>
      </c>
      <c r="AE77" s="33">
        <f t="shared" si="30"/>
        <v>8</v>
      </c>
      <c r="AF77" s="11">
        <v>4</v>
      </c>
      <c r="AG77" s="11">
        <v>1</v>
      </c>
      <c r="AH77" s="33">
        <f t="shared" si="31"/>
        <v>0.25</v>
      </c>
      <c r="AI77" s="11">
        <v>1000</v>
      </c>
      <c r="AJ77" s="11">
        <v>514.8</v>
      </c>
      <c r="AK77" s="33">
        <f t="shared" si="32"/>
        <v>0.5148</v>
      </c>
      <c r="XEZ77"/>
    </row>
    <row r="78" s="4" customFormat="1" customHeight="1" spans="1:16380">
      <c r="A78" s="10">
        <v>75</v>
      </c>
      <c r="B78" s="10">
        <v>102478</v>
      </c>
      <c r="C78" s="10" t="s">
        <v>175</v>
      </c>
      <c r="D78" s="10" t="s">
        <v>101</v>
      </c>
      <c r="E78" s="11">
        <v>5</v>
      </c>
      <c r="F78" s="11">
        <v>2</v>
      </c>
      <c r="G78" s="33">
        <f t="shared" si="22"/>
        <v>0.4</v>
      </c>
      <c r="H78" s="11">
        <v>58</v>
      </c>
      <c r="I78" s="11">
        <v>20</v>
      </c>
      <c r="J78" s="33">
        <f t="shared" si="23"/>
        <v>0.344827586206897</v>
      </c>
      <c r="K78" s="11">
        <v>12</v>
      </c>
      <c r="L78" s="11">
        <v>4</v>
      </c>
      <c r="M78" s="33">
        <f t="shared" si="24"/>
        <v>0.333333333333333</v>
      </c>
      <c r="N78" s="11">
        <v>3</v>
      </c>
      <c r="O78" s="11">
        <v>2</v>
      </c>
      <c r="P78" s="33">
        <f t="shared" si="25"/>
        <v>0.666666666666667</v>
      </c>
      <c r="Q78" s="11">
        <v>20</v>
      </c>
      <c r="R78" s="11">
        <v>5</v>
      </c>
      <c r="S78" s="33">
        <f t="shared" si="26"/>
        <v>0.25</v>
      </c>
      <c r="T78" s="11">
        <v>4</v>
      </c>
      <c r="U78" s="11">
        <v>3</v>
      </c>
      <c r="V78" s="33">
        <f t="shared" si="27"/>
        <v>0.75</v>
      </c>
      <c r="W78" s="11">
        <v>6</v>
      </c>
      <c r="X78" s="11">
        <v>0</v>
      </c>
      <c r="Y78" s="33">
        <f t="shared" si="28"/>
        <v>0</v>
      </c>
      <c r="Z78" s="11">
        <v>4</v>
      </c>
      <c r="AA78" s="11">
        <v>6</v>
      </c>
      <c r="AB78" s="33">
        <f t="shared" si="29"/>
        <v>1.5</v>
      </c>
      <c r="AC78" s="11">
        <v>2</v>
      </c>
      <c r="AD78" s="11">
        <v>5</v>
      </c>
      <c r="AE78" s="33">
        <f t="shared" si="30"/>
        <v>2.5</v>
      </c>
      <c r="AF78" s="11">
        <v>4</v>
      </c>
      <c r="AG78" s="11">
        <v>0</v>
      </c>
      <c r="AH78" s="33">
        <f t="shared" si="31"/>
        <v>0</v>
      </c>
      <c r="AI78" s="11">
        <v>1564</v>
      </c>
      <c r="AJ78" s="11">
        <v>475.2</v>
      </c>
      <c r="AK78" s="33">
        <f t="shared" si="32"/>
        <v>0.30383631713555</v>
      </c>
      <c r="XEZ78"/>
    </row>
    <row r="79" s="4" customFormat="1" customHeight="1" spans="1:16380">
      <c r="A79" s="10">
        <v>76</v>
      </c>
      <c r="B79" s="10">
        <v>102935</v>
      </c>
      <c r="C79" s="10" t="s">
        <v>176</v>
      </c>
      <c r="D79" s="10" t="s">
        <v>101</v>
      </c>
      <c r="E79" s="11">
        <v>6</v>
      </c>
      <c r="F79" s="11">
        <v>0</v>
      </c>
      <c r="G79" s="33">
        <f t="shared" si="22"/>
        <v>0</v>
      </c>
      <c r="H79" s="11">
        <v>70</v>
      </c>
      <c r="I79" s="11">
        <v>35</v>
      </c>
      <c r="J79" s="33">
        <f t="shared" si="23"/>
        <v>0.5</v>
      </c>
      <c r="K79" s="11">
        <v>12</v>
      </c>
      <c r="L79" s="11">
        <v>0</v>
      </c>
      <c r="M79" s="33">
        <f t="shared" si="24"/>
        <v>0</v>
      </c>
      <c r="N79" s="11">
        <v>3</v>
      </c>
      <c r="O79" s="11">
        <v>7</v>
      </c>
      <c r="P79" s="33">
        <f t="shared" si="25"/>
        <v>2.33333333333333</v>
      </c>
      <c r="Q79" s="11">
        <v>20</v>
      </c>
      <c r="R79" s="11">
        <v>1</v>
      </c>
      <c r="S79" s="33">
        <f t="shared" si="26"/>
        <v>0.05</v>
      </c>
      <c r="T79" s="11">
        <v>3</v>
      </c>
      <c r="U79" s="11">
        <v>2</v>
      </c>
      <c r="V79" s="33">
        <f t="shared" si="27"/>
        <v>0.666666666666667</v>
      </c>
      <c r="W79" s="11">
        <v>7</v>
      </c>
      <c r="X79" s="11">
        <v>0</v>
      </c>
      <c r="Y79" s="33">
        <f t="shared" si="28"/>
        <v>0</v>
      </c>
      <c r="Z79" s="11">
        <v>4</v>
      </c>
      <c r="AA79" s="11">
        <v>1</v>
      </c>
      <c r="AB79" s="33">
        <f t="shared" si="29"/>
        <v>0.25</v>
      </c>
      <c r="AC79" s="11">
        <v>4</v>
      </c>
      <c r="AD79" s="11">
        <v>2</v>
      </c>
      <c r="AE79" s="33">
        <f t="shared" si="30"/>
        <v>0.5</v>
      </c>
      <c r="AF79" s="11">
        <v>4</v>
      </c>
      <c r="AG79" s="11">
        <v>0</v>
      </c>
      <c r="AH79" s="33">
        <f t="shared" si="31"/>
        <v>0</v>
      </c>
      <c r="AI79" s="11">
        <v>2434</v>
      </c>
      <c r="AJ79" s="11">
        <v>554.4</v>
      </c>
      <c r="AK79" s="33">
        <f t="shared" si="32"/>
        <v>0.227773212818406</v>
      </c>
      <c r="XEZ79"/>
    </row>
    <row r="80" s="4" customFormat="1" customHeight="1" spans="1:16380">
      <c r="A80" s="10">
        <v>77</v>
      </c>
      <c r="B80" s="10">
        <v>107829</v>
      </c>
      <c r="C80" s="10" t="s">
        <v>177</v>
      </c>
      <c r="D80" s="10" t="s">
        <v>101</v>
      </c>
      <c r="E80" s="11">
        <v>5</v>
      </c>
      <c r="F80" s="11">
        <v>1</v>
      </c>
      <c r="G80" s="33">
        <f t="shared" si="22"/>
        <v>0.2</v>
      </c>
      <c r="H80" s="11">
        <v>58</v>
      </c>
      <c r="I80" s="11">
        <v>28</v>
      </c>
      <c r="J80" s="33">
        <f t="shared" si="23"/>
        <v>0.482758620689655</v>
      </c>
      <c r="K80" s="11">
        <v>13</v>
      </c>
      <c r="L80" s="11">
        <v>0</v>
      </c>
      <c r="M80" s="33">
        <f t="shared" si="24"/>
        <v>0</v>
      </c>
      <c r="N80" s="11">
        <v>4</v>
      </c>
      <c r="O80" s="11">
        <v>1</v>
      </c>
      <c r="P80" s="33">
        <f t="shared" si="25"/>
        <v>0.25</v>
      </c>
      <c r="Q80" s="11">
        <v>20</v>
      </c>
      <c r="R80" s="11">
        <v>4</v>
      </c>
      <c r="S80" s="33">
        <f t="shared" si="26"/>
        <v>0.2</v>
      </c>
      <c r="T80" s="11">
        <v>4</v>
      </c>
      <c r="U80" s="11">
        <v>1</v>
      </c>
      <c r="V80" s="33">
        <f t="shared" si="27"/>
        <v>0.25</v>
      </c>
      <c r="W80" s="11">
        <v>7</v>
      </c>
      <c r="X80" s="11">
        <v>0</v>
      </c>
      <c r="Y80" s="33">
        <f t="shared" si="28"/>
        <v>0</v>
      </c>
      <c r="Z80" s="11">
        <v>4</v>
      </c>
      <c r="AA80" s="11">
        <v>3</v>
      </c>
      <c r="AB80" s="33">
        <f t="shared" si="29"/>
        <v>0.75</v>
      </c>
      <c r="AC80" s="11">
        <v>2</v>
      </c>
      <c r="AD80" s="11">
        <v>2</v>
      </c>
      <c r="AE80" s="33">
        <f t="shared" si="30"/>
        <v>1</v>
      </c>
      <c r="AF80" s="11">
        <v>4</v>
      </c>
      <c r="AG80" s="11">
        <v>1</v>
      </c>
      <c r="AH80" s="33">
        <f t="shared" si="31"/>
        <v>0.25</v>
      </c>
      <c r="AI80" s="11">
        <v>1000</v>
      </c>
      <c r="AJ80" s="11">
        <v>557.06</v>
      </c>
      <c r="AK80" s="33">
        <f t="shared" si="32"/>
        <v>0.55706</v>
      </c>
      <c r="XEZ80"/>
    </row>
    <row r="81" s="4" customFormat="1" customHeight="1" spans="1:16380">
      <c r="A81" s="10">
        <v>78</v>
      </c>
      <c r="B81" s="10">
        <v>385</v>
      </c>
      <c r="C81" s="10" t="s">
        <v>178</v>
      </c>
      <c r="D81" s="10" t="s">
        <v>179</v>
      </c>
      <c r="E81" s="11">
        <v>13</v>
      </c>
      <c r="F81" s="11">
        <v>13</v>
      </c>
      <c r="G81" s="33">
        <f t="shared" si="22"/>
        <v>1</v>
      </c>
      <c r="H81" s="11">
        <v>159</v>
      </c>
      <c r="I81" s="11">
        <v>172</v>
      </c>
      <c r="J81" s="33">
        <f t="shared" si="23"/>
        <v>1.08176100628931</v>
      </c>
      <c r="K81" s="11">
        <v>24</v>
      </c>
      <c r="L81" s="11">
        <v>22</v>
      </c>
      <c r="M81" s="33">
        <f t="shared" si="24"/>
        <v>0.916666666666667</v>
      </c>
      <c r="N81" s="11">
        <v>12</v>
      </c>
      <c r="O81" s="11">
        <v>15</v>
      </c>
      <c r="P81" s="33">
        <f t="shared" si="25"/>
        <v>1.25</v>
      </c>
      <c r="Q81" s="11">
        <v>32</v>
      </c>
      <c r="R81" s="11">
        <v>7</v>
      </c>
      <c r="S81" s="33">
        <f t="shared" si="26"/>
        <v>0.21875</v>
      </c>
      <c r="T81" s="11">
        <v>6</v>
      </c>
      <c r="U81" s="11">
        <v>0</v>
      </c>
      <c r="V81" s="33">
        <f t="shared" si="27"/>
        <v>0</v>
      </c>
      <c r="W81" s="11">
        <v>7</v>
      </c>
      <c r="X81" s="11">
        <v>0</v>
      </c>
      <c r="Y81" s="33">
        <f t="shared" si="28"/>
        <v>0</v>
      </c>
      <c r="Z81" s="11">
        <v>8</v>
      </c>
      <c r="AA81" s="11">
        <v>5</v>
      </c>
      <c r="AB81" s="33">
        <f t="shared" si="29"/>
        <v>0.625</v>
      </c>
      <c r="AC81" s="11">
        <v>10</v>
      </c>
      <c r="AD81" s="11">
        <v>6.2</v>
      </c>
      <c r="AE81" s="33">
        <f t="shared" si="30"/>
        <v>0.62</v>
      </c>
      <c r="AF81" s="11">
        <v>7</v>
      </c>
      <c r="AG81" s="11">
        <v>1</v>
      </c>
      <c r="AH81" s="33">
        <f t="shared" si="31"/>
        <v>0.142857142857143</v>
      </c>
      <c r="AI81" s="11">
        <v>1672</v>
      </c>
      <c r="AJ81" s="11">
        <v>6238.3</v>
      </c>
      <c r="AK81" s="33">
        <f t="shared" si="32"/>
        <v>3.73104066985646</v>
      </c>
      <c r="XEZ81"/>
    </row>
    <row r="82" s="4" customFormat="1" customHeight="1" spans="1:16380">
      <c r="A82" s="10">
        <v>79</v>
      </c>
      <c r="B82" s="10">
        <v>514</v>
      </c>
      <c r="C82" s="10" t="s">
        <v>180</v>
      </c>
      <c r="D82" s="10" t="s">
        <v>179</v>
      </c>
      <c r="E82" s="11">
        <v>18</v>
      </c>
      <c r="F82" s="11">
        <v>0</v>
      </c>
      <c r="G82" s="33">
        <f t="shared" si="22"/>
        <v>0</v>
      </c>
      <c r="H82" s="11">
        <v>260</v>
      </c>
      <c r="I82" s="11">
        <v>197</v>
      </c>
      <c r="J82" s="33">
        <f t="shared" si="23"/>
        <v>0.757692307692308</v>
      </c>
      <c r="K82" s="11">
        <v>16</v>
      </c>
      <c r="L82" s="11">
        <v>12</v>
      </c>
      <c r="M82" s="33">
        <f t="shared" si="24"/>
        <v>0.75</v>
      </c>
      <c r="N82" s="11">
        <v>7</v>
      </c>
      <c r="O82" s="11">
        <v>12</v>
      </c>
      <c r="P82" s="33">
        <f t="shared" si="25"/>
        <v>1.71428571428571</v>
      </c>
      <c r="Q82" s="11">
        <v>22</v>
      </c>
      <c r="R82" s="11">
        <v>8</v>
      </c>
      <c r="S82" s="33">
        <f t="shared" si="26"/>
        <v>0.363636363636364</v>
      </c>
      <c r="T82" s="11">
        <v>6</v>
      </c>
      <c r="U82" s="11">
        <v>4</v>
      </c>
      <c r="V82" s="33">
        <f t="shared" si="27"/>
        <v>0.666666666666667</v>
      </c>
      <c r="W82" s="11">
        <v>7</v>
      </c>
      <c r="X82" s="11">
        <v>0</v>
      </c>
      <c r="Y82" s="33">
        <f t="shared" si="28"/>
        <v>0</v>
      </c>
      <c r="Z82" s="11">
        <v>7</v>
      </c>
      <c r="AA82" s="11">
        <v>8</v>
      </c>
      <c r="AB82" s="33">
        <f t="shared" si="29"/>
        <v>1.14285714285714</v>
      </c>
      <c r="AC82" s="11">
        <v>10</v>
      </c>
      <c r="AD82" s="11">
        <v>29</v>
      </c>
      <c r="AE82" s="33">
        <f t="shared" si="30"/>
        <v>2.9</v>
      </c>
      <c r="AF82" s="11">
        <v>7</v>
      </c>
      <c r="AG82" s="11">
        <v>2</v>
      </c>
      <c r="AH82" s="33">
        <f t="shared" si="31"/>
        <v>0.285714285714286</v>
      </c>
      <c r="AI82" s="11">
        <v>8670</v>
      </c>
      <c r="AJ82" s="11">
        <v>1861.2</v>
      </c>
      <c r="AK82" s="33">
        <f t="shared" si="32"/>
        <v>0.214671280276817</v>
      </c>
      <c r="XEZ82"/>
    </row>
    <row r="83" s="4" customFormat="1" customHeight="1" spans="1:16380">
      <c r="A83" s="10">
        <v>80</v>
      </c>
      <c r="B83" s="10">
        <v>371</v>
      </c>
      <c r="C83" s="10" t="s">
        <v>181</v>
      </c>
      <c r="D83" s="10" t="s">
        <v>179</v>
      </c>
      <c r="E83" s="11">
        <v>9</v>
      </c>
      <c r="F83" s="11">
        <v>0</v>
      </c>
      <c r="G83" s="33">
        <f t="shared" si="22"/>
        <v>0</v>
      </c>
      <c r="H83" s="11">
        <v>117</v>
      </c>
      <c r="I83" s="11">
        <v>65</v>
      </c>
      <c r="J83" s="33">
        <f t="shared" si="23"/>
        <v>0.555555555555556</v>
      </c>
      <c r="K83" s="11">
        <v>12</v>
      </c>
      <c r="L83" s="11">
        <v>5</v>
      </c>
      <c r="M83" s="33">
        <f t="shared" si="24"/>
        <v>0.416666666666667</v>
      </c>
      <c r="N83" s="11">
        <v>4</v>
      </c>
      <c r="O83" s="11">
        <v>0</v>
      </c>
      <c r="P83" s="33">
        <f t="shared" si="25"/>
        <v>0</v>
      </c>
      <c r="Q83" s="11">
        <v>20</v>
      </c>
      <c r="R83" s="11">
        <v>0</v>
      </c>
      <c r="S83" s="33">
        <f t="shared" si="26"/>
        <v>0</v>
      </c>
      <c r="T83" s="11">
        <v>3</v>
      </c>
      <c r="U83" s="11">
        <v>1</v>
      </c>
      <c r="V83" s="33">
        <f t="shared" si="27"/>
        <v>0.333333333333333</v>
      </c>
      <c r="W83" s="11">
        <v>6</v>
      </c>
      <c r="X83" s="11">
        <v>0</v>
      </c>
      <c r="Y83" s="33">
        <f t="shared" si="28"/>
        <v>0</v>
      </c>
      <c r="Z83" s="11">
        <v>5</v>
      </c>
      <c r="AA83" s="11">
        <v>0</v>
      </c>
      <c r="AB83" s="33">
        <f t="shared" si="29"/>
        <v>0</v>
      </c>
      <c r="AC83" s="11">
        <v>9</v>
      </c>
      <c r="AD83" s="11">
        <v>14</v>
      </c>
      <c r="AE83" s="33">
        <f t="shared" si="30"/>
        <v>1.55555555555556</v>
      </c>
      <c r="AF83" s="11">
        <v>5</v>
      </c>
      <c r="AG83" s="11">
        <v>3</v>
      </c>
      <c r="AH83" s="33">
        <f t="shared" si="31"/>
        <v>0.6</v>
      </c>
      <c r="AI83" s="11">
        <v>5017</v>
      </c>
      <c r="AJ83" s="11">
        <v>999.899999999999</v>
      </c>
      <c r="AK83" s="33">
        <f t="shared" si="32"/>
        <v>0.199302371935419</v>
      </c>
      <c r="XEZ83"/>
    </row>
    <row r="84" s="4" customFormat="1" customHeight="1" spans="1:16380">
      <c r="A84" s="10">
        <v>81</v>
      </c>
      <c r="B84" s="10">
        <v>108656</v>
      </c>
      <c r="C84" s="10" t="s">
        <v>182</v>
      </c>
      <c r="D84" s="10" t="s">
        <v>179</v>
      </c>
      <c r="E84" s="11">
        <v>7</v>
      </c>
      <c r="F84" s="11">
        <v>1</v>
      </c>
      <c r="G84" s="33">
        <f t="shared" si="22"/>
        <v>0.142857142857143</v>
      </c>
      <c r="H84" s="11">
        <v>79</v>
      </c>
      <c r="I84" s="11">
        <v>84</v>
      </c>
      <c r="J84" s="33">
        <f t="shared" si="23"/>
        <v>1.06329113924051</v>
      </c>
      <c r="K84" s="11">
        <v>13</v>
      </c>
      <c r="L84" s="11">
        <v>1</v>
      </c>
      <c r="M84" s="33">
        <f t="shared" si="24"/>
        <v>0.0769230769230769</v>
      </c>
      <c r="N84" s="11">
        <v>6</v>
      </c>
      <c r="O84" s="11">
        <v>4</v>
      </c>
      <c r="P84" s="33">
        <f t="shared" si="25"/>
        <v>0.666666666666667</v>
      </c>
      <c r="Q84" s="11">
        <v>22</v>
      </c>
      <c r="R84" s="11">
        <v>0</v>
      </c>
      <c r="S84" s="33">
        <f t="shared" si="26"/>
        <v>0</v>
      </c>
      <c r="T84" s="11">
        <v>4</v>
      </c>
      <c r="U84" s="11">
        <v>0</v>
      </c>
      <c r="V84" s="33">
        <f t="shared" si="27"/>
        <v>0</v>
      </c>
      <c r="W84" s="11">
        <v>6</v>
      </c>
      <c r="X84" s="11">
        <v>0</v>
      </c>
      <c r="Y84" s="33">
        <f t="shared" si="28"/>
        <v>0</v>
      </c>
      <c r="Z84" s="11">
        <v>5</v>
      </c>
      <c r="AA84" s="11">
        <v>2</v>
      </c>
      <c r="AB84" s="33">
        <f t="shared" si="29"/>
        <v>0.4</v>
      </c>
      <c r="AC84" s="11">
        <v>6</v>
      </c>
      <c r="AD84" s="11">
        <v>16.8</v>
      </c>
      <c r="AE84" s="33">
        <f t="shared" si="30"/>
        <v>2.8</v>
      </c>
      <c r="AF84" s="11">
        <v>5</v>
      </c>
      <c r="AG84" s="11">
        <v>0</v>
      </c>
      <c r="AH84" s="33">
        <f t="shared" si="31"/>
        <v>0</v>
      </c>
      <c r="AI84" s="11">
        <v>1000</v>
      </c>
      <c r="AJ84" s="11">
        <v>949.96</v>
      </c>
      <c r="AK84" s="33">
        <f t="shared" si="32"/>
        <v>0.94996</v>
      </c>
      <c r="XEZ84"/>
    </row>
    <row r="85" s="4" customFormat="1" customHeight="1" spans="1:16380">
      <c r="A85" s="10">
        <v>82</v>
      </c>
      <c r="B85" s="10">
        <v>102567</v>
      </c>
      <c r="C85" s="10" t="s">
        <v>183</v>
      </c>
      <c r="D85" s="10" t="s">
        <v>179</v>
      </c>
      <c r="E85" s="11">
        <v>6</v>
      </c>
      <c r="F85" s="11">
        <v>0</v>
      </c>
      <c r="G85" s="33">
        <f t="shared" si="22"/>
        <v>0</v>
      </c>
      <c r="H85" s="11">
        <v>72</v>
      </c>
      <c r="I85" s="11">
        <v>49</v>
      </c>
      <c r="J85" s="33">
        <f t="shared" si="23"/>
        <v>0.680555555555556</v>
      </c>
      <c r="K85" s="11">
        <v>13</v>
      </c>
      <c r="L85" s="11">
        <v>6</v>
      </c>
      <c r="M85" s="33">
        <f t="shared" si="24"/>
        <v>0.461538461538462</v>
      </c>
      <c r="N85" s="11">
        <v>4</v>
      </c>
      <c r="O85" s="11">
        <v>2</v>
      </c>
      <c r="P85" s="33">
        <f t="shared" si="25"/>
        <v>0.5</v>
      </c>
      <c r="Q85" s="11">
        <v>20</v>
      </c>
      <c r="R85" s="11">
        <v>8</v>
      </c>
      <c r="S85" s="33">
        <f t="shared" si="26"/>
        <v>0.4</v>
      </c>
      <c r="T85" s="11">
        <v>4</v>
      </c>
      <c r="U85" s="11">
        <v>8</v>
      </c>
      <c r="V85" s="33">
        <f t="shared" si="27"/>
        <v>2</v>
      </c>
      <c r="W85" s="11">
        <v>7</v>
      </c>
      <c r="X85" s="11">
        <v>0</v>
      </c>
      <c r="Y85" s="33">
        <f t="shared" si="28"/>
        <v>0</v>
      </c>
      <c r="Z85" s="11">
        <v>4</v>
      </c>
      <c r="AA85" s="11">
        <v>2</v>
      </c>
      <c r="AB85" s="33">
        <f t="shared" si="29"/>
        <v>0.5</v>
      </c>
      <c r="AC85" s="11">
        <v>4</v>
      </c>
      <c r="AD85" s="11">
        <v>6</v>
      </c>
      <c r="AE85" s="33">
        <f t="shared" si="30"/>
        <v>1.5</v>
      </c>
      <c r="AF85" s="11">
        <v>4</v>
      </c>
      <c r="AG85" s="11">
        <v>1</v>
      </c>
      <c r="AH85" s="33">
        <f t="shared" si="31"/>
        <v>0.25</v>
      </c>
      <c r="AI85" s="11">
        <v>1456</v>
      </c>
      <c r="AJ85" s="11">
        <v>217.8</v>
      </c>
      <c r="AK85" s="33">
        <f t="shared" si="32"/>
        <v>0.149587912087912</v>
      </c>
      <c r="XEZ85"/>
    </row>
    <row r="86" s="4" customFormat="1" customHeight="1" spans="1:16380">
      <c r="A86" s="10">
        <v>83</v>
      </c>
      <c r="B86" s="10">
        <v>341</v>
      </c>
      <c r="C86" s="10" t="s">
        <v>184</v>
      </c>
      <c r="D86" s="10" t="s">
        <v>185</v>
      </c>
      <c r="E86" s="11">
        <v>23</v>
      </c>
      <c r="F86" s="11">
        <v>7</v>
      </c>
      <c r="G86" s="33">
        <f t="shared" si="22"/>
        <v>0.304347826086957</v>
      </c>
      <c r="H86" s="11">
        <v>247</v>
      </c>
      <c r="I86" s="11">
        <v>189</v>
      </c>
      <c r="J86" s="33">
        <f t="shared" si="23"/>
        <v>0.765182186234818</v>
      </c>
      <c r="K86" s="11">
        <v>15</v>
      </c>
      <c r="L86" s="11">
        <v>10</v>
      </c>
      <c r="M86" s="33">
        <f t="shared" si="24"/>
        <v>0.666666666666667</v>
      </c>
      <c r="N86" s="11">
        <v>8</v>
      </c>
      <c r="O86" s="11">
        <v>3</v>
      </c>
      <c r="P86" s="33">
        <f t="shared" si="25"/>
        <v>0.375</v>
      </c>
      <c r="Q86" s="11">
        <v>30</v>
      </c>
      <c r="R86" s="11">
        <v>5</v>
      </c>
      <c r="S86" s="33">
        <f t="shared" si="26"/>
        <v>0.166666666666667</v>
      </c>
      <c r="T86" s="11">
        <v>6</v>
      </c>
      <c r="U86" s="11">
        <v>7</v>
      </c>
      <c r="V86" s="33">
        <f t="shared" si="27"/>
        <v>1.16666666666667</v>
      </c>
      <c r="W86" s="11">
        <v>7</v>
      </c>
      <c r="X86" s="11">
        <v>4</v>
      </c>
      <c r="Y86" s="33">
        <f t="shared" si="28"/>
        <v>0.571428571428571</v>
      </c>
      <c r="Z86" s="11">
        <v>8</v>
      </c>
      <c r="AA86" s="11">
        <v>4</v>
      </c>
      <c r="AB86" s="33">
        <f t="shared" si="29"/>
        <v>0.5</v>
      </c>
      <c r="AC86" s="11">
        <v>15</v>
      </c>
      <c r="AD86" s="11">
        <v>19.2</v>
      </c>
      <c r="AE86" s="33">
        <f t="shared" si="30"/>
        <v>1.28</v>
      </c>
      <c r="AF86" s="11">
        <v>7</v>
      </c>
      <c r="AG86" s="11">
        <v>3</v>
      </c>
      <c r="AH86" s="33">
        <f t="shared" si="31"/>
        <v>0.428571428571429</v>
      </c>
      <c r="AI86" s="11">
        <v>9086</v>
      </c>
      <c r="AJ86" s="11">
        <v>1134.92</v>
      </c>
      <c r="AK86" s="33">
        <f t="shared" si="32"/>
        <v>0.124908650671363</v>
      </c>
      <c r="XEZ86"/>
    </row>
    <row r="87" s="4" customFormat="1" customHeight="1" spans="1:16380">
      <c r="A87" s="10">
        <v>84</v>
      </c>
      <c r="B87" s="10">
        <v>721</v>
      </c>
      <c r="C87" s="10" t="s">
        <v>186</v>
      </c>
      <c r="D87" s="10" t="s">
        <v>185</v>
      </c>
      <c r="E87" s="11">
        <v>13</v>
      </c>
      <c r="F87" s="11">
        <v>2</v>
      </c>
      <c r="G87" s="33">
        <f t="shared" si="22"/>
        <v>0.153846153846154</v>
      </c>
      <c r="H87" s="11">
        <v>148</v>
      </c>
      <c r="I87" s="11">
        <v>145</v>
      </c>
      <c r="J87" s="33">
        <f t="shared" si="23"/>
        <v>0.97972972972973</v>
      </c>
      <c r="K87" s="11">
        <v>13</v>
      </c>
      <c r="L87" s="11">
        <v>2</v>
      </c>
      <c r="M87" s="33">
        <f t="shared" si="24"/>
        <v>0.153846153846154</v>
      </c>
      <c r="N87" s="11">
        <v>6</v>
      </c>
      <c r="O87" s="11">
        <v>1</v>
      </c>
      <c r="P87" s="33">
        <f t="shared" si="25"/>
        <v>0.166666666666667</v>
      </c>
      <c r="Q87" s="11">
        <v>20</v>
      </c>
      <c r="R87" s="11">
        <v>4</v>
      </c>
      <c r="S87" s="33">
        <f t="shared" si="26"/>
        <v>0.2</v>
      </c>
      <c r="T87" s="11">
        <v>6</v>
      </c>
      <c r="U87" s="11">
        <v>4</v>
      </c>
      <c r="V87" s="33">
        <f t="shared" si="27"/>
        <v>0.666666666666667</v>
      </c>
      <c r="W87" s="11">
        <v>7</v>
      </c>
      <c r="X87" s="11">
        <v>2</v>
      </c>
      <c r="Y87" s="33">
        <f t="shared" si="28"/>
        <v>0.285714285714286</v>
      </c>
      <c r="Z87" s="11">
        <v>7</v>
      </c>
      <c r="AA87" s="11">
        <v>1</v>
      </c>
      <c r="AB87" s="33">
        <f t="shared" si="29"/>
        <v>0.142857142857143</v>
      </c>
      <c r="AC87" s="11">
        <v>7</v>
      </c>
      <c r="AD87" s="11">
        <v>9</v>
      </c>
      <c r="AE87" s="33">
        <f t="shared" si="30"/>
        <v>1.28571428571429</v>
      </c>
      <c r="AF87" s="11">
        <v>7</v>
      </c>
      <c r="AG87" s="11">
        <v>1</v>
      </c>
      <c r="AH87" s="33">
        <f t="shared" si="31"/>
        <v>0.142857142857143</v>
      </c>
      <c r="AI87" s="11">
        <v>2909</v>
      </c>
      <c r="AJ87" s="11">
        <v>603.9</v>
      </c>
      <c r="AK87" s="33">
        <f t="shared" si="32"/>
        <v>0.207597112409763</v>
      </c>
      <c r="XEZ87"/>
    </row>
    <row r="88" s="4" customFormat="1" customHeight="1" spans="1:16380">
      <c r="A88" s="10">
        <v>85</v>
      </c>
      <c r="B88" s="10">
        <v>102564</v>
      </c>
      <c r="C88" s="10" t="s">
        <v>187</v>
      </c>
      <c r="D88" s="10" t="s">
        <v>185</v>
      </c>
      <c r="E88" s="11">
        <v>8</v>
      </c>
      <c r="F88" s="11">
        <v>1</v>
      </c>
      <c r="G88" s="33">
        <f t="shared" si="22"/>
        <v>0.125</v>
      </c>
      <c r="H88" s="11">
        <v>96</v>
      </c>
      <c r="I88" s="11">
        <v>70</v>
      </c>
      <c r="J88" s="33">
        <f t="shared" si="23"/>
        <v>0.729166666666667</v>
      </c>
      <c r="K88" s="11">
        <v>11</v>
      </c>
      <c r="L88" s="11">
        <v>5</v>
      </c>
      <c r="M88" s="33">
        <f t="shared" si="24"/>
        <v>0.454545454545455</v>
      </c>
      <c r="N88" s="11">
        <v>3</v>
      </c>
      <c r="O88" s="11">
        <v>7</v>
      </c>
      <c r="P88" s="33">
        <f t="shared" si="25"/>
        <v>2.33333333333333</v>
      </c>
      <c r="Q88" s="11">
        <v>20</v>
      </c>
      <c r="R88" s="11">
        <v>4</v>
      </c>
      <c r="S88" s="33">
        <f t="shared" si="26"/>
        <v>0.2</v>
      </c>
      <c r="T88" s="11">
        <v>4</v>
      </c>
      <c r="U88" s="11">
        <v>11</v>
      </c>
      <c r="V88" s="33">
        <f t="shared" si="27"/>
        <v>2.75</v>
      </c>
      <c r="W88" s="11">
        <v>7</v>
      </c>
      <c r="X88" s="11">
        <v>1</v>
      </c>
      <c r="Y88" s="33">
        <f t="shared" si="28"/>
        <v>0.142857142857143</v>
      </c>
      <c r="Z88" s="11">
        <v>5</v>
      </c>
      <c r="AA88" s="11">
        <v>1</v>
      </c>
      <c r="AB88" s="33">
        <f t="shared" si="29"/>
        <v>0.2</v>
      </c>
      <c r="AC88" s="11">
        <v>6</v>
      </c>
      <c r="AD88" s="11">
        <v>11</v>
      </c>
      <c r="AE88" s="33">
        <f t="shared" si="30"/>
        <v>1.83333333333333</v>
      </c>
      <c r="AF88" s="11">
        <v>5</v>
      </c>
      <c r="AG88" s="11">
        <v>1</v>
      </c>
      <c r="AH88" s="33">
        <f t="shared" si="31"/>
        <v>0.2</v>
      </c>
      <c r="AI88" s="11">
        <v>1301</v>
      </c>
      <c r="AJ88" s="11">
        <v>504.9</v>
      </c>
      <c r="AK88" s="33">
        <f t="shared" si="32"/>
        <v>0.388086087624904</v>
      </c>
      <c r="XEZ88"/>
    </row>
    <row r="89" s="4" customFormat="1" customHeight="1" spans="1:16380">
      <c r="A89" s="10">
        <v>86</v>
      </c>
      <c r="B89" s="10">
        <v>732</v>
      </c>
      <c r="C89" s="10" t="s">
        <v>188</v>
      </c>
      <c r="D89" s="10" t="s">
        <v>185</v>
      </c>
      <c r="E89" s="11">
        <v>7</v>
      </c>
      <c r="F89" s="11">
        <v>0</v>
      </c>
      <c r="G89" s="33">
        <f t="shared" si="22"/>
        <v>0</v>
      </c>
      <c r="H89" s="11">
        <v>80</v>
      </c>
      <c r="I89" s="11">
        <v>77</v>
      </c>
      <c r="J89" s="33">
        <f t="shared" si="23"/>
        <v>0.9625</v>
      </c>
      <c r="K89" s="11">
        <v>13</v>
      </c>
      <c r="L89" s="11">
        <v>3</v>
      </c>
      <c r="M89" s="33">
        <f t="shared" si="24"/>
        <v>0.230769230769231</v>
      </c>
      <c r="N89" s="11">
        <v>3</v>
      </c>
      <c r="O89" s="11">
        <v>7</v>
      </c>
      <c r="P89" s="33">
        <f t="shared" si="25"/>
        <v>2.33333333333333</v>
      </c>
      <c r="Q89" s="11">
        <v>22</v>
      </c>
      <c r="R89" s="11">
        <v>1</v>
      </c>
      <c r="S89" s="33">
        <f t="shared" si="26"/>
        <v>0.0454545454545455</v>
      </c>
      <c r="T89" s="11">
        <v>4</v>
      </c>
      <c r="U89" s="11">
        <v>1</v>
      </c>
      <c r="V89" s="33">
        <f t="shared" si="27"/>
        <v>0.25</v>
      </c>
      <c r="W89" s="11">
        <v>7</v>
      </c>
      <c r="X89" s="11">
        <v>1</v>
      </c>
      <c r="Y89" s="33">
        <f t="shared" si="28"/>
        <v>0.142857142857143</v>
      </c>
      <c r="Z89" s="11">
        <v>5</v>
      </c>
      <c r="AA89" s="11">
        <v>0</v>
      </c>
      <c r="AB89" s="33">
        <f t="shared" si="29"/>
        <v>0</v>
      </c>
      <c r="AC89" s="11">
        <v>4</v>
      </c>
      <c r="AD89" s="11">
        <v>6.2</v>
      </c>
      <c r="AE89" s="33">
        <f t="shared" si="30"/>
        <v>1.55</v>
      </c>
      <c r="AF89" s="11">
        <v>4</v>
      </c>
      <c r="AG89" s="11">
        <v>0</v>
      </c>
      <c r="AH89" s="33">
        <f t="shared" si="31"/>
        <v>0</v>
      </c>
      <c r="AI89" s="11">
        <v>1209</v>
      </c>
      <c r="AJ89" s="11">
        <v>395.72</v>
      </c>
      <c r="AK89" s="33">
        <f t="shared" si="32"/>
        <v>0.327311827956989</v>
      </c>
      <c r="XEZ89"/>
    </row>
    <row r="90" s="4" customFormat="1" customHeight="1" spans="1:16380">
      <c r="A90" s="10">
        <v>87</v>
      </c>
      <c r="B90" s="10">
        <v>591</v>
      </c>
      <c r="C90" s="10" t="s">
        <v>189</v>
      </c>
      <c r="D90" s="10" t="s">
        <v>185</v>
      </c>
      <c r="E90" s="11">
        <v>6</v>
      </c>
      <c r="F90" s="11">
        <v>0</v>
      </c>
      <c r="G90" s="33">
        <f t="shared" si="22"/>
        <v>0</v>
      </c>
      <c r="H90" s="11">
        <v>70</v>
      </c>
      <c r="I90" s="11">
        <v>59</v>
      </c>
      <c r="J90" s="33">
        <f t="shared" si="23"/>
        <v>0.842857142857143</v>
      </c>
      <c r="K90" s="11">
        <v>13</v>
      </c>
      <c r="L90" s="11">
        <v>4</v>
      </c>
      <c r="M90" s="33">
        <f t="shared" si="24"/>
        <v>0.307692307692308</v>
      </c>
      <c r="N90" s="11">
        <v>6</v>
      </c>
      <c r="O90" s="11">
        <v>2</v>
      </c>
      <c r="P90" s="33">
        <f t="shared" si="25"/>
        <v>0.333333333333333</v>
      </c>
      <c r="Q90" s="11">
        <v>20</v>
      </c>
      <c r="R90" s="11">
        <v>7</v>
      </c>
      <c r="S90" s="33">
        <f t="shared" si="26"/>
        <v>0.35</v>
      </c>
      <c r="T90" s="11">
        <v>4</v>
      </c>
      <c r="U90" s="11">
        <v>0</v>
      </c>
      <c r="V90" s="33">
        <f t="shared" si="27"/>
        <v>0</v>
      </c>
      <c r="W90" s="11">
        <v>7</v>
      </c>
      <c r="X90" s="11">
        <v>1</v>
      </c>
      <c r="Y90" s="33">
        <f t="shared" si="28"/>
        <v>0.142857142857143</v>
      </c>
      <c r="Z90" s="11">
        <v>4</v>
      </c>
      <c r="AA90" s="11">
        <v>4</v>
      </c>
      <c r="AB90" s="33">
        <f t="shared" si="29"/>
        <v>1</v>
      </c>
      <c r="AC90" s="11">
        <v>4</v>
      </c>
      <c r="AD90" s="11">
        <v>9</v>
      </c>
      <c r="AE90" s="33">
        <f t="shared" si="30"/>
        <v>2.25</v>
      </c>
      <c r="AF90" s="11">
        <v>4</v>
      </c>
      <c r="AG90" s="11">
        <v>2</v>
      </c>
      <c r="AH90" s="33">
        <f t="shared" si="31"/>
        <v>0.5</v>
      </c>
      <c r="AI90" s="11">
        <v>1432</v>
      </c>
      <c r="AJ90" s="11">
        <v>414.96</v>
      </c>
      <c r="AK90" s="33">
        <f t="shared" si="32"/>
        <v>0.289776536312849</v>
      </c>
      <c r="XEZ90"/>
    </row>
    <row r="91" s="4" customFormat="1" customHeight="1" spans="1:16380">
      <c r="A91" s="10">
        <v>88</v>
      </c>
      <c r="B91" s="10">
        <v>716</v>
      </c>
      <c r="C91" s="10" t="s">
        <v>192</v>
      </c>
      <c r="D91" s="10" t="s">
        <v>193</v>
      </c>
      <c r="E91" s="11">
        <v>19</v>
      </c>
      <c r="F91" s="11">
        <v>9</v>
      </c>
      <c r="G91" s="33">
        <f t="shared" si="22"/>
        <v>0.473684210526316</v>
      </c>
      <c r="H91" s="11">
        <v>168</v>
      </c>
      <c r="I91" s="11">
        <v>173</v>
      </c>
      <c r="J91" s="33">
        <f t="shared" si="23"/>
        <v>1.0297619047619</v>
      </c>
      <c r="K91" s="11">
        <v>13</v>
      </c>
      <c r="L91" s="11">
        <v>17</v>
      </c>
      <c r="M91" s="33">
        <f t="shared" si="24"/>
        <v>1.30769230769231</v>
      </c>
      <c r="N91" s="11">
        <v>5</v>
      </c>
      <c r="O91" s="11">
        <v>0</v>
      </c>
      <c r="P91" s="33">
        <f t="shared" si="25"/>
        <v>0</v>
      </c>
      <c r="Q91" s="11">
        <v>20</v>
      </c>
      <c r="R91" s="11">
        <v>2</v>
      </c>
      <c r="S91" s="33">
        <f t="shared" si="26"/>
        <v>0.1</v>
      </c>
      <c r="T91" s="11">
        <v>5</v>
      </c>
      <c r="U91" s="11">
        <v>4</v>
      </c>
      <c r="V91" s="33">
        <f t="shared" si="27"/>
        <v>0.8</v>
      </c>
      <c r="W91" s="11">
        <v>7</v>
      </c>
      <c r="X91" s="11">
        <v>3</v>
      </c>
      <c r="Y91" s="33">
        <f t="shared" si="28"/>
        <v>0.428571428571429</v>
      </c>
      <c r="Z91" s="11">
        <v>7</v>
      </c>
      <c r="AA91" s="11">
        <v>3</v>
      </c>
      <c r="AB91" s="33">
        <f t="shared" si="29"/>
        <v>0.428571428571429</v>
      </c>
      <c r="AC91" s="11">
        <v>9</v>
      </c>
      <c r="AD91" s="11">
        <v>13.2</v>
      </c>
      <c r="AE91" s="33">
        <f t="shared" si="30"/>
        <v>1.46666666666667</v>
      </c>
      <c r="AF91" s="11">
        <v>7</v>
      </c>
      <c r="AG91" s="11">
        <v>2</v>
      </c>
      <c r="AH91" s="33">
        <f t="shared" si="31"/>
        <v>0.285714285714286</v>
      </c>
      <c r="AI91" s="11">
        <v>3688</v>
      </c>
      <c r="AJ91" s="11">
        <v>742.5</v>
      </c>
      <c r="AK91" s="33">
        <f t="shared" si="32"/>
        <v>0.20132863340564</v>
      </c>
      <c r="XEZ91"/>
    </row>
    <row r="92" s="4" customFormat="1" customHeight="1" spans="1:16380">
      <c r="A92" s="10">
        <v>89</v>
      </c>
      <c r="B92" s="10">
        <v>717</v>
      </c>
      <c r="C92" s="10" t="s">
        <v>194</v>
      </c>
      <c r="D92" s="10" t="s">
        <v>193</v>
      </c>
      <c r="E92" s="11">
        <v>10</v>
      </c>
      <c r="F92" s="11">
        <v>0</v>
      </c>
      <c r="G92" s="33">
        <f t="shared" si="22"/>
        <v>0</v>
      </c>
      <c r="H92" s="11">
        <v>158</v>
      </c>
      <c r="I92" s="11">
        <v>190</v>
      </c>
      <c r="J92" s="33">
        <f t="shared" si="23"/>
        <v>1.20253164556962</v>
      </c>
      <c r="K92" s="11">
        <v>29</v>
      </c>
      <c r="L92" s="11">
        <v>31</v>
      </c>
      <c r="M92" s="33">
        <f t="shared" si="24"/>
        <v>1.06896551724138</v>
      </c>
      <c r="N92" s="11">
        <v>5</v>
      </c>
      <c r="O92" s="11">
        <v>6</v>
      </c>
      <c r="P92" s="33">
        <f t="shared" si="25"/>
        <v>1.2</v>
      </c>
      <c r="Q92" s="11">
        <v>20</v>
      </c>
      <c r="R92" s="11">
        <v>8</v>
      </c>
      <c r="S92" s="33">
        <f t="shared" si="26"/>
        <v>0.4</v>
      </c>
      <c r="T92" s="11">
        <v>6</v>
      </c>
      <c r="U92" s="11">
        <v>4</v>
      </c>
      <c r="V92" s="33">
        <f t="shared" si="27"/>
        <v>0.666666666666667</v>
      </c>
      <c r="W92" s="11">
        <v>7</v>
      </c>
      <c r="X92" s="11">
        <v>0</v>
      </c>
      <c r="Y92" s="33">
        <f t="shared" si="28"/>
        <v>0</v>
      </c>
      <c r="Z92" s="11">
        <v>7</v>
      </c>
      <c r="AA92" s="11">
        <v>5</v>
      </c>
      <c r="AB92" s="33">
        <f t="shared" si="29"/>
        <v>0.714285714285714</v>
      </c>
      <c r="AC92" s="11">
        <v>7</v>
      </c>
      <c r="AD92" s="11">
        <v>6</v>
      </c>
      <c r="AE92" s="33">
        <f t="shared" si="30"/>
        <v>0.857142857142857</v>
      </c>
      <c r="AF92" s="11">
        <v>7</v>
      </c>
      <c r="AG92" s="11">
        <v>3</v>
      </c>
      <c r="AH92" s="33">
        <f t="shared" si="31"/>
        <v>0.428571428571429</v>
      </c>
      <c r="AI92" s="11">
        <v>2808</v>
      </c>
      <c r="AJ92" s="11">
        <v>683.1</v>
      </c>
      <c r="AK92" s="33">
        <f t="shared" si="32"/>
        <v>0.243269230769231</v>
      </c>
      <c r="XEZ92"/>
    </row>
    <row r="93" s="4" customFormat="1" customHeight="1" spans="1:16380">
      <c r="A93" s="10">
        <v>90</v>
      </c>
      <c r="B93" s="10">
        <v>746</v>
      </c>
      <c r="C93" s="10" t="s">
        <v>195</v>
      </c>
      <c r="D93" s="10" t="s">
        <v>193</v>
      </c>
      <c r="E93" s="11">
        <v>15</v>
      </c>
      <c r="F93" s="11">
        <v>12</v>
      </c>
      <c r="G93" s="33">
        <f t="shared" si="22"/>
        <v>0.8</v>
      </c>
      <c r="H93" s="11">
        <v>245</v>
      </c>
      <c r="I93" s="11">
        <v>218</v>
      </c>
      <c r="J93" s="33">
        <f t="shared" si="23"/>
        <v>0.889795918367347</v>
      </c>
      <c r="K93" s="11">
        <v>36</v>
      </c>
      <c r="L93" s="11">
        <v>64</v>
      </c>
      <c r="M93" s="33">
        <f t="shared" si="24"/>
        <v>1.77777777777778</v>
      </c>
      <c r="N93" s="11">
        <v>5</v>
      </c>
      <c r="O93" s="11">
        <v>9</v>
      </c>
      <c r="P93" s="33">
        <f t="shared" si="25"/>
        <v>1.8</v>
      </c>
      <c r="Q93" s="11">
        <v>30</v>
      </c>
      <c r="R93" s="11">
        <v>8</v>
      </c>
      <c r="S93" s="33">
        <f t="shared" si="26"/>
        <v>0.266666666666667</v>
      </c>
      <c r="T93" s="11">
        <v>5</v>
      </c>
      <c r="U93" s="11">
        <v>9</v>
      </c>
      <c r="V93" s="33">
        <f t="shared" si="27"/>
        <v>1.8</v>
      </c>
      <c r="W93" s="11">
        <v>12</v>
      </c>
      <c r="X93" s="11">
        <v>0</v>
      </c>
      <c r="Y93" s="33">
        <f t="shared" si="28"/>
        <v>0</v>
      </c>
      <c r="Z93" s="11">
        <v>7</v>
      </c>
      <c r="AA93" s="11">
        <v>3</v>
      </c>
      <c r="AB93" s="33">
        <f t="shared" si="29"/>
        <v>0.428571428571429</v>
      </c>
      <c r="AC93" s="11">
        <v>8</v>
      </c>
      <c r="AD93" s="11">
        <v>8</v>
      </c>
      <c r="AE93" s="33">
        <f t="shared" si="30"/>
        <v>1</v>
      </c>
      <c r="AF93" s="11">
        <v>7</v>
      </c>
      <c r="AG93" s="11">
        <v>0</v>
      </c>
      <c r="AH93" s="33">
        <f t="shared" si="31"/>
        <v>0</v>
      </c>
      <c r="AI93" s="11">
        <v>39631</v>
      </c>
      <c r="AJ93" s="11">
        <v>30949.64</v>
      </c>
      <c r="AK93" s="33">
        <f t="shared" si="32"/>
        <v>0.780945219651283</v>
      </c>
      <c r="XEZ93"/>
    </row>
    <row r="94" s="4" customFormat="1" customHeight="1" spans="1:16380">
      <c r="A94" s="10">
        <v>91</v>
      </c>
      <c r="B94" s="10">
        <v>539</v>
      </c>
      <c r="C94" s="10" t="s">
        <v>196</v>
      </c>
      <c r="D94" s="10" t="s">
        <v>193</v>
      </c>
      <c r="E94" s="11">
        <v>9</v>
      </c>
      <c r="F94" s="11">
        <v>1</v>
      </c>
      <c r="G94" s="33">
        <f t="shared" si="22"/>
        <v>0.111111111111111</v>
      </c>
      <c r="H94" s="11">
        <v>142</v>
      </c>
      <c r="I94" s="11">
        <v>92</v>
      </c>
      <c r="J94" s="33">
        <f t="shared" si="23"/>
        <v>0.647887323943662</v>
      </c>
      <c r="K94" s="11">
        <v>11</v>
      </c>
      <c r="L94" s="11">
        <v>18</v>
      </c>
      <c r="M94" s="33">
        <f t="shared" si="24"/>
        <v>1.63636363636364</v>
      </c>
      <c r="N94" s="11">
        <v>4</v>
      </c>
      <c r="O94" s="11">
        <v>0</v>
      </c>
      <c r="P94" s="33">
        <f t="shared" si="25"/>
        <v>0</v>
      </c>
      <c r="Q94" s="11">
        <v>20</v>
      </c>
      <c r="R94" s="11">
        <v>1</v>
      </c>
      <c r="S94" s="33">
        <f t="shared" si="26"/>
        <v>0.05</v>
      </c>
      <c r="T94" s="11">
        <v>4</v>
      </c>
      <c r="U94" s="11">
        <v>0</v>
      </c>
      <c r="V94" s="33">
        <f t="shared" si="27"/>
        <v>0</v>
      </c>
      <c r="W94" s="11">
        <v>7</v>
      </c>
      <c r="X94" s="11">
        <v>0</v>
      </c>
      <c r="Y94" s="33">
        <f t="shared" si="28"/>
        <v>0</v>
      </c>
      <c r="Z94" s="11">
        <v>5</v>
      </c>
      <c r="AA94" s="11">
        <v>0</v>
      </c>
      <c r="AB94" s="33">
        <f t="shared" si="29"/>
        <v>0</v>
      </c>
      <c r="AC94" s="11">
        <v>6</v>
      </c>
      <c r="AD94" s="11">
        <v>8</v>
      </c>
      <c r="AE94" s="33">
        <f t="shared" si="30"/>
        <v>1.33333333333333</v>
      </c>
      <c r="AF94" s="11">
        <v>5</v>
      </c>
      <c r="AG94" s="11">
        <v>1</v>
      </c>
      <c r="AH94" s="33">
        <f t="shared" si="31"/>
        <v>0.2</v>
      </c>
      <c r="AI94" s="11">
        <v>2367</v>
      </c>
      <c r="AJ94" s="11">
        <v>267.3</v>
      </c>
      <c r="AK94" s="33">
        <f t="shared" si="32"/>
        <v>0.112927756653992</v>
      </c>
      <c r="XEZ94"/>
    </row>
    <row r="95" s="4" customFormat="1" customHeight="1" spans="1:16380">
      <c r="A95" s="10">
        <v>92</v>
      </c>
      <c r="B95" s="10">
        <v>549</v>
      </c>
      <c r="C95" s="10" t="s">
        <v>197</v>
      </c>
      <c r="D95" s="10" t="s">
        <v>193</v>
      </c>
      <c r="E95" s="11">
        <v>9</v>
      </c>
      <c r="F95" s="11">
        <v>12</v>
      </c>
      <c r="G95" s="33">
        <f t="shared" si="22"/>
        <v>1.33333333333333</v>
      </c>
      <c r="H95" s="11">
        <v>107</v>
      </c>
      <c r="I95" s="11">
        <v>150</v>
      </c>
      <c r="J95" s="33">
        <f t="shared" si="23"/>
        <v>1.4018691588785</v>
      </c>
      <c r="K95" s="11">
        <v>12</v>
      </c>
      <c r="L95" s="11">
        <v>23</v>
      </c>
      <c r="M95" s="33">
        <f t="shared" si="24"/>
        <v>1.91666666666667</v>
      </c>
      <c r="N95" s="11">
        <v>4</v>
      </c>
      <c r="O95" s="11">
        <v>2</v>
      </c>
      <c r="P95" s="33">
        <f t="shared" si="25"/>
        <v>0.5</v>
      </c>
      <c r="Q95" s="11">
        <v>20</v>
      </c>
      <c r="R95" s="11">
        <v>2</v>
      </c>
      <c r="S95" s="33">
        <f t="shared" si="26"/>
        <v>0.1</v>
      </c>
      <c r="T95" s="11">
        <v>5</v>
      </c>
      <c r="U95" s="11">
        <v>6</v>
      </c>
      <c r="V95" s="33">
        <f t="shared" si="27"/>
        <v>1.2</v>
      </c>
      <c r="W95" s="11">
        <v>6</v>
      </c>
      <c r="X95" s="11">
        <v>6</v>
      </c>
      <c r="Y95" s="33">
        <f t="shared" si="28"/>
        <v>1</v>
      </c>
      <c r="Z95" s="11">
        <v>5</v>
      </c>
      <c r="AA95" s="11">
        <v>4</v>
      </c>
      <c r="AB95" s="33">
        <f t="shared" si="29"/>
        <v>0.8</v>
      </c>
      <c r="AC95" s="11">
        <v>9</v>
      </c>
      <c r="AD95" s="11">
        <v>10</v>
      </c>
      <c r="AE95" s="33">
        <f t="shared" si="30"/>
        <v>1.11111111111111</v>
      </c>
      <c r="AF95" s="11">
        <v>5</v>
      </c>
      <c r="AG95" s="11">
        <v>4</v>
      </c>
      <c r="AH95" s="33">
        <f t="shared" si="31"/>
        <v>0.8</v>
      </c>
      <c r="AI95" s="11">
        <v>1397</v>
      </c>
      <c r="AJ95" s="11">
        <v>282.34</v>
      </c>
      <c r="AK95" s="33">
        <f t="shared" si="32"/>
        <v>0.202104509663565</v>
      </c>
      <c r="XEZ95"/>
    </row>
    <row r="96" s="4" customFormat="1" customHeight="1" spans="1:16380">
      <c r="A96" s="10">
        <v>93</v>
      </c>
      <c r="B96" s="10">
        <v>594</v>
      </c>
      <c r="C96" s="10" t="s">
        <v>198</v>
      </c>
      <c r="D96" s="10" t="s">
        <v>193</v>
      </c>
      <c r="E96" s="11">
        <v>18</v>
      </c>
      <c r="F96" s="11">
        <v>15</v>
      </c>
      <c r="G96" s="33">
        <f t="shared" si="22"/>
        <v>0.833333333333333</v>
      </c>
      <c r="H96" s="11">
        <v>86</v>
      </c>
      <c r="I96" s="11">
        <v>65</v>
      </c>
      <c r="J96" s="33">
        <f t="shared" si="23"/>
        <v>0.755813953488372</v>
      </c>
      <c r="K96" s="11">
        <v>15</v>
      </c>
      <c r="L96" s="11">
        <v>6</v>
      </c>
      <c r="M96" s="33">
        <f t="shared" si="24"/>
        <v>0.4</v>
      </c>
      <c r="N96" s="11">
        <v>5</v>
      </c>
      <c r="O96" s="11">
        <v>1</v>
      </c>
      <c r="P96" s="33">
        <f t="shared" si="25"/>
        <v>0.2</v>
      </c>
      <c r="Q96" s="11">
        <v>22</v>
      </c>
      <c r="R96" s="11">
        <v>2</v>
      </c>
      <c r="S96" s="33">
        <f t="shared" si="26"/>
        <v>0.0909090909090909</v>
      </c>
      <c r="T96" s="11">
        <v>4</v>
      </c>
      <c r="U96" s="11">
        <v>6</v>
      </c>
      <c r="V96" s="33">
        <f t="shared" si="27"/>
        <v>1.5</v>
      </c>
      <c r="W96" s="11">
        <v>7</v>
      </c>
      <c r="X96" s="11">
        <v>2</v>
      </c>
      <c r="Y96" s="33">
        <f t="shared" si="28"/>
        <v>0.285714285714286</v>
      </c>
      <c r="Z96" s="11">
        <v>5</v>
      </c>
      <c r="AA96" s="11">
        <v>4</v>
      </c>
      <c r="AB96" s="33">
        <f t="shared" si="29"/>
        <v>0.8</v>
      </c>
      <c r="AC96" s="11">
        <v>9</v>
      </c>
      <c r="AD96" s="11">
        <v>10</v>
      </c>
      <c r="AE96" s="33">
        <f t="shared" si="30"/>
        <v>1.11111111111111</v>
      </c>
      <c r="AF96" s="11">
        <v>5</v>
      </c>
      <c r="AG96" s="11">
        <v>1</v>
      </c>
      <c r="AH96" s="33">
        <f t="shared" si="31"/>
        <v>0.2</v>
      </c>
      <c r="AI96" s="11">
        <v>1211</v>
      </c>
      <c r="AJ96" s="11">
        <v>470.8</v>
      </c>
      <c r="AK96" s="33">
        <f t="shared" si="32"/>
        <v>0.388769611890999</v>
      </c>
      <c r="XEZ96"/>
    </row>
    <row r="97" s="4" customFormat="1" customHeight="1" spans="1:16380">
      <c r="A97" s="10">
        <v>94</v>
      </c>
      <c r="B97" s="10">
        <v>748</v>
      </c>
      <c r="C97" s="10" t="s">
        <v>199</v>
      </c>
      <c r="D97" s="10" t="s">
        <v>193</v>
      </c>
      <c r="E97" s="11">
        <v>9</v>
      </c>
      <c r="F97" s="11">
        <v>0</v>
      </c>
      <c r="G97" s="33">
        <f t="shared" si="22"/>
        <v>0</v>
      </c>
      <c r="H97" s="40">
        <v>156</v>
      </c>
      <c r="I97" s="11">
        <v>123</v>
      </c>
      <c r="J97" s="33">
        <f t="shared" si="23"/>
        <v>0.788461538461538</v>
      </c>
      <c r="K97" s="11">
        <v>22</v>
      </c>
      <c r="L97" s="11">
        <v>24</v>
      </c>
      <c r="M97" s="33">
        <f t="shared" si="24"/>
        <v>1.09090909090909</v>
      </c>
      <c r="N97" s="11">
        <v>5</v>
      </c>
      <c r="O97" s="11">
        <v>3</v>
      </c>
      <c r="P97" s="33">
        <f t="shared" si="25"/>
        <v>0.6</v>
      </c>
      <c r="Q97" s="11">
        <v>22</v>
      </c>
      <c r="R97" s="11">
        <v>13</v>
      </c>
      <c r="S97" s="33">
        <f t="shared" si="26"/>
        <v>0.590909090909091</v>
      </c>
      <c r="T97" s="11">
        <v>4</v>
      </c>
      <c r="U97" s="11">
        <v>0</v>
      </c>
      <c r="V97" s="33">
        <f t="shared" si="27"/>
        <v>0</v>
      </c>
      <c r="W97" s="11">
        <v>7</v>
      </c>
      <c r="X97" s="11">
        <v>3</v>
      </c>
      <c r="Y97" s="33">
        <f t="shared" si="28"/>
        <v>0.428571428571429</v>
      </c>
      <c r="Z97" s="11">
        <v>5</v>
      </c>
      <c r="AA97" s="11">
        <v>6</v>
      </c>
      <c r="AB97" s="33">
        <f t="shared" si="29"/>
        <v>1.2</v>
      </c>
      <c r="AC97" s="11">
        <v>5</v>
      </c>
      <c r="AD97" s="11">
        <v>3</v>
      </c>
      <c r="AE97" s="33">
        <f t="shared" si="30"/>
        <v>0.6</v>
      </c>
      <c r="AF97" s="11">
        <v>5</v>
      </c>
      <c r="AG97" s="11">
        <v>4</v>
      </c>
      <c r="AH97" s="33">
        <f t="shared" si="31"/>
        <v>0.8</v>
      </c>
      <c r="AI97" s="11">
        <v>1414</v>
      </c>
      <c r="AJ97" s="11">
        <v>584.1</v>
      </c>
      <c r="AK97" s="33">
        <f t="shared" si="32"/>
        <v>0.413083451202263</v>
      </c>
      <c r="XEZ97"/>
    </row>
    <row r="98" s="4" customFormat="1" customHeight="1" spans="1:16380">
      <c r="A98" s="10">
        <v>95</v>
      </c>
      <c r="B98" s="10">
        <v>107728</v>
      </c>
      <c r="C98" s="10" t="s">
        <v>200</v>
      </c>
      <c r="D98" s="10" t="s">
        <v>193</v>
      </c>
      <c r="E98" s="11">
        <v>7</v>
      </c>
      <c r="F98" s="11">
        <v>1</v>
      </c>
      <c r="G98" s="33">
        <f t="shared" si="22"/>
        <v>0.142857142857143</v>
      </c>
      <c r="H98" s="11">
        <v>83</v>
      </c>
      <c r="I98" s="11">
        <v>52</v>
      </c>
      <c r="J98" s="33">
        <f t="shared" si="23"/>
        <v>0.626506024096386</v>
      </c>
      <c r="K98" s="11">
        <v>18</v>
      </c>
      <c r="L98" s="11">
        <v>18</v>
      </c>
      <c r="M98" s="33">
        <f t="shared" si="24"/>
        <v>1</v>
      </c>
      <c r="N98" s="11">
        <v>6</v>
      </c>
      <c r="O98" s="11">
        <v>5</v>
      </c>
      <c r="P98" s="33">
        <f t="shared" si="25"/>
        <v>0.833333333333333</v>
      </c>
      <c r="Q98" s="11">
        <v>22</v>
      </c>
      <c r="R98" s="11">
        <v>2</v>
      </c>
      <c r="S98" s="33">
        <f t="shared" si="26"/>
        <v>0.0909090909090909</v>
      </c>
      <c r="T98" s="11">
        <v>4</v>
      </c>
      <c r="U98" s="11">
        <v>2</v>
      </c>
      <c r="V98" s="33">
        <f t="shared" si="27"/>
        <v>0.5</v>
      </c>
      <c r="W98" s="11">
        <v>7</v>
      </c>
      <c r="X98" s="11">
        <v>1</v>
      </c>
      <c r="Y98" s="33">
        <f t="shared" si="28"/>
        <v>0.142857142857143</v>
      </c>
      <c r="Z98" s="11">
        <v>5</v>
      </c>
      <c r="AA98" s="11">
        <v>2</v>
      </c>
      <c r="AB98" s="33">
        <f t="shared" si="29"/>
        <v>0.4</v>
      </c>
      <c r="AC98" s="11">
        <v>5</v>
      </c>
      <c r="AD98" s="11">
        <v>8</v>
      </c>
      <c r="AE98" s="33">
        <f t="shared" si="30"/>
        <v>1.6</v>
      </c>
      <c r="AF98" s="11">
        <v>5</v>
      </c>
      <c r="AG98" s="11">
        <v>6</v>
      </c>
      <c r="AH98" s="33">
        <f t="shared" si="31"/>
        <v>1.2</v>
      </c>
      <c r="AI98" s="11">
        <v>1000</v>
      </c>
      <c r="AJ98" s="11">
        <v>148.5</v>
      </c>
      <c r="AK98" s="33">
        <f t="shared" si="32"/>
        <v>0.1485</v>
      </c>
      <c r="XEZ98"/>
    </row>
    <row r="99" s="4" customFormat="1" customHeight="1" spans="1:16380">
      <c r="A99" s="10">
        <v>96</v>
      </c>
      <c r="B99" s="10">
        <v>720</v>
      </c>
      <c r="C99" s="10" t="s">
        <v>201</v>
      </c>
      <c r="D99" s="10" t="s">
        <v>193</v>
      </c>
      <c r="E99" s="11">
        <v>8</v>
      </c>
      <c r="F99" s="11">
        <v>0</v>
      </c>
      <c r="G99" s="33">
        <f t="shared" si="22"/>
        <v>0</v>
      </c>
      <c r="H99" s="11">
        <v>115</v>
      </c>
      <c r="I99" s="11">
        <v>89</v>
      </c>
      <c r="J99" s="33">
        <f t="shared" si="23"/>
        <v>0.773913043478261</v>
      </c>
      <c r="K99" s="11">
        <v>18</v>
      </c>
      <c r="L99" s="11">
        <v>4</v>
      </c>
      <c r="M99" s="33">
        <f t="shared" si="24"/>
        <v>0.222222222222222</v>
      </c>
      <c r="N99" s="11">
        <v>3</v>
      </c>
      <c r="O99" s="11">
        <v>4</v>
      </c>
      <c r="P99" s="33">
        <f t="shared" si="25"/>
        <v>1.33333333333333</v>
      </c>
      <c r="Q99" s="11">
        <v>22</v>
      </c>
      <c r="R99" s="11">
        <v>4</v>
      </c>
      <c r="S99" s="33">
        <f t="shared" si="26"/>
        <v>0.181818181818182</v>
      </c>
      <c r="T99" s="11">
        <v>5</v>
      </c>
      <c r="U99" s="11">
        <v>23</v>
      </c>
      <c r="V99" s="33">
        <f t="shared" si="27"/>
        <v>4.6</v>
      </c>
      <c r="W99" s="11">
        <v>7</v>
      </c>
      <c r="X99" s="11">
        <v>0</v>
      </c>
      <c r="Y99" s="33">
        <f t="shared" si="28"/>
        <v>0</v>
      </c>
      <c r="Z99" s="11">
        <v>5</v>
      </c>
      <c r="AA99" s="11">
        <v>0</v>
      </c>
      <c r="AB99" s="33">
        <f t="shared" si="29"/>
        <v>0</v>
      </c>
      <c r="AC99" s="11">
        <v>4</v>
      </c>
      <c r="AD99" s="11">
        <v>15</v>
      </c>
      <c r="AE99" s="33">
        <f t="shared" si="30"/>
        <v>3.75</v>
      </c>
      <c r="AF99" s="11">
        <v>4</v>
      </c>
      <c r="AG99" s="11">
        <v>0</v>
      </c>
      <c r="AH99" s="33">
        <f t="shared" si="31"/>
        <v>0</v>
      </c>
      <c r="AI99" s="11">
        <v>1501</v>
      </c>
      <c r="AJ99" s="11">
        <v>227.7</v>
      </c>
      <c r="AK99" s="33">
        <f t="shared" si="32"/>
        <v>0.151698867421719</v>
      </c>
      <c r="XEZ99"/>
    </row>
    <row r="100" s="4" customFormat="1" customHeight="1" spans="1:16380">
      <c r="A100" s="10">
        <v>97</v>
      </c>
      <c r="B100" s="10">
        <v>104533</v>
      </c>
      <c r="C100" s="10" t="s">
        <v>202</v>
      </c>
      <c r="D100" s="10" t="s">
        <v>193</v>
      </c>
      <c r="E100" s="11">
        <v>7</v>
      </c>
      <c r="F100" s="11">
        <v>1</v>
      </c>
      <c r="G100" s="33">
        <f t="shared" ref="G100:G118" si="33">F100/E100</f>
        <v>0.142857142857143</v>
      </c>
      <c r="H100" s="11">
        <v>90</v>
      </c>
      <c r="I100" s="11">
        <v>75</v>
      </c>
      <c r="J100" s="33">
        <f t="shared" ref="J100:J118" si="34">I100/H100</f>
        <v>0.833333333333333</v>
      </c>
      <c r="K100" s="11">
        <v>16</v>
      </c>
      <c r="L100" s="11">
        <v>21</v>
      </c>
      <c r="M100" s="33">
        <f t="shared" ref="M100:M118" si="35">L100/K100</f>
        <v>1.3125</v>
      </c>
      <c r="N100" s="11">
        <v>5</v>
      </c>
      <c r="O100" s="11">
        <v>2</v>
      </c>
      <c r="P100" s="33">
        <f t="shared" ref="P100:P118" si="36">O100/N100</f>
        <v>0.4</v>
      </c>
      <c r="Q100" s="11">
        <v>20</v>
      </c>
      <c r="R100" s="11">
        <v>3</v>
      </c>
      <c r="S100" s="33">
        <f t="shared" ref="S100:S118" si="37">R100/Q100</f>
        <v>0.15</v>
      </c>
      <c r="T100" s="11">
        <v>4</v>
      </c>
      <c r="U100" s="11">
        <v>1</v>
      </c>
      <c r="V100" s="33">
        <f t="shared" ref="V100:V118" si="38">U100/T100</f>
        <v>0.25</v>
      </c>
      <c r="W100" s="11">
        <v>7</v>
      </c>
      <c r="X100" s="11">
        <v>0</v>
      </c>
      <c r="Y100" s="33">
        <f t="shared" ref="Y100:Y118" si="39">X100/W100</f>
        <v>0</v>
      </c>
      <c r="Z100" s="11">
        <v>4</v>
      </c>
      <c r="AA100" s="11">
        <v>3</v>
      </c>
      <c r="AB100" s="33">
        <f t="shared" ref="AB100:AB118" si="40">AA100/Z100</f>
        <v>0.75</v>
      </c>
      <c r="AC100" s="11">
        <v>5</v>
      </c>
      <c r="AD100" s="11">
        <v>6</v>
      </c>
      <c r="AE100" s="33">
        <f t="shared" ref="AE100:AE118" si="41">AD100/AC100</f>
        <v>1.2</v>
      </c>
      <c r="AF100" s="11">
        <v>4</v>
      </c>
      <c r="AG100" s="11">
        <v>0</v>
      </c>
      <c r="AH100" s="33">
        <f t="shared" ref="AH100:AH118" si="42">AG100/AF100</f>
        <v>0</v>
      </c>
      <c r="AI100" s="11">
        <v>1204</v>
      </c>
      <c r="AJ100" s="11">
        <v>266.11</v>
      </c>
      <c r="AK100" s="33">
        <f t="shared" ref="AK100:AK118" si="43">AJ100/AI100</f>
        <v>0.221021594684385</v>
      </c>
      <c r="XEZ100"/>
    </row>
    <row r="101" s="4" customFormat="1" customHeight="1" spans="1:16380">
      <c r="A101" s="10">
        <v>98</v>
      </c>
      <c r="B101" s="10">
        <v>754</v>
      </c>
      <c r="C101" s="10" t="s">
        <v>203</v>
      </c>
      <c r="D101" s="10" t="s">
        <v>204</v>
      </c>
      <c r="E101" s="11">
        <v>8</v>
      </c>
      <c r="F101" s="11">
        <v>8</v>
      </c>
      <c r="G101" s="33">
        <f t="shared" si="33"/>
        <v>1</v>
      </c>
      <c r="H101" s="11">
        <v>88</v>
      </c>
      <c r="I101" s="11">
        <v>92</v>
      </c>
      <c r="J101" s="33">
        <f t="shared" si="34"/>
        <v>1.04545454545455</v>
      </c>
      <c r="K101" s="11">
        <v>16</v>
      </c>
      <c r="L101" s="11">
        <v>3</v>
      </c>
      <c r="M101" s="33">
        <f t="shared" si="35"/>
        <v>0.1875</v>
      </c>
      <c r="N101" s="11">
        <v>7</v>
      </c>
      <c r="O101" s="11">
        <v>5</v>
      </c>
      <c r="P101" s="33">
        <f t="shared" si="36"/>
        <v>0.714285714285714</v>
      </c>
      <c r="Q101" s="11">
        <v>32</v>
      </c>
      <c r="R101" s="11">
        <v>14</v>
      </c>
      <c r="S101" s="33">
        <f t="shared" si="37"/>
        <v>0.4375</v>
      </c>
      <c r="T101" s="11">
        <v>6</v>
      </c>
      <c r="U101" s="11">
        <v>3</v>
      </c>
      <c r="V101" s="33">
        <f t="shared" si="38"/>
        <v>0.5</v>
      </c>
      <c r="W101" s="11">
        <v>18</v>
      </c>
      <c r="X101" s="11">
        <v>1</v>
      </c>
      <c r="Y101" s="33">
        <f t="shared" si="39"/>
        <v>0.0555555555555556</v>
      </c>
      <c r="Z101" s="11">
        <v>7</v>
      </c>
      <c r="AA101" s="11">
        <v>1</v>
      </c>
      <c r="AB101" s="33">
        <f t="shared" si="40"/>
        <v>0.142857142857143</v>
      </c>
      <c r="AC101" s="11">
        <v>6</v>
      </c>
      <c r="AD101" s="11">
        <v>2</v>
      </c>
      <c r="AE101" s="33">
        <f t="shared" si="41"/>
        <v>0.333333333333333</v>
      </c>
      <c r="AF101" s="11">
        <v>7</v>
      </c>
      <c r="AG101" s="11">
        <v>3</v>
      </c>
      <c r="AH101" s="33">
        <f t="shared" si="42"/>
        <v>0.428571428571429</v>
      </c>
      <c r="AI101" s="11">
        <v>5647</v>
      </c>
      <c r="AJ101" s="11">
        <v>446.86</v>
      </c>
      <c r="AK101" s="33">
        <f t="shared" si="43"/>
        <v>0.079132282627944</v>
      </c>
      <c r="XEZ101"/>
    </row>
    <row r="102" s="4" customFormat="1" customHeight="1" spans="1:16380">
      <c r="A102" s="10">
        <v>99</v>
      </c>
      <c r="B102" s="10">
        <v>52</v>
      </c>
      <c r="C102" s="10" t="s">
        <v>205</v>
      </c>
      <c r="D102" s="10" t="s">
        <v>204</v>
      </c>
      <c r="E102" s="11">
        <v>8</v>
      </c>
      <c r="F102" s="11">
        <v>3</v>
      </c>
      <c r="G102" s="33">
        <f t="shared" si="33"/>
        <v>0.375</v>
      </c>
      <c r="H102" s="11">
        <v>104</v>
      </c>
      <c r="I102" s="11">
        <v>49</v>
      </c>
      <c r="J102" s="33">
        <f t="shared" si="34"/>
        <v>0.471153846153846</v>
      </c>
      <c r="K102" s="11">
        <v>26</v>
      </c>
      <c r="L102" s="11">
        <v>8</v>
      </c>
      <c r="M102" s="33">
        <f t="shared" si="35"/>
        <v>0.307692307692308</v>
      </c>
      <c r="N102" s="11">
        <v>7</v>
      </c>
      <c r="O102" s="11">
        <v>6</v>
      </c>
      <c r="P102" s="33">
        <f t="shared" si="36"/>
        <v>0.857142857142857</v>
      </c>
      <c r="Q102" s="11">
        <v>23</v>
      </c>
      <c r="R102" s="11">
        <v>4</v>
      </c>
      <c r="S102" s="33">
        <f t="shared" si="37"/>
        <v>0.173913043478261</v>
      </c>
      <c r="T102" s="11">
        <v>6</v>
      </c>
      <c r="U102" s="11">
        <v>6</v>
      </c>
      <c r="V102" s="33">
        <f t="shared" si="38"/>
        <v>1</v>
      </c>
      <c r="W102" s="11">
        <v>7</v>
      </c>
      <c r="X102" s="11">
        <v>0</v>
      </c>
      <c r="Y102" s="33">
        <f t="shared" si="39"/>
        <v>0</v>
      </c>
      <c r="Z102" s="11">
        <v>5</v>
      </c>
      <c r="AA102" s="11">
        <v>4</v>
      </c>
      <c r="AB102" s="33">
        <f t="shared" si="40"/>
        <v>0.8</v>
      </c>
      <c r="AC102" s="11">
        <v>6</v>
      </c>
      <c r="AD102" s="11">
        <v>8</v>
      </c>
      <c r="AE102" s="33">
        <f t="shared" si="41"/>
        <v>1.33333333333333</v>
      </c>
      <c r="AF102" s="11">
        <v>5</v>
      </c>
      <c r="AG102" s="11">
        <v>0</v>
      </c>
      <c r="AH102" s="33">
        <f t="shared" si="42"/>
        <v>0</v>
      </c>
      <c r="AI102" s="11">
        <v>3674</v>
      </c>
      <c r="AJ102" s="11">
        <v>544.5</v>
      </c>
      <c r="AK102" s="33">
        <f t="shared" si="43"/>
        <v>0.148203592814371</v>
      </c>
      <c r="XEZ102"/>
    </row>
    <row r="103" s="4" customFormat="1" customHeight="1" spans="1:16380">
      <c r="A103" s="10">
        <v>100</v>
      </c>
      <c r="B103" s="10">
        <v>54</v>
      </c>
      <c r="C103" s="10" t="s">
        <v>206</v>
      </c>
      <c r="D103" s="10" t="s">
        <v>204</v>
      </c>
      <c r="E103" s="11">
        <v>25</v>
      </c>
      <c r="F103" s="11">
        <v>76</v>
      </c>
      <c r="G103" s="33">
        <f t="shared" si="33"/>
        <v>3.04</v>
      </c>
      <c r="H103" s="11">
        <v>235</v>
      </c>
      <c r="I103" s="11">
        <v>153</v>
      </c>
      <c r="J103" s="33">
        <f t="shared" si="34"/>
        <v>0.651063829787234</v>
      </c>
      <c r="K103" s="11">
        <v>21</v>
      </c>
      <c r="L103" s="11">
        <v>11</v>
      </c>
      <c r="M103" s="33">
        <f t="shared" si="35"/>
        <v>0.523809523809524</v>
      </c>
      <c r="N103" s="11">
        <v>7</v>
      </c>
      <c r="O103" s="11">
        <v>6</v>
      </c>
      <c r="P103" s="33">
        <f t="shared" si="36"/>
        <v>0.857142857142857</v>
      </c>
      <c r="Q103" s="11">
        <v>35</v>
      </c>
      <c r="R103" s="11">
        <v>10</v>
      </c>
      <c r="S103" s="33">
        <f t="shared" si="37"/>
        <v>0.285714285714286</v>
      </c>
      <c r="T103" s="11">
        <v>6</v>
      </c>
      <c r="U103" s="11">
        <v>6</v>
      </c>
      <c r="V103" s="33">
        <f t="shared" si="38"/>
        <v>1</v>
      </c>
      <c r="W103" s="11">
        <v>7</v>
      </c>
      <c r="X103" s="11">
        <v>4</v>
      </c>
      <c r="Y103" s="33">
        <f t="shared" si="39"/>
        <v>0.571428571428571</v>
      </c>
      <c r="Z103" s="11">
        <v>5</v>
      </c>
      <c r="AA103" s="11">
        <v>7</v>
      </c>
      <c r="AB103" s="33">
        <f t="shared" si="40"/>
        <v>1.4</v>
      </c>
      <c r="AC103" s="11">
        <v>5</v>
      </c>
      <c r="AD103" s="11">
        <v>6</v>
      </c>
      <c r="AE103" s="33">
        <f t="shared" si="41"/>
        <v>1.2</v>
      </c>
      <c r="AF103" s="11">
        <v>5</v>
      </c>
      <c r="AG103" s="11">
        <v>3</v>
      </c>
      <c r="AH103" s="33">
        <f t="shared" si="42"/>
        <v>0.6</v>
      </c>
      <c r="AI103" s="11">
        <v>5964</v>
      </c>
      <c r="AJ103" s="11">
        <v>762.3</v>
      </c>
      <c r="AK103" s="33">
        <f t="shared" si="43"/>
        <v>0.127816901408451</v>
      </c>
      <c r="XEZ103"/>
    </row>
    <row r="104" s="4" customFormat="1" customHeight="1" spans="1:16380">
      <c r="A104" s="10">
        <v>101</v>
      </c>
      <c r="B104" s="10">
        <v>367</v>
      </c>
      <c r="C104" s="10" t="s">
        <v>207</v>
      </c>
      <c r="D104" s="10" t="s">
        <v>204</v>
      </c>
      <c r="E104" s="11">
        <v>10</v>
      </c>
      <c r="F104" s="11">
        <v>11</v>
      </c>
      <c r="G104" s="33">
        <f t="shared" si="33"/>
        <v>1.1</v>
      </c>
      <c r="H104" s="11">
        <v>188</v>
      </c>
      <c r="I104" s="11">
        <v>153</v>
      </c>
      <c r="J104" s="33">
        <f t="shared" si="34"/>
        <v>0.813829787234043</v>
      </c>
      <c r="K104" s="11">
        <v>25</v>
      </c>
      <c r="L104" s="11">
        <v>11</v>
      </c>
      <c r="M104" s="33">
        <f t="shared" si="35"/>
        <v>0.44</v>
      </c>
      <c r="N104" s="11">
        <v>5</v>
      </c>
      <c r="O104" s="11">
        <v>1</v>
      </c>
      <c r="P104" s="33">
        <f t="shared" si="36"/>
        <v>0.2</v>
      </c>
      <c r="Q104" s="11">
        <v>23</v>
      </c>
      <c r="R104" s="11">
        <v>11</v>
      </c>
      <c r="S104" s="33">
        <f t="shared" si="37"/>
        <v>0.478260869565217</v>
      </c>
      <c r="T104" s="11">
        <v>5</v>
      </c>
      <c r="U104" s="11">
        <v>7</v>
      </c>
      <c r="V104" s="33">
        <f t="shared" si="38"/>
        <v>1.4</v>
      </c>
      <c r="W104" s="11">
        <v>7</v>
      </c>
      <c r="X104" s="11">
        <v>0</v>
      </c>
      <c r="Y104" s="33">
        <f t="shared" si="39"/>
        <v>0</v>
      </c>
      <c r="Z104" s="11">
        <v>5</v>
      </c>
      <c r="AA104" s="11">
        <v>4</v>
      </c>
      <c r="AB104" s="33">
        <f t="shared" si="40"/>
        <v>0.8</v>
      </c>
      <c r="AC104" s="11">
        <v>9</v>
      </c>
      <c r="AD104" s="11">
        <v>8</v>
      </c>
      <c r="AE104" s="33">
        <f t="shared" si="41"/>
        <v>0.888888888888889</v>
      </c>
      <c r="AF104" s="11">
        <v>5</v>
      </c>
      <c r="AG104" s="11">
        <v>3</v>
      </c>
      <c r="AH104" s="33">
        <f t="shared" si="42"/>
        <v>0.6</v>
      </c>
      <c r="AI104" s="11">
        <v>1235</v>
      </c>
      <c r="AJ104" s="11">
        <v>432.03</v>
      </c>
      <c r="AK104" s="33">
        <f t="shared" si="43"/>
        <v>0.349821862348178</v>
      </c>
      <c r="XEZ104"/>
    </row>
    <row r="105" s="4" customFormat="1" customHeight="1" spans="1:16380">
      <c r="A105" s="10">
        <v>102</v>
      </c>
      <c r="B105" s="10">
        <v>587</v>
      </c>
      <c r="C105" s="10" t="s">
        <v>208</v>
      </c>
      <c r="D105" s="10" t="s">
        <v>204</v>
      </c>
      <c r="E105" s="11">
        <v>8</v>
      </c>
      <c r="F105" s="11">
        <v>2</v>
      </c>
      <c r="G105" s="33">
        <f t="shared" si="33"/>
        <v>0.25</v>
      </c>
      <c r="H105" s="11">
        <v>95</v>
      </c>
      <c r="I105" s="11">
        <v>41</v>
      </c>
      <c r="J105" s="33">
        <f t="shared" si="34"/>
        <v>0.431578947368421</v>
      </c>
      <c r="K105" s="11">
        <v>18</v>
      </c>
      <c r="L105" s="11">
        <v>2</v>
      </c>
      <c r="M105" s="33">
        <f t="shared" si="35"/>
        <v>0.111111111111111</v>
      </c>
      <c r="N105" s="11">
        <v>5</v>
      </c>
      <c r="O105" s="11">
        <v>4</v>
      </c>
      <c r="P105" s="33">
        <f t="shared" si="36"/>
        <v>0.8</v>
      </c>
      <c r="Q105" s="11">
        <v>32</v>
      </c>
      <c r="R105" s="11">
        <v>3</v>
      </c>
      <c r="S105" s="33">
        <f t="shared" si="37"/>
        <v>0.09375</v>
      </c>
      <c r="T105" s="11">
        <v>5</v>
      </c>
      <c r="U105" s="11">
        <v>9</v>
      </c>
      <c r="V105" s="33">
        <f t="shared" si="38"/>
        <v>1.8</v>
      </c>
      <c r="W105" s="11">
        <v>7</v>
      </c>
      <c r="X105" s="11">
        <v>0</v>
      </c>
      <c r="Y105" s="33">
        <f t="shared" si="39"/>
        <v>0</v>
      </c>
      <c r="Z105" s="11">
        <v>5</v>
      </c>
      <c r="AA105" s="11">
        <v>3</v>
      </c>
      <c r="AB105" s="33">
        <f t="shared" si="40"/>
        <v>0.6</v>
      </c>
      <c r="AC105" s="11">
        <v>5</v>
      </c>
      <c r="AD105" s="11">
        <v>6</v>
      </c>
      <c r="AE105" s="33">
        <f t="shared" si="41"/>
        <v>1.2</v>
      </c>
      <c r="AF105" s="11">
        <v>5</v>
      </c>
      <c r="AG105" s="11">
        <v>1</v>
      </c>
      <c r="AH105" s="33">
        <f t="shared" si="42"/>
        <v>0.2</v>
      </c>
      <c r="AI105" s="11">
        <v>1346</v>
      </c>
      <c r="AJ105" s="11">
        <v>326.7</v>
      </c>
      <c r="AK105" s="33">
        <f t="shared" si="43"/>
        <v>0.242719167904903</v>
      </c>
      <c r="XEZ105"/>
    </row>
    <row r="106" s="4" customFormat="1" customHeight="1" spans="1:16380">
      <c r="A106" s="10">
        <v>103</v>
      </c>
      <c r="B106" s="10">
        <v>101453</v>
      </c>
      <c r="C106" s="10" t="s">
        <v>209</v>
      </c>
      <c r="D106" s="10" t="s">
        <v>204</v>
      </c>
      <c r="E106" s="11">
        <v>11</v>
      </c>
      <c r="F106" s="11">
        <v>3</v>
      </c>
      <c r="G106" s="33">
        <f t="shared" si="33"/>
        <v>0.272727272727273</v>
      </c>
      <c r="H106" s="11">
        <v>133</v>
      </c>
      <c r="I106" s="11">
        <v>123</v>
      </c>
      <c r="J106" s="33">
        <f t="shared" si="34"/>
        <v>0.924812030075188</v>
      </c>
      <c r="K106" s="11">
        <v>18</v>
      </c>
      <c r="L106" s="11">
        <v>8</v>
      </c>
      <c r="M106" s="33">
        <f t="shared" si="35"/>
        <v>0.444444444444444</v>
      </c>
      <c r="N106" s="11">
        <v>5</v>
      </c>
      <c r="O106" s="11">
        <v>4</v>
      </c>
      <c r="P106" s="33">
        <f t="shared" si="36"/>
        <v>0.8</v>
      </c>
      <c r="Q106" s="11">
        <v>23</v>
      </c>
      <c r="R106" s="11">
        <v>10</v>
      </c>
      <c r="S106" s="33">
        <f t="shared" si="37"/>
        <v>0.434782608695652</v>
      </c>
      <c r="T106" s="11">
        <v>5</v>
      </c>
      <c r="U106" s="11">
        <v>3</v>
      </c>
      <c r="V106" s="33">
        <f t="shared" si="38"/>
        <v>0.6</v>
      </c>
      <c r="W106" s="11">
        <v>10</v>
      </c>
      <c r="X106" s="11">
        <v>2</v>
      </c>
      <c r="Y106" s="33">
        <f t="shared" si="39"/>
        <v>0.2</v>
      </c>
      <c r="Z106" s="11">
        <v>5</v>
      </c>
      <c r="AA106" s="11">
        <v>3</v>
      </c>
      <c r="AB106" s="33">
        <f t="shared" si="40"/>
        <v>0.6</v>
      </c>
      <c r="AC106" s="11">
        <v>8</v>
      </c>
      <c r="AD106" s="11">
        <v>12</v>
      </c>
      <c r="AE106" s="33">
        <f t="shared" si="41"/>
        <v>1.5</v>
      </c>
      <c r="AF106" s="11">
        <v>5</v>
      </c>
      <c r="AG106" s="11">
        <v>4</v>
      </c>
      <c r="AH106" s="33">
        <f t="shared" si="42"/>
        <v>0.8</v>
      </c>
      <c r="AI106" s="11">
        <v>2117</v>
      </c>
      <c r="AJ106" s="11">
        <v>654.34</v>
      </c>
      <c r="AK106" s="33">
        <f t="shared" si="43"/>
        <v>0.309088332546056</v>
      </c>
      <c r="XEZ106"/>
    </row>
    <row r="107" s="4" customFormat="1" customHeight="1" spans="1:16380">
      <c r="A107" s="10">
        <v>104</v>
      </c>
      <c r="B107" s="10">
        <v>104428</v>
      </c>
      <c r="C107" s="10" t="s">
        <v>210</v>
      </c>
      <c r="D107" s="10" t="s">
        <v>204</v>
      </c>
      <c r="E107" s="11">
        <v>7</v>
      </c>
      <c r="F107" s="11">
        <v>5</v>
      </c>
      <c r="G107" s="33">
        <f t="shared" si="33"/>
        <v>0.714285714285714</v>
      </c>
      <c r="H107" s="11">
        <v>98</v>
      </c>
      <c r="I107" s="11">
        <v>99</v>
      </c>
      <c r="J107" s="33">
        <f t="shared" si="34"/>
        <v>1.01020408163265</v>
      </c>
      <c r="K107" s="11">
        <v>15</v>
      </c>
      <c r="L107" s="11">
        <v>11</v>
      </c>
      <c r="M107" s="33">
        <f t="shared" si="35"/>
        <v>0.733333333333333</v>
      </c>
      <c r="N107" s="11">
        <v>5</v>
      </c>
      <c r="O107" s="11">
        <v>0</v>
      </c>
      <c r="P107" s="33">
        <f t="shared" si="36"/>
        <v>0</v>
      </c>
      <c r="Q107" s="11">
        <v>33</v>
      </c>
      <c r="R107" s="11">
        <v>7</v>
      </c>
      <c r="S107" s="33">
        <f t="shared" si="37"/>
        <v>0.212121212121212</v>
      </c>
      <c r="T107" s="11">
        <v>6</v>
      </c>
      <c r="U107" s="11">
        <v>2</v>
      </c>
      <c r="V107" s="33">
        <f t="shared" si="38"/>
        <v>0.333333333333333</v>
      </c>
      <c r="W107" s="11">
        <v>17</v>
      </c>
      <c r="X107" s="11">
        <v>0</v>
      </c>
      <c r="Y107" s="33">
        <f t="shared" si="39"/>
        <v>0</v>
      </c>
      <c r="Z107" s="11">
        <v>5</v>
      </c>
      <c r="AA107" s="11">
        <v>5</v>
      </c>
      <c r="AB107" s="33">
        <f t="shared" si="40"/>
        <v>1</v>
      </c>
      <c r="AC107" s="11">
        <v>6</v>
      </c>
      <c r="AD107" s="11">
        <v>2.25</v>
      </c>
      <c r="AE107" s="33">
        <f t="shared" si="41"/>
        <v>0.375</v>
      </c>
      <c r="AF107" s="11">
        <v>5</v>
      </c>
      <c r="AG107" s="11">
        <v>2</v>
      </c>
      <c r="AH107" s="33">
        <f t="shared" si="42"/>
        <v>0.4</v>
      </c>
      <c r="AI107" s="11">
        <v>1582</v>
      </c>
      <c r="AJ107" s="11">
        <v>376.2</v>
      </c>
      <c r="AK107" s="33">
        <f t="shared" si="43"/>
        <v>0.237800252844501</v>
      </c>
      <c r="XEZ107"/>
    </row>
    <row r="108" s="4" customFormat="1" customHeight="1" spans="1:16380">
      <c r="A108" s="10">
        <v>105</v>
      </c>
      <c r="B108" s="10">
        <v>56</v>
      </c>
      <c r="C108" s="10" t="s">
        <v>211</v>
      </c>
      <c r="D108" s="10" t="s">
        <v>204</v>
      </c>
      <c r="E108" s="11">
        <v>6</v>
      </c>
      <c r="F108" s="11">
        <v>0</v>
      </c>
      <c r="G108" s="33">
        <f t="shared" si="33"/>
        <v>0</v>
      </c>
      <c r="H108" s="11">
        <v>68</v>
      </c>
      <c r="I108" s="11">
        <v>60</v>
      </c>
      <c r="J108" s="33">
        <f t="shared" si="34"/>
        <v>0.882352941176471</v>
      </c>
      <c r="K108" s="11">
        <v>13</v>
      </c>
      <c r="L108" s="11">
        <v>4</v>
      </c>
      <c r="M108" s="33">
        <f t="shared" si="35"/>
        <v>0.307692307692308</v>
      </c>
      <c r="N108" s="11">
        <v>5</v>
      </c>
      <c r="O108" s="11">
        <v>1</v>
      </c>
      <c r="P108" s="33">
        <f t="shared" si="36"/>
        <v>0.2</v>
      </c>
      <c r="Q108" s="11">
        <v>24</v>
      </c>
      <c r="R108" s="11">
        <v>5</v>
      </c>
      <c r="S108" s="33">
        <f t="shared" si="37"/>
        <v>0.208333333333333</v>
      </c>
      <c r="T108" s="11">
        <v>6</v>
      </c>
      <c r="U108" s="11">
        <v>0</v>
      </c>
      <c r="V108" s="33">
        <f t="shared" si="38"/>
        <v>0</v>
      </c>
      <c r="W108" s="11">
        <v>7</v>
      </c>
      <c r="X108" s="11">
        <v>0</v>
      </c>
      <c r="Y108" s="33">
        <f t="shared" si="39"/>
        <v>0</v>
      </c>
      <c r="Z108" s="11">
        <v>5</v>
      </c>
      <c r="AA108" s="11">
        <v>2</v>
      </c>
      <c r="AB108" s="33">
        <f t="shared" si="40"/>
        <v>0.4</v>
      </c>
      <c r="AC108" s="11">
        <v>4</v>
      </c>
      <c r="AD108" s="11">
        <v>2.4</v>
      </c>
      <c r="AE108" s="33">
        <f t="shared" si="41"/>
        <v>0.6</v>
      </c>
      <c r="AF108" s="11">
        <v>4</v>
      </c>
      <c r="AG108" s="11">
        <v>0</v>
      </c>
      <c r="AH108" s="33">
        <f t="shared" si="42"/>
        <v>0</v>
      </c>
      <c r="AI108" s="11">
        <v>2790</v>
      </c>
      <c r="AJ108" s="11">
        <v>743.36</v>
      </c>
      <c r="AK108" s="33">
        <f t="shared" si="43"/>
        <v>0.266437275985663</v>
      </c>
      <c r="XEZ108"/>
    </row>
    <row r="109" s="4" customFormat="1" customHeight="1" spans="1:16380">
      <c r="A109" s="10">
        <v>106</v>
      </c>
      <c r="B109" s="10">
        <v>329</v>
      </c>
      <c r="C109" s="10" t="s">
        <v>212</v>
      </c>
      <c r="D109" s="10" t="s">
        <v>204</v>
      </c>
      <c r="E109" s="11">
        <v>6</v>
      </c>
      <c r="F109" s="11">
        <v>10</v>
      </c>
      <c r="G109" s="33">
        <f t="shared" si="33"/>
        <v>1.66666666666667</v>
      </c>
      <c r="H109" s="11">
        <v>72</v>
      </c>
      <c r="I109" s="11">
        <v>64</v>
      </c>
      <c r="J109" s="33">
        <f t="shared" si="34"/>
        <v>0.888888888888889</v>
      </c>
      <c r="K109" s="11">
        <v>13</v>
      </c>
      <c r="L109" s="11">
        <v>8</v>
      </c>
      <c r="M109" s="33">
        <f t="shared" si="35"/>
        <v>0.615384615384615</v>
      </c>
      <c r="N109" s="11">
        <v>8</v>
      </c>
      <c r="O109" s="11">
        <v>3</v>
      </c>
      <c r="P109" s="33">
        <f t="shared" si="36"/>
        <v>0.375</v>
      </c>
      <c r="Q109" s="11">
        <v>25</v>
      </c>
      <c r="R109" s="11">
        <v>2</v>
      </c>
      <c r="S109" s="33">
        <f t="shared" si="37"/>
        <v>0.08</v>
      </c>
      <c r="T109" s="11">
        <v>7</v>
      </c>
      <c r="U109" s="11">
        <v>8</v>
      </c>
      <c r="V109" s="33">
        <f t="shared" si="38"/>
        <v>1.14285714285714</v>
      </c>
      <c r="W109" s="11">
        <v>13</v>
      </c>
      <c r="X109" s="11">
        <v>0</v>
      </c>
      <c r="Y109" s="33">
        <f t="shared" si="39"/>
        <v>0</v>
      </c>
      <c r="Z109" s="11">
        <v>5</v>
      </c>
      <c r="AA109" s="11">
        <v>6</v>
      </c>
      <c r="AB109" s="33">
        <f t="shared" si="40"/>
        <v>1.2</v>
      </c>
      <c r="AC109" s="11">
        <v>8</v>
      </c>
      <c r="AD109" s="11">
        <v>18</v>
      </c>
      <c r="AE109" s="33">
        <f t="shared" si="41"/>
        <v>2.25</v>
      </c>
      <c r="AF109" s="11">
        <v>4</v>
      </c>
      <c r="AG109" s="11">
        <v>2</v>
      </c>
      <c r="AH109" s="33">
        <f t="shared" si="42"/>
        <v>0.5</v>
      </c>
      <c r="AI109" s="11">
        <v>1377</v>
      </c>
      <c r="AJ109" s="11">
        <v>898.6</v>
      </c>
      <c r="AK109" s="33">
        <f t="shared" si="43"/>
        <v>0.652578068264343</v>
      </c>
      <c r="XEZ109"/>
    </row>
    <row r="110" s="4" customFormat="1" customHeight="1" spans="1:16380">
      <c r="A110" s="10">
        <v>107</v>
      </c>
      <c r="B110" s="10">
        <v>351</v>
      </c>
      <c r="C110" s="10" t="s">
        <v>213</v>
      </c>
      <c r="D110" s="10" t="s">
        <v>204</v>
      </c>
      <c r="E110" s="11">
        <v>7</v>
      </c>
      <c r="F110" s="11">
        <v>0</v>
      </c>
      <c r="G110" s="33">
        <f t="shared" si="33"/>
        <v>0</v>
      </c>
      <c r="H110" s="11">
        <v>79</v>
      </c>
      <c r="I110" s="11">
        <v>88</v>
      </c>
      <c r="J110" s="33">
        <f t="shared" si="34"/>
        <v>1.11392405063291</v>
      </c>
      <c r="K110" s="11">
        <v>15</v>
      </c>
      <c r="L110" s="11">
        <v>10</v>
      </c>
      <c r="M110" s="33">
        <f t="shared" si="35"/>
        <v>0.666666666666667</v>
      </c>
      <c r="N110" s="11">
        <v>5</v>
      </c>
      <c r="O110" s="11">
        <v>3</v>
      </c>
      <c r="P110" s="33">
        <f t="shared" si="36"/>
        <v>0.6</v>
      </c>
      <c r="Q110" s="11">
        <v>23</v>
      </c>
      <c r="R110" s="11">
        <v>3</v>
      </c>
      <c r="S110" s="33">
        <f t="shared" si="37"/>
        <v>0.130434782608696</v>
      </c>
      <c r="T110" s="11">
        <v>6</v>
      </c>
      <c r="U110" s="11">
        <v>12</v>
      </c>
      <c r="V110" s="33">
        <f t="shared" si="38"/>
        <v>2</v>
      </c>
      <c r="W110" s="11">
        <v>7</v>
      </c>
      <c r="X110" s="11">
        <v>0</v>
      </c>
      <c r="Y110" s="33">
        <f t="shared" si="39"/>
        <v>0</v>
      </c>
      <c r="Z110" s="11">
        <v>5</v>
      </c>
      <c r="AA110" s="11">
        <v>10</v>
      </c>
      <c r="AB110" s="33">
        <f t="shared" si="40"/>
        <v>2</v>
      </c>
      <c r="AC110" s="11">
        <v>4</v>
      </c>
      <c r="AD110" s="11">
        <v>6.1</v>
      </c>
      <c r="AE110" s="33">
        <f t="shared" si="41"/>
        <v>1.525</v>
      </c>
      <c r="AF110" s="11">
        <v>4</v>
      </c>
      <c r="AG110" s="11">
        <v>0</v>
      </c>
      <c r="AH110" s="33">
        <f t="shared" si="42"/>
        <v>0</v>
      </c>
      <c r="AI110" s="11">
        <v>1210</v>
      </c>
      <c r="AJ110" s="11">
        <v>1774.1</v>
      </c>
      <c r="AK110" s="33">
        <f t="shared" si="43"/>
        <v>1.46619834710744</v>
      </c>
      <c r="XEZ110"/>
    </row>
    <row r="111" s="4" customFormat="1" customHeight="1" spans="1:16380">
      <c r="A111" s="10">
        <v>108</v>
      </c>
      <c r="B111" s="10">
        <v>704</v>
      </c>
      <c r="C111" s="10" t="s">
        <v>214</v>
      </c>
      <c r="D111" s="10" t="s">
        <v>204</v>
      </c>
      <c r="E111" s="11">
        <v>6</v>
      </c>
      <c r="F111" s="11">
        <v>0</v>
      </c>
      <c r="G111" s="33">
        <f t="shared" si="33"/>
        <v>0</v>
      </c>
      <c r="H111" s="11">
        <v>72</v>
      </c>
      <c r="I111" s="11">
        <v>53</v>
      </c>
      <c r="J111" s="33">
        <f t="shared" si="34"/>
        <v>0.736111111111111</v>
      </c>
      <c r="K111" s="11">
        <v>13</v>
      </c>
      <c r="L111" s="11">
        <v>7</v>
      </c>
      <c r="M111" s="33">
        <f t="shared" si="35"/>
        <v>0.538461538461538</v>
      </c>
      <c r="N111" s="11">
        <v>4</v>
      </c>
      <c r="O111" s="11">
        <v>2</v>
      </c>
      <c r="P111" s="33">
        <f t="shared" si="36"/>
        <v>0.5</v>
      </c>
      <c r="Q111" s="11">
        <v>22</v>
      </c>
      <c r="R111" s="11">
        <v>4</v>
      </c>
      <c r="S111" s="33">
        <f t="shared" si="37"/>
        <v>0.181818181818182</v>
      </c>
      <c r="T111" s="11">
        <v>4</v>
      </c>
      <c r="U111" s="11">
        <v>1</v>
      </c>
      <c r="V111" s="33">
        <f t="shared" si="38"/>
        <v>0.25</v>
      </c>
      <c r="W111" s="11">
        <v>7</v>
      </c>
      <c r="X111" s="11">
        <v>1</v>
      </c>
      <c r="Y111" s="33">
        <f t="shared" si="39"/>
        <v>0.142857142857143</v>
      </c>
      <c r="Z111" s="11">
        <v>5</v>
      </c>
      <c r="AA111" s="11">
        <v>7</v>
      </c>
      <c r="AB111" s="33">
        <f t="shared" si="40"/>
        <v>1.4</v>
      </c>
      <c r="AC111" s="11">
        <v>4</v>
      </c>
      <c r="AD111" s="11">
        <v>10</v>
      </c>
      <c r="AE111" s="33">
        <f t="shared" si="41"/>
        <v>2.5</v>
      </c>
      <c r="AF111" s="11">
        <v>4</v>
      </c>
      <c r="AG111" s="11">
        <v>2</v>
      </c>
      <c r="AH111" s="33">
        <f t="shared" si="42"/>
        <v>0.5</v>
      </c>
      <c r="AI111" s="11">
        <v>1208</v>
      </c>
      <c r="AJ111" s="11">
        <v>245.18</v>
      </c>
      <c r="AK111" s="33">
        <f t="shared" si="43"/>
        <v>0.20296357615894</v>
      </c>
      <c r="XEZ111"/>
    </row>
    <row r="112" s="4" customFormat="1" customHeight="1" spans="1:16380">
      <c r="A112" s="10">
        <v>109</v>
      </c>
      <c r="B112" s="10">
        <v>706</v>
      </c>
      <c r="C112" s="10" t="s">
        <v>215</v>
      </c>
      <c r="D112" s="10" t="s">
        <v>204</v>
      </c>
      <c r="E112" s="11">
        <v>7</v>
      </c>
      <c r="F112" s="11">
        <v>3</v>
      </c>
      <c r="G112" s="33">
        <f t="shared" si="33"/>
        <v>0.428571428571429</v>
      </c>
      <c r="H112" s="11">
        <v>81</v>
      </c>
      <c r="I112" s="11">
        <v>47</v>
      </c>
      <c r="J112" s="33">
        <f t="shared" si="34"/>
        <v>0.580246913580247</v>
      </c>
      <c r="K112" s="11">
        <v>14</v>
      </c>
      <c r="L112" s="11">
        <v>4</v>
      </c>
      <c r="M112" s="33">
        <f t="shared" si="35"/>
        <v>0.285714285714286</v>
      </c>
      <c r="N112" s="11">
        <v>3</v>
      </c>
      <c r="O112" s="11">
        <v>1</v>
      </c>
      <c r="P112" s="33">
        <f t="shared" si="36"/>
        <v>0.333333333333333</v>
      </c>
      <c r="Q112" s="11">
        <v>20</v>
      </c>
      <c r="R112" s="11">
        <v>5</v>
      </c>
      <c r="S112" s="33">
        <f t="shared" si="37"/>
        <v>0.25</v>
      </c>
      <c r="T112" s="11">
        <v>4</v>
      </c>
      <c r="U112" s="11">
        <v>2</v>
      </c>
      <c r="V112" s="33">
        <f t="shared" si="38"/>
        <v>0.5</v>
      </c>
      <c r="W112" s="11">
        <v>7</v>
      </c>
      <c r="X112" s="11">
        <v>1</v>
      </c>
      <c r="Y112" s="33">
        <f t="shared" si="39"/>
        <v>0.142857142857143</v>
      </c>
      <c r="Z112" s="11">
        <v>5</v>
      </c>
      <c r="AA112" s="11">
        <v>3</v>
      </c>
      <c r="AB112" s="33">
        <f t="shared" si="40"/>
        <v>0.6</v>
      </c>
      <c r="AC112" s="11">
        <v>9</v>
      </c>
      <c r="AD112" s="11">
        <v>10.4</v>
      </c>
      <c r="AE112" s="33">
        <f t="shared" si="41"/>
        <v>1.15555555555556</v>
      </c>
      <c r="AF112" s="11">
        <v>4</v>
      </c>
      <c r="AG112" s="11">
        <v>1</v>
      </c>
      <c r="AH112" s="33">
        <f t="shared" si="42"/>
        <v>0.25</v>
      </c>
      <c r="AI112" s="11">
        <v>1212</v>
      </c>
      <c r="AJ112" s="11">
        <v>465.3</v>
      </c>
      <c r="AK112" s="33">
        <f t="shared" si="43"/>
        <v>0.383910891089109</v>
      </c>
      <c r="XEZ112"/>
    </row>
    <row r="113" s="4" customFormat="1" customHeight="1" spans="1:16380">
      <c r="A113" s="10">
        <v>110</v>
      </c>
      <c r="B113" s="10">
        <v>710</v>
      </c>
      <c r="C113" s="10" t="s">
        <v>216</v>
      </c>
      <c r="D113" s="10" t="s">
        <v>204</v>
      </c>
      <c r="E113" s="11">
        <v>6</v>
      </c>
      <c r="F113" s="11">
        <v>3</v>
      </c>
      <c r="G113" s="33">
        <f t="shared" si="33"/>
        <v>0.5</v>
      </c>
      <c r="H113" s="11">
        <v>72</v>
      </c>
      <c r="I113" s="11">
        <v>43</v>
      </c>
      <c r="J113" s="33">
        <f t="shared" si="34"/>
        <v>0.597222222222222</v>
      </c>
      <c r="K113" s="11">
        <v>13</v>
      </c>
      <c r="L113" s="11">
        <v>0</v>
      </c>
      <c r="M113" s="33">
        <f t="shared" si="35"/>
        <v>0</v>
      </c>
      <c r="N113" s="11">
        <v>6</v>
      </c>
      <c r="O113" s="11">
        <v>5</v>
      </c>
      <c r="P113" s="33">
        <f t="shared" si="36"/>
        <v>0.833333333333333</v>
      </c>
      <c r="Q113" s="11">
        <v>22</v>
      </c>
      <c r="R113" s="11">
        <v>2</v>
      </c>
      <c r="S113" s="33">
        <f t="shared" si="37"/>
        <v>0.0909090909090909</v>
      </c>
      <c r="T113" s="11">
        <v>4</v>
      </c>
      <c r="U113" s="11">
        <v>2</v>
      </c>
      <c r="V113" s="33">
        <f t="shared" si="38"/>
        <v>0.5</v>
      </c>
      <c r="W113" s="11">
        <v>8</v>
      </c>
      <c r="X113" s="11">
        <v>0</v>
      </c>
      <c r="Y113" s="33">
        <f t="shared" si="39"/>
        <v>0</v>
      </c>
      <c r="Z113" s="11">
        <v>5</v>
      </c>
      <c r="AA113" s="11">
        <v>9</v>
      </c>
      <c r="AB113" s="33">
        <f t="shared" si="40"/>
        <v>1.8</v>
      </c>
      <c r="AC113" s="11">
        <v>9</v>
      </c>
      <c r="AD113" s="11">
        <v>10</v>
      </c>
      <c r="AE113" s="33">
        <f t="shared" si="41"/>
        <v>1.11111111111111</v>
      </c>
      <c r="AF113" s="11">
        <v>4</v>
      </c>
      <c r="AG113" s="11">
        <v>1</v>
      </c>
      <c r="AH113" s="33">
        <f t="shared" si="42"/>
        <v>0.25</v>
      </c>
      <c r="AI113" s="11">
        <v>1541</v>
      </c>
      <c r="AJ113" s="11">
        <v>177.7</v>
      </c>
      <c r="AK113" s="33">
        <f t="shared" si="43"/>
        <v>0.115314730694354</v>
      </c>
      <c r="XEZ113"/>
    </row>
    <row r="114" s="4" customFormat="1" customHeight="1" spans="1:16380">
      <c r="A114" s="10">
        <v>111</v>
      </c>
      <c r="B114" s="10">
        <v>713</v>
      </c>
      <c r="C114" s="10" t="s">
        <v>217</v>
      </c>
      <c r="D114" s="10" t="s">
        <v>204</v>
      </c>
      <c r="E114" s="11">
        <v>6</v>
      </c>
      <c r="F114" s="11">
        <v>6</v>
      </c>
      <c r="G114" s="33">
        <f t="shared" si="33"/>
        <v>1</v>
      </c>
      <c r="H114" s="11">
        <v>72</v>
      </c>
      <c r="I114" s="11">
        <v>24</v>
      </c>
      <c r="J114" s="33">
        <f t="shared" si="34"/>
        <v>0.333333333333333</v>
      </c>
      <c r="K114" s="11">
        <v>13</v>
      </c>
      <c r="L114" s="11">
        <v>0</v>
      </c>
      <c r="M114" s="33">
        <f t="shared" si="35"/>
        <v>0</v>
      </c>
      <c r="N114" s="11">
        <v>6</v>
      </c>
      <c r="O114" s="11">
        <v>2</v>
      </c>
      <c r="P114" s="33">
        <f t="shared" si="36"/>
        <v>0.333333333333333</v>
      </c>
      <c r="Q114" s="11">
        <v>20</v>
      </c>
      <c r="R114" s="11">
        <v>9</v>
      </c>
      <c r="S114" s="33">
        <f t="shared" si="37"/>
        <v>0.45</v>
      </c>
      <c r="T114" s="11">
        <v>6</v>
      </c>
      <c r="U114" s="11">
        <v>6</v>
      </c>
      <c r="V114" s="33">
        <f t="shared" si="38"/>
        <v>1</v>
      </c>
      <c r="W114" s="11">
        <v>6</v>
      </c>
      <c r="X114" s="11">
        <v>0</v>
      </c>
      <c r="Y114" s="33">
        <f t="shared" si="39"/>
        <v>0</v>
      </c>
      <c r="Z114" s="11">
        <v>4</v>
      </c>
      <c r="AA114" s="11">
        <v>5</v>
      </c>
      <c r="AB114" s="33">
        <f t="shared" si="40"/>
        <v>1.25</v>
      </c>
      <c r="AC114" s="11">
        <v>5</v>
      </c>
      <c r="AD114" s="11">
        <v>4.4</v>
      </c>
      <c r="AE114" s="33">
        <f t="shared" si="41"/>
        <v>0.88</v>
      </c>
      <c r="AF114" s="11">
        <v>4</v>
      </c>
      <c r="AG114" s="11">
        <v>3</v>
      </c>
      <c r="AH114" s="33">
        <f t="shared" si="42"/>
        <v>0.75</v>
      </c>
      <c r="AI114" s="11">
        <v>1348</v>
      </c>
      <c r="AJ114" s="11">
        <v>463.49</v>
      </c>
      <c r="AK114" s="33">
        <f t="shared" si="43"/>
        <v>0.3438353115727</v>
      </c>
      <c r="XEZ114"/>
    </row>
    <row r="115" s="4" customFormat="1" customHeight="1" spans="1:16380">
      <c r="A115" s="10">
        <v>112</v>
      </c>
      <c r="B115" s="10">
        <v>738</v>
      </c>
      <c r="C115" s="10" t="s">
        <v>218</v>
      </c>
      <c r="D115" s="10" t="s">
        <v>204</v>
      </c>
      <c r="E115" s="11">
        <v>5</v>
      </c>
      <c r="F115" s="11">
        <v>16</v>
      </c>
      <c r="G115" s="33">
        <f t="shared" si="33"/>
        <v>3.2</v>
      </c>
      <c r="H115" s="11">
        <v>60</v>
      </c>
      <c r="I115" s="11">
        <v>31</v>
      </c>
      <c r="J115" s="33">
        <f t="shared" si="34"/>
        <v>0.516666666666667</v>
      </c>
      <c r="K115" s="11">
        <v>13</v>
      </c>
      <c r="L115" s="11">
        <v>7</v>
      </c>
      <c r="M115" s="33">
        <f t="shared" si="35"/>
        <v>0.538461538461538</v>
      </c>
      <c r="N115" s="11">
        <v>5</v>
      </c>
      <c r="O115" s="11">
        <v>7</v>
      </c>
      <c r="P115" s="33">
        <f t="shared" si="36"/>
        <v>1.4</v>
      </c>
      <c r="Q115" s="11">
        <v>20</v>
      </c>
      <c r="R115" s="11">
        <v>4</v>
      </c>
      <c r="S115" s="33">
        <f t="shared" si="37"/>
        <v>0.2</v>
      </c>
      <c r="T115" s="11">
        <v>6</v>
      </c>
      <c r="U115" s="11">
        <v>4</v>
      </c>
      <c r="V115" s="33">
        <f t="shared" si="38"/>
        <v>0.666666666666667</v>
      </c>
      <c r="W115" s="11">
        <v>7</v>
      </c>
      <c r="X115" s="11">
        <v>2</v>
      </c>
      <c r="Y115" s="33">
        <f t="shared" si="39"/>
        <v>0.285714285714286</v>
      </c>
      <c r="Z115" s="11">
        <v>4</v>
      </c>
      <c r="AA115" s="11">
        <v>2</v>
      </c>
      <c r="AB115" s="33">
        <f t="shared" si="40"/>
        <v>0.5</v>
      </c>
      <c r="AC115" s="11">
        <v>4</v>
      </c>
      <c r="AD115" s="11">
        <v>8</v>
      </c>
      <c r="AE115" s="33">
        <f t="shared" si="41"/>
        <v>2</v>
      </c>
      <c r="AF115" s="11">
        <v>4</v>
      </c>
      <c r="AG115" s="11">
        <v>3</v>
      </c>
      <c r="AH115" s="33">
        <f t="shared" si="42"/>
        <v>0.75</v>
      </c>
      <c r="AI115" s="11">
        <v>1205</v>
      </c>
      <c r="AJ115" s="11">
        <v>257.4</v>
      </c>
      <c r="AK115" s="33">
        <f t="shared" si="43"/>
        <v>0.213609958506224</v>
      </c>
      <c r="XEZ115"/>
    </row>
    <row r="116" s="4" customFormat="1" customHeight="1" spans="1:16380">
      <c r="A116" s="10">
        <v>113</v>
      </c>
      <c r="B116" s="10">
        <v>104838</v>
      </c>
      <c r="C116" s="10" t="s">
        <v>219</v>
      </c>
      <c r="D116" s="10" t="s">
        <v>204</v>
      </c>
      <c r="E116" s="11">
        <v>6</v>
      </c>
      <c r="F116" s="11">
        <v>5</v>
      </c>
      <c r="G116" s="33">
        <f t="shared" si="33"/>
        <v>0.833333333333333</v>
      </c>
      <c r="H116" s="11">
        <v>72</v>
      </c>
      <c r="I116" s="11">
        <v>45</v>
      </c>
      <c r="J116" s="33">
        <f t="shared" si="34"/>
        <v>0.625</v>
      </c>
      <c r="K116" s="11">
        <v>16</v>
      </c>
      <c r="L116" s="11">
        <v>10</v>
      </c>
      <c r="M116" s="33">
        <f t="shared" si="35"/>
        <v>0.625</v>
      </c>
      <c r="N116" s="11">
        <v>4</v>
      </c>
      <c r="O116" s="11">
        <v>2</v>
      </c>
      <c r="P116" s="33">
        <f t="shared" si="36"/>
        <v>0.5</v>
      </c>
      <c r="Q116" s="11">
        <v>20</v>
      </c>
      <c r="R116" s="11">
        <v>9</v>
      </c>
      <c r="S116" s="33">
        <f t="shared" si="37"/>
        <v>0.45</v>
      </c>
      <c r="T116" s="11">
        <v>4</v>
      </c>
      <c r="U116" s="11">
        <v>0</v>
      </c>
      <c r="V116" s="33">
        <f t="shared" si="38"/>
        <v>0</v>
      </c>
      <c r="W116" s="11">
        <v>7</v>
      </c>
      <c r="X116" s="11">
        <v>1</v>
      </c>
      <c r="Y116" s="33">
        <f t="shared" si="39"/>
        <v>0.142857142857143</v>
      </c>
      <c r="Z116" s="11">
        <v>4</v>
      </c>
      <c r="AA116" s="11">
        <v>0</v>
      </c>
      <c r="AB116" s="33">
        <f t="shared" si="40"/>
        <v>0</v>
      </c>
      <c r="AC116" s="11">
        <v>4</v>
      </c>
      <c r="AD116" s="11">
        <v>4</v>
      </c>
      <c r="AE116" s="33">
        <f t="shared" si="41"/>
        <v>1</v>
      </c>
      <c r="AF116" s="11">
        <v>4</v>
      </c>
      <c r="AG116" s="11">
        <v>1</v>
      </c>
      <c r="AH116" s="33">
        <f t="shared" si="42"/>
        <v>0.25</v>
      </c>
      <c r="AI116" s="11">
        <v>1868</v>
      </c>
      <c r="AJ116" s="11">
        <v>356.4</v>
      </c>
      <c r="AK116" s="33">
        <f t="shared" si="43"/>
        <v>0.190792291220557</v>
      </c>
      <c r="XEZ116"/>
    </row>
    <row r="117" s="4" customFormat="1" customHeight="1" spans="1:16380">
      <c r="A117" s="10">
        <v>114</v>
      </c>
      <c r="B117" s="10">
        <v>110378</v>
      </c>
      <c r="C117" s="12" t="s">
        <v>220</v>
      </c>
      <c r="D117" s="10" t="s">
        <v>204</v>
      </c>
      <c r="E117" s="11">
        <v>5</v>
      </c>
      <c r="F117" s="11">
        <v>9</v>
      </c>
      <c r="G117" s="33">
        <f t="shared" si="33"/>
        <v>1.8</v>
      </c>
      <c r="H117" s="11">
        <v>48</v>
      </c>
      <c r="I117" s="11">
        <v>8</v>
      </c>
      <c r="J117" s="33">
        <f t="shared" si="34"/>
        <v>0.166666666666667</v>
      </c>
      <c r="K117" s="11">
        <v>12</v>
      </c>
      <c r="L117" s="11">
        <v>4</v>
      </c>
      <c r="M117" s="33">
        <f t="shared" si="35"/>
        <v>0.333333333333333</v>
      </c>
      <c r="N117" s="11">
        <v>3</v>
      </c>
      <c r="O117" s="11">
        <v>4</v>
      </c>
      <c r="P117" s="33">
        <f t="shared" si="36"/>
        <v>1.33333333333333</v>
      </c>
      <c r="Q117" s="11">
        <v>14</v>
      </c>
      <c r="R117" s="11">
        <v>1</v>
      </c>
      <c r="S117" s="33">
        <f t="shared" si="37"/>
        <v>0.0714285714285714</v>
      </c>
      <c r="T117" s="11">
        <v>3</v>
      </c>
      <c r="U117" s="11">
        <v>0</v>
      </c>
      <c r="V117" s="33">
        <f t="shared" si="38"/>
        <v>0</v>
      </c>
      <c r="W117" s="11">
        <v>6</v>
      </c>
      <c r="X117" s="11">
        <v>0</v>
      </c>
      <c r="Y117" s="33">
        <f t="shared" si="39"/>
        <v>0</v>
      </c>
      <c r="Z117" s="11">
        <v>4</v>
      </c>
      <c r="AA117" s="11">
        <v>1</v>
      </c>
      <c r="AB117" s="33">
        <f t="shared" si="40"/>
        <v>0.25</v>
      </c>
      <c r="AC117" s="11">
        <v>2</v>
      </c>
      <c r="AD117" s="11">
        <v>1</v>
      </c>
      <c r="AE117" s="33">
        <f t="shared" si="41"/>
        <v>0.5</v>
      </c>
      <c r="AF117" s="11">
        <v>4</v>
      </c>
      <c r="AG117" s="11">
        <v>3</v>
      </c>
      <c r="AH117" s="33">
        <f t="shared" si="42"/>
        <v>0.75</v>
      </c>
      <c r="AI117" s="11">
        <v>1000</v>
      </c>
      <c r="AJ117" s="11">
        <v>496.68</v>
      </c>
      <c r="AK117" s="33">
        <f t="shared" si="43"/>
        <v>0.49668</v>
      </c>
      <c r="XEZ117"/>
    </row>
    <row r="118" s="4" customFormat="1" customHeight="1" spans="1:16380">
      <c r="A118" s="10"/>
      <c r="B118" s="10"/>
      <c r="C118" s="10"/>
      <c r="D118" s="10"/>
      <c r="E118" s="11">
        <f>SUM(E3:E117)</f>
        <v>1203</v>
      </c>
      <c r="F118" s="11">
        <f>SUM(F3:F117)</f>
        <v>430</v>
      </c>
      <c r="G118" s="33">
        <f t="shared" si="33"/>
        <v>0.357439733998338</v>
      </c>
      <c r="H118" s="11">
        <f>SUM(H3:H117)</f>
        <v>14408</v>
      </c>
      <c r="I118" s="11">
        <f>SUM(I3:I117)</f>
        <v>10316</v>
      </c>
      <c r="J118" s="33">
        <f t="shared" si="34"/>
        <v>0.715991116046641</v>
      </c>
      <c r="K118" s="11">
        <f>SUM(K3:K117)</f>
        <v>2010</v>
      </c>
      <c r="L118" s="11">
        <v>0</v>
      </c>
      <c r="M118" s="33">
        <f t="shared" si="35"/>
        <v>0</v>
      </c>
      <c r="N118" s="11">
        <f>SUM(N3:N117)</f>
        <v>664</v>
      </c>
      <c r="O118" s="11">
        <v>0</v>
      </c>
      <c r="P118" s="33">
        <f t="shared" si="36"/>
        <v>0</v>
      </c>
      <c r="Q118" s="11">
        <f>SUM(Q3:Q117)</f>
        <v>3137</v>
      </c>
      <c r="R118" s="11">
        <v>0</v>
      </c>
      <c r="S118" s="33">
        <f t="shared" si="37"/>
        <v>0</v>
      </c>
      <c r="T118" s="11">
        <f>SUM(T3:T117)</f>
        <v>633</v>
      </c>
      <c r="U118" s="11">
        <v>0</v>
      </c>
      <c r="V118" s="33">
        <f t="shared" si="38"/>
        <v>0</v>
      </c>
      <c r="W118" s="11">
        <f>SUM(W3:W117)</f>
        <v>981</v>
      </c>
      <c r="X118" s="11">
        <v>0</v>
      </c>
      <c r="Y118" s="33">
        <f t="shared" si="39"/>
        <v>0</v>
      </c>
      <c r="Z118" s="11">
        <f>SUM(Z3:Z117)</f>
        <v>656</v>
      </c>
      <c r="AA118" s="11">
        <v>0</v>
      </c>
      <c r="AB118" s="33">
        <f t="shared" si="40"/>
        <v>0</v>
      </c>
      <c r="AC118" s="11">
        <f>SUM(AC3:AC117)</f>
        <v>808</v>
      </c>
      <c r="AD118" s="11">
        <v>0</v>
      </c>
      <c r="AE118" s="33">
        <f t="shared" si="41"/>
        <v>0</v>
      </c>
      <c r="AF118" s="11">
        <f>SUM(AF3:AF117)</f>
        <v>613</v>
      </c>
      <c r="AG118" s="11">
        <v>0</v>
      </c>
      <c r="AH118" s="33">
        <f t="shared" si="42"/>
        <v>0</v>
      </c>
      <c r="AI118" s="11">
        <f>SUM(AI3:AI117)</f>
        <v>544782</v>
      </c>
      <c r="AJ118" s="11" t="e">
        <v>#N/A</v>
      </c>
      <c r="AK118" s="33" t="e">
        <f t="shared" si="43"/>
        <v>#N/A</v>
      </c>
      <c r="XEZ118"/>
    </row>
  </sheetData>
  <mergeCells count="1">
    <mergeCell ref="A1:AK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18"/>
  <sheetViews>
    <sheetView workbookViewId="0">
      <pane xSplit="5" ySplit="2" topLeftCell="G58" activePane="bottomRight" state="frozen"/>
      <selection/>
      <selection pane="topRight"/>
      <selection pane="bottomLeft"/>
      <selection pane="bottomRight" activeCell="I64" sqref="I64"/>
    </sheetView>
  </sheetViews>
  <sheetFormatPr defaultColWidth="9" defaultRowHeight="21" customHeight="1"/>
  <cols>
    <col min="1" max="1" width="5.125" style="2" customWidth="1"/>
    <col min="2" max="2" width="6.5" style="2" customWidth="1"/>
    <col min="3" max="3" width="31.125" style="2" customWidth="1"/>
    <col min="4" max="4" width="11.375" style="2" customWidth="1"/>
    <col min="5" max="5" width="13.375" style="2" customWidth="1"/>
    <col min="6" max="15" width="14.375" style="3" customWidth="1"/>
    <col min="16" max="17" width="14.375" style="3" hidden="1" customWidth="1"/>
    <col min="18" max="21" width="14.375" style="3" customWidth="1"/>
    <col min="22" max="22" width="15.625" style="3" customWidth="1"/>
    <col min="23" max="25" width="14.375" style="3" customWidth="1"/>
    <col min="26" max="26" width="11.125" style="3"/>
    <col min="27" max="27" width="9" style="4"/>
    <col min="28" max="29" width="9" style="4" customWidth="1"/>
    <col min="30" max="30" width="12" style="3" customWidth="1"/>
    <col min="31" max="32" width="9" style="4" customWidth="1"/>
    <col min="33" max="33" width="13.25" style="4" customWidth="1"/>
    <col min="34" max="34" width="14.5" style="4" customWidth="1"/>
    <col min="35" max="35" width="19.375" style="4" customWidth="1"/>
    <col min="36" max="36" width="11.125" style="4"/>
    <col min="37" max="37" width="11.125" style="3"/>
    <col min="38" max="16383" width="9" style="4"/>
  </cols>
  <sheetData>
    <row r="1" ht="34" customHeight="1" spans="1:26">
      <c r="A1" s="5" t="s">
        <v>264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14"/>
      <c r="X1" s="14"/>
      <c r="Y1" s="14"/>
      <c r="Z1" s="21"/>
    </row>
    <row r="2" ht="34" customHeight="1" spans="1:35">
      <c r="A2" s="7" t="s">
        <v>0</v>
      </c>
      <c r="B2" s="7" t="s">
        <v>78</v>
      </c>
      <c r="C2" s="7" t="s">
        <v>79</v>
      </c>
      <c r="D2" s="7" t="s">
        <v>265</v>
      </c>
      <c r="E2" s="7" t="s">
        <v>80</v>
      </c>
      <c r="F2" s="8" t="s">
        <v>12</v>
      </c>
      <c r="G2" s="8" t="s">
        <v>266</v>
      </c>
      <c r="H2" s="9" t="s">
        <v>12</v>
      </c>
      <c r="I2" s="9" t="s">
        <v>15</v>
      </c>
      <c r="J2" s="8"/>
      <c r="K2" s="8"/>
      <c r="L2" s="8"/>
      <c r="M2" s="9" t="s">
        <v>19</v>
      </c>
      <c r="N2" s="8" t="s">
        <v>19</v>
      </c>
      <c r="O2" s="9" t="s">
        <v>85</v>
      </c>
      <c r="P2" s="8"/>
      <c r="Q2" s="8"/>
      <c r="R2" s="8"/>
      <c r="S2" s="15" t="s">
        <v>28</v>
      </c>
      <c r="T2" s="16" t="s">
        <v>267</v>
      </c>
      <c r="U2" s="16"/>
      <c r="V2" s="17"/>
      <c r="W2" s="18" t="s">
        <v>31</v>
      </c>
      <c r="X2" s="19"/>
      <c r="Y2" s="19"/>
      <c r="Z2" s="22" t="s">
        <v>89</v>
      </c>
      <c r="AA2" s="22" t="s">
        <v>90</v>
      </c>
      <c r="AB2" s="11"/>
      <c r="AC2" s="11"/>
      <c r="AD2" s="23" t="s">
        <v>62</v>
      </c>
      <c r="AE2" s="24" t="s">
        <v>268</v>
      </c>
      <c r="AF2" s="25"/>
      <c r="AG2" s="13" t="s">
        <v>65</v>
      </c>
      <c r="AH2" s="11"/>
      <c r="AI2" s="11" t="s">
        <v>269</v>
      </c>
    </row>
    <row r="3" customHeight="1" spans="1:37">
      <c r="A3" s="10">
        <v>1</v>
      </c>
      <c r="B3" s="10">
        <v>582</v>
      </c>
      <c r="C3" s="10" t="s">
        <v>97</v>
      </c>
      <c r="D3" s="10" t="s">
        <v>270</v>
      </c>
      <c r="E3" s="10" t="s">
        <v>98</v>
      </c>
      <c r="F3" s="11">
        <v>16</v>
      </c>
      <c r="G3" s="11">
        <v>3</v>
      </c>
      <c r="H3" s="11">
        <v>18</v>
      </c>
      <c r="I3" s="11">
        <v>217</v>
      </c>
      <c r="J3" s="11">
        <v>5</v>
      </c>
      <c r="K3" s="11">
        <v>34</v>
      </c>
      <c r="L3" s="11">
        <f>J3+K3*2</f>
        <v>73</v>
      </c>
      <c r="M3" s="11">
        <v>28</v>
      </c>
      <c r="N3" s="11">
        <v>3</v>
      </c>
      <c r="O3" s="11">
        <v>10</v>
      </c>
      <c r="P3" s="11">
        <v>4</v>
      </c>
      <c r="Q3" s="11">
        <v>1</v>
      </c>
      <c r="R3" s="11">
        <f>P3+Q3</f>
        <v>5</v>
      </c>
      <c r="S3" s="11">
        <v>51</v>
      </c>
      <c r="T3" s="11">
        <v>63</v>
      </c>
      <c r="U3" s="11">
        <f>S3-T3</f>
        <v>-12</v>
      </c>
      <c r="V3" s="11">
        <v>4</v>
      </c>
      <c r="W3" s="20">
        <v>9</v>
      </c>
      <c r="X3" s="20">
        <v>1</v>
      </c>
      <c r="Y3" s="20">
        <v>0</v>
      </c>
      <c r="Z3" s="11">
        <v>23</v>
      </c>
      <c r="AA3" s="11">
        <v>10</v>
      </c>
      <c r="AB3" s="11">
        <v>-4</v>
      </c>
      <c r="AC3" s="11">
        <f t="shared" ref="AC3:AC66" si="0">ROUND(AA3/310*500,0)</f>
        <v>16</v>
      </c>
      <c r="AD3" s="11">
        <v>3</v>
      </c>
      <c r="AE3" s="11">
        <v>10</v>
      </c>
      <c r="AF3" s="11">
        <f>VLOOKUP(B:B,[2]Sheet1!$A$1:$C$65536,3,0)</f>
        <v>3</v>
      </c>
      <c r="AG3" s="11">
        <v>7</v>
      </c>
      <c r="AH3" s="11">
        <v>0</v>
      </c>
      <c r="AI3" s="11">
        <v>2328.61</v>
      </c>
      <c r="AJ3" s="4">
        <f>AI3/426936</f>
        <v>0.00545423670058276</v>
      </c>
      <c r="AK3" s="3">
        <v>2880</v>
      </c>
    </row>
    <row r="4" customHeight="1" spans="1:37">
      <c r="A4" s="10">
        <v>58</v>
      </c>
      <c r="B4" s="10">
        <v>337</v>
      </c>
      <c r="C4" s="10" t="s">
        <v>158</v>
      </c>
      <c r="D4" s="10" t="s">
        <v>270</v>
      </c>
      <c r="E4" s="10" t="s">
        <v>101</v>
      </c>
      <c r="F4" s="11">
        <v>20</v>
      </c>
      <c r="G4" s="11">
        <v>0</v>
      </c>
      <c r="H4" s="11">
        <v>23</v>
      </c>
      <c r="I4" s="11">
        <v>273</v>
      </c>
      <c r="J4" s="11">
        <v>14</v>
      </c>
      <c r="K4" s="11">
        <v>50</v>
      </c>
      <c r="L4" s="11">
        <f t="shared" ref="L4:L35" si="1">J4+K4*2</f>
        <v>114</v>
      </c>
      <c r="M4" s="11">
        <v>35</v>
      </c>
      <c r="N4" s="11">
        <v>11</v>
      </c>
      <c r="O4" s="11">
        <v>12</v>
      </c>
      <c r="P4" s="11">
        <v>10</v>
      </c>
      <c r="Q4" s="11">
        <v>2</v>
      </c>
      <c r="R4" s="11">
        <f t="shared" ref="R4:R35" si="2">P4+Q4</f>
        <v>12</v>
      </c>
      <c r="S4" s="11">
        <v>57</v>
      </c>
      <c r="T4" s="11">
        <v>79</v>
      </c>
      <c r="U4" s="11">
        <f t="shared" ref="U4:U35" si="3">S4-T4</f>
        <v>-22</v>
      </c>
      <c r="V4" s="11">
        <v>22</v>
      </c>
      <c r="W4" s="11">
        <v>11</v>
      </c>
      <c r="X4" s="20">
        <v>0</v>
      </c>
      <c r="Y4" s="20">
        <v>23</v>
      </c>
      <c r="Z4" s="11">
        <v>16</v>
      </c>
      <c r="AA4" s="11">
        <v>10</v>
      </c>
      <c r="AB4" s="11">
        <v>7</v>
      </c>
      <c r="AC4" s="11">
        <f t="shared" si="0"/>
        <v>16</v>
      </c>
      <c r="AD4" s="11">
        <v>8</v>
      </c>
      <c r="AE4" s="11">
        <v>11</v>
      </c>
      <c r="AF4" s="11">
        <f>VLOOKUP(B:B,[2]Sheet1!$A$1:$C$65536,3,0)</f>
        <v>8</v>
      </c>
      <c r="AG4" s="11">
        <v>7</v>
      </c>
      <c r="AH4" s="11">
        <v>1</v>
      </c>
      <c r="AI4" s="11">
        <v>3174.72</v>
      </c>
      <c r="AJ4" s="4">
        <f t="shared" ref="AJ4:AJ35" si="4">AI4/426936</f>
        <v>0.00743605598965653</v>
      </c>
      <c r="AK4" s="3">
        <v>3926</v>
      </c>
    </row>
    <row r="5" customHeight="1" spans="1:37">
      <c r="A5" s="10">
        <v>2</v>
      </c>
      <c r="B5" s="10">
        <v>343</v>
      </c>
      <c r="C5" s="10" t="s">
        <v>99</v>
      </c>
      <c r="D5" s="10" t="s">
        <v>271</v>
      </c>
      <c r="E5" s="10" t="s">
        <v>98</v>
      </c>
      <c r="F5" s="11">
        <v>17</v>
      </c>
      <c r="G5" s="11">
        <v>2</v>
      </c>
      <c r="H5" s="11">
        <v>20</v>
      </c>
      <c r="I5" s="11">
        <v>239</v>
      </c>
      <c r="J5" s="11">
        <v>3</v>
      </c>
      <c r="K5" s="11">
        <v>52</v>
      </c>
      <c r="L5" s="11">
        <f t="shared" si="1"/>
        <v>107</v>
      </c>
      <c r="M5" s="11">
        <v>36</v>
      </c>
      <c r="N5" s="11">
        <v>33</v>
      </c>
      <c r="O5" s="11">
        <v>9</v>
      </c>
      <c r="P5" s="11">
        <v>5</v>
      </c>
      <c r="Q5" s="11">
        <v>3</v>
      </c>
      <c r="R5" s="11">
        <f t="shared" si="2"/>
        <v>8</v>
      </c>
      <c r="S5" s="11">
        <v>57</v>
      </c>
      <c r="T5" s="11">
        <v>55</v>
      </c>
      <c r="U5" s="11">
        <f t="shared" si="3"/>
        <v>2</v>
      </c>
      <c r="V5" s="11">
        <v>24</v>
      </c>
      <c r="W5" s="11">
        <v>9</v>
      </c>
      <c r="X5" s="20">
        <v>7</v>
      </c>
      <c r="Y5" s="20">
        <v>3</v>
      </c>
      <c r="Z5" s="11">
        <v>16</v>
      </c>
      <c r="AA5" s="11">
        <v>10</v>
      </c>
      <c r="AB5" s="11">
        <v>1</v>
      </c>
      <c r="AC5" s="11">
        <f t="shared" si="0"/>
        <v>16</v>
      </c>
      <c r="AD5" s="11">
        <v>10.8</v>
      </c>
      <c r="AE5" s="11">
        <v>14</v>
      </c>
      <c r="AF5" s="11">
        <f>VLOOKUP(B:B,[2]Sheet1!$A$1:$C$65536,3,0)</f>
        <v>10.8</v>
      </c>
      <c r="AG5" s="11">
        <v>7</v>
      </c>
      <c r="AH5" s="11">
        <v>2</v>
      </c>
      <c r="AI5" s="11">
        <v>5302.39</v>
      </c>
      <c r="AJ5" s="4">
        <f t="shared" si="4"/>
        <v>0.012419636666854</v>
      </c>
      <c r="AK5" s="3">
        <v>6558</v>
      </c>
    </row>
    <row r="6" customHeight="1" spans="1:37">
      <c r="A6" s="10">
        <v>3</v>
      </c>
      <c r="B6" s="10">
        <v>581</v>
      </c>
      <c r="C6" s="10" t="s">
        <v>100</v>
      </c>
      <c r="D6" s="10" t="s">
        <v>271</v>
      </c>
      <c r="E6" s="10" t="s">
        <v>98</v>
      </c>
      <c r="F6" s="11">
        <v>17</v>
      </c>
      <c r="G6" s="11">
        <v>4</v>
      </c>
      <c r="H6" s="11">
        <v>20</v>
      </c>
      <c r="I6" s="11">
        <v>240</v>
      </c>
      <c r="J6" s="11">
        <v>7</v>
      </c>
      <c r="K6" s="11">
        <v>96</v>
      </c>
      <c r="L6" s="11">
        <f t="shared" si="1"/>
        <v>199</v>
      </c>
      <c r="M6" s="11">
        <v>36</v>
      </c>
      <c r="N6" s="11">
        <v>26</v>
      </c>
      <c r="O6" s="11">
        <v>8</v>
      </c>
      <c r="P6" s="11">
        <v>4</v>
      </c>
      <c r="Q6" s="11">
        <v>0</v>
      </c>
      <c r="R6" s="11">
        <f t="shared" si="2"/>
        <v>4</v>
      </c>
      <c r="S6" s="11">
        <v>52</v>
      </c>
      <c r="T6" s="11">
        <v>55</v>
      </c>
      <c r="U6" s="11">
        <f t="shared" si="3"/>
        <v>-3</v>
      </c>
      <c r="V6" s="11">
        <v>13</v>
      </c>
      <c r="W6" s="11">
        <v>9</v>
      </c>
      <c r="X6" s="20">
        <v>7</v>
      </c>
      <c r="Y6" s="20">
        <v>3</v>
      </c>
      <c r="Z6" s="11">
        <v>16</v>
      </c>
      <c r="AA6" s="11">
        <v>10</v>
      </c>
      <c r="AB6" s="11">
        <v>9</v>
      </c>
      <c r="AC6" s="11">
        <f t="shared" si="0"/>
        <v>16</v>
      </c>
      <c r="AD6" s="11">
        <v>13</v>
      </c>
      <c r="AE6" s="11">
        <v>16</v>
      </c>
      <c r="AF6" s="11">
        <f>VLOOKUP(B:B,[2]Sheet1!$A$1:$C$65536,3,0)</f>
        <v>13</v>
      </c>
      <c r="AG6" s="11">
        <v>7</v>
      </c>
      <c r="AH6" s="11">
        <v>2</v>
      </c>
      <c r="AI6" s="11">
        <v>4204.67</v>
      </c>
      <c r="AJ6" s="4">
        <f t="shared" si="4"/>
        <v>0.00984847846047183</v>
      </c>
      <c r="AK6" s="3">
        <v>5200</v>
      </c>
    </row>
    <row r="7" customHeight="1" spans="1:37">
      <c r="A7" s="10">
        <v>4</v>
      </c>
      <c r="B7" s="10">
        <v>585</v>
      </c>
      <c r="C7" s="10" t="s">
        <v>102</v>
      </c>
      <c r="D7" s="10" t="s">
        <v>271</v>
      </c>
      <c r="E7" s="10" t="s">
        <v>98</v>
      </c>
      <c r="F7" s="11">
        <v>16</v>
      </c>
      <c r="G7" s="11">
        <v>3</v>
      </c>
      <c r="H7" s="11">
        <v>18</v>
      </c>
      <c r="I7" s="11">
        <v>226</v>
      </c>
      <c r="J7" s="11">
        <v>61</v>
      </c>
      <c r="K7" s="11">
        <v>88</v>
      </c>
      <c r="L7" s="11">
        <f t="shared" si="1"/>
        <v>237</v>
      </c>
      <c r="M7" s="11">
        <v>33</v>
      </c>
      <c r="N7" s="11">
        <v>15</v>
      </c>
      <c r="O7" s="11">
        <v>10</v>
      </c>
      <c r="P7" s="11">
        <v>10</v>
      </c>
      <c r="Q7" s="11">
        <v>0</v>
      </c>
      <c r="R7" s="11">
        <f t="shared" si="2"/>
        <v>10</v>
      </c>
      <c r="S7" s="11">
        <v>52</v>
      </c>
      <c r="T7" s="11">
        <v>50</v>
      </c>
      <c r="U7" s="11">
        <f t="shared" si="3"/>
        <v>2</v>
      </c>
      <c r="V7" s="11">
        <v>18</v>
      </c>
      <c r="W7" s="11">
        <v>10</v>
      </c>
      <c r="X7" s="20">
        <v>9</v>
      </c>
      <c r="Y7" s="20">
        <v>22</v>
      </c>
      <c r="Z7" s="11">
        <v>16</v>
      </c>
      <c r="AA7" s="11">
        <v>10</v>
      </c>
      <c r="AB7" s="11">
        <v>1</v>
      </c>
      <c r="AC7" s="11">
        <f t="shared" si="0"/>
        <v>16</v>
      </c>
      <c r="AD7" s="11">
        <v>10</v>
      </c>
      <c r="AE7" s="11">
        <v>13</v>
      </c>
      <c r="AF7" s="11">
        <f>VLOOKUP(B:B,[2]Sheet1!$A$1:$C$65536,3,0)</f>
        <v>10</v>
      </c>
      <c r="AG7" s="11">
        <v>7</v>
      </c>
      <c r="AH7" s="11">
        <v>6</v>
      </c>
      <c r="AI7" s="11">
        <v>3498.24</v>
      </c>
      <c r="AJ7" s="4">
        <f t="shared" si="4"/>
        <v>0.00819382764629827</v>
      </c>
      <c r="AK7" s="3">
        <v>4326</v>
      </c>
    </row>
    <row r="8" customHeight="1" spans="1:37">
      <c r="A8" s="10">
        <v>5</v>
      </c>
      <c r="B8" s="10">
        <v>709</v>
      </c>
      <c r="C8" s="10" t="s">
        <v>103</v>
      </c>
      <c r="D8" s="10" t="s">
        <v>271</v>
      </c>
      <c r="E8" s="10" t="s">
        <v>98</v>
      </c>
      <c r="F8" s="11">
        <v>15</v>
      </c>
      <c r="G8" s="11">
        <v>12</v>
      </c>
      <c r="H8" s="11">
        <v>17</v>
      </c>
      <c r="I8" s="11">
        <v>252</v>
      </c>
      <c r="J8" s="11">
        <v>22</v>
      </c>
      <c r="K8" s="11">
        <v>138</v>
      </c>
      <c r="L8" s="11">
        <f t="shared" si="1"/>
        <v>298</v>
      </c>
      <c r="M8" s="11">
        <v>32</v>
      </c>
      <c r="N8" s="11">
        <v>39</v>
      </c>
      <c r="O8" s="11">
        <v>8</v>
      </c>
      <c r="P8" s="11">
        <v>11</v>
      </c>
      <c r="Q8" s="11">
        <v>0</v>
      </c>
      <c r="R8" s="11">
        <f t="shared" si="2"/>
        <v>11</v>
      </c>
      <c r="S8" s="11">
        <v>39</v>
      </c>
      <c r="T8" s="11">
        <v>65</v>
      </c>
      <c r="U8" s="11">
        <f t="shared" si="3"/>
        <v>-26</v>
      </c>
      <c r="V8" s="11">
        <v>20</v>
      </c>
      <c r="W8" s="11">
        <v>10</v>
      </c>
      <c r="X8" s="20">
        <v>11</v>
      </c>
      <c r="Y8" s="20">
        <v>13</v>
      </c>
      <c r="Z8" s="11">
        <v>12</v>
      </c>
      <c r="AA8" s="11">
        <v>8</v>
      </c>
      <c r="AB8" s="11">
        <v>7</v>
      </c>
      <c r="AC8" s="11">
        <f t="shared" si="0"/>
        <v>13</v>
      </c>
      <c r="AD8" s="11">
        <v>11</v>
      </c>
      <c r="AE8" s="11">
        <v>14</v>
      </c>
      <c r="AF8" s="11">
        <f>VLOOKUP(B:B,[2]Sheet1!$A$1:$C$65536,3,0)</f>
        <v>11</v>
      </c>
      <c r="AG8" s="11">
        <v>7</v>
      </c>
      <c r="AH8" s="11">
        <v>3</v>
      </c>
      <c r="AI8" s="11">
        <v>3461.4</v>
      </c>
      <c r="AJ8" s="4">
        <f t="shared" si="4"/>
        <v>0.00810753836640621</v>
      </c>
      <c r="AK8" s="3">
        <v>4281</v>
      </c>
    </row>
    <row r="9" customHeight="1" spans="1:37">
      <c r="A9" s="10">
        <v>6</v>
      </c>
      <c r="B9" s="10">
        <v>730</v>
      </c>
      <c r="C9" s="10" t="s">
        <v>104</v>
      </c>
      <c r="D9" s="10" t="s">
        <v>271</v>
      </c>
      <c r="E9" s="10" t="s">
        <v>98</v>
      </c>
      <c r="F9" s="11">
        <v>15</v>
      </c>
      <c r="G9" s="11">
        <v>11</v>
      </c>
      <c r="H9" s="11">
        <v>17</v>
      </c>
      <c r="I9" s="11">
        <v>248</v>
      </c>
      <c r="J9" s="11">
        <v>53</v>
      </c>
      <c r="K9" s="11">
        <v>118</v>
      </c>
      <c r="L9" s="11">
        <f t="shared" si="1"/>
        <v>289</v>
      </c>
      <c r="M9" s="11">
        <v>27</v>
      </c>
      <c r="N9" s="11">
        <v>22</v>
      </c>
      <c r="O9" s="11">
        <v>6</v>
      </c>
      <c r="P9" s="11">
        <v>5</v>
      </c>
      <c r="Q9" s="11">
        <v>0</v>
      </c>
      <c r="R9" s="11">
        <f t="shared" si="2"/>
        <v>5</v>
      </c>
      <c r="S9" s="11">
        <v>39</v>
      </c>
      <c r="T9" s="11">
        <v>37</v>
      </c>
      <c r="U9" s="11">
        <f t="shared" si="3"/>
        <v>2</v>
      </c>
      <c r="V9" s="11">
        <v>30</v>
      </c>
      <c r="W9" s="11">
        <v>8</v>
      </c>
      <c r="X9" s="20">
        <v>6</v>
      </c>
      <c r="Y9" s="20">
        <v>11</v>
      </c>
      <c r="Z9" s="11">
        <v>12</v>
      </c>
      <c r="AA9" s="11">
        <v>8</v>
      </c>
      <c r="AB9" s="11">
        <v>0</v>
      </c>
      <c r="AC9" s="11">
        <f t="shared" si="0"/>
        <v>13</v>
      </c>
      <c r="AD9" s="11">
        <v>17</v>
      </c>
      <c r="AE9" s="11">
        <v>17</v>
      </c>
      <c r="AF9" s="11">
        <f>VLOOKUP(B:B,[2]Sheet1!$A$1:$C$65536,3,0)</f>
        <v>17</v>
      </c>
      <c r="AG9" s="11">
        <v>7</v>
      </c>
      <c r="AH9" s="11">
        <v>1</v>
      </c>
      <c r="AI9" s="11">
        <v>7457.49</v>
      </c>
      <c r="AJ9" s="4">
        <f t="shared" si="4"/>
        <v>0.0174674658496824</v>
      </c>
      <c r="AK9" s="3">
        <v>9223</v>
      </c>
    </row>
    <row r="10" customHeight="1" spans="1:37">
      <c r="A10" s="10">
        <v>34</v>
      </c>
      <c r="B10" s="10">
        <v>571</v>
      </c>
      <c r="C10" s="10" t="s">
        <v>133</v>
      </c>
      <c r="D10" s="10" t="s">
        <v>271</v>
      </c>
      <c r="E10" s="10" t="s">
        <v>134</v>
      </c>
      <c r="F10" s="11">
        <v>13</v>
      </c>
      <c r="G10" s="11">
        <v>13</v>
      </c>
      <c r="H10" s="11">
        <v>15</v>
      </c>
      <c r="I10" s="11">
        <v>179</v>
      </c>
      <c r="J10" s="11">
        <v>27</v>
      </c>
      <c r="K10" s="11">
        <v>55</v>
      </c>
      <c r="L10" s="11">
        <f t="shared" si="1"/>
        <v>137</v>
      </c>
      <c r="M10" s="11">
        <v>31</v>
      </c>
      <c r="N10" s="11">
        <v>13</v>
      </c>
      <c r="O10" s="11">
        <v>8</v>
      </c>
      <c r="P10" s="11">
        <v>7</v>
      </c>
      <c r="Q10" s="11">
        <v>3</v>
      </c>
      <c r="R10" s="11">
        <f t="shared" si="2"/>
        <v>10</v>
      </c>
      <c r="S10" s="11">
        <v>42</v>
      </c>
      <c r="T10" s="11">
        <v>50</v>
      </c>
      <c r="U10" s="11">
        <f t="shared" si="3"/>
        <v>-8</v>
      </c>
      <c r="V10" s="11">
        <v>18</v>
      </c>
      <c r="W10" s="11">
        <v>8</v>
      </c>
      <c r="X10" s="20">
        <v>3</v>
      </c>
      <c r="Y10" s="20">
        <v>0</v>
      </c>
      <c r="Z10" s="11">
        <v>12</v>
      </c>
      <c r="AA10" s="11">
        <v>8</v>
      </c>
      <c r="AB10" s="11">
        <v>7</v>
      </c>
      <c r="AC10" s="11">
        <f t="shared" si="0"/>
        <v>13</v>
      </c>
      <c r="AD10" s="11">
        <v>12</v>
      </c>
      <c r="AE10" s="11">
        <v>15</v>
      </c>
      <c r="AF10" s="11">
        <f>VLOOKUP(B:B,[2]Sheet1!$A$1:$C$65536,3,0)</f>
        <v>12</v>
      </c>
      <c r="AG10" s="11">
        <v>7</v>
      </c>
      <c r="AH10" s="11">
        <v>2</v>
      </c>
      <c r="AI10" s="11">
        <v>10554.87</v>
      </c>
      <c r="AJ10" s="4">
        <f t="shared" si="4"/>
        <v>0.0247223705660802</v>
      </c>
      <c r="AK10" s="3">
        <v>13053</v>
      </c>
    </row>
    <row r="11" customHeight="1" spans="1:37">
      <c r="A11" s="10">
        <v>35</v>
      </c>
      <c r="B11" s="10">
        <v>707</v>
      </c>
      <c r="C11" s="10" t="s">
        <v>135</v>
      </c>
      <c r="D11" s="10" t="s">
        <v>271</v>
      </c>
      <c r="E11" s="10" t="s">
        <v>134</v>
      </c>
      <c r="F11" s="11">
        <v>16</v>
      </c>
      <c r="G11" s="11">
        <v>4</v>
      </c>
      <c r="H11" s="11">
        <v>18</v>
      </c>
      <c r="I11" s="11">
        <v>226</v>
      </c>
      <c r="J11" s="11">
        <v>55</v>
      </c>
      <c r="K11" s="11">
        <v>95</v>
      </c>
      <c r="L11" s="11">
        <f t="shared" si="1"/>
        <v>245</v>
      </c>
      <c r="M11" s="11">
        <v>24</v>
      </c>
      <c r="N11" s="11">
        <v>25</v>
      </c>
      <c r="O11" s="11">
        <v>10</v>
      </c>
      <c r="P11" s="11">
        <v>11</v>
      </c>
      <c r="Q11" s="11">
        <v>0</v>
      </c>
      <c r="R11" s="11">
        <f t="shared" si="2"/>
        <v>11</v>
      </c>
      <c r="S11" s="11">
        <v>40</v>
      </c>
      <c r="T11" s="11">
        <v>37</v>
      </c>
      <c r="U11" s="11">
        <f t="shared" si="3"/>
        <v>3</v>
      </c>
      <c r="V11" s="11">
        <v>43</v>
      </c>
      <c r="W11" s="11">
        <v>10</v>
      </c>
      <c r="X11" s="20">
        <v>10</v>
      </c>
      <c r="Y11" s="20">
        <v>3</v>
      </c>
      <c r="Z11" s="11">
        <v>12</v>
      </c>
      <c r="AA11" s="11">
        <v>10</v>
      </c>
      <c r="AB11" s="11">
        <v>13</v>
      </c>
      <c r="AC11" s="11">
        <f t="shared" si="0"/>
        <v>16</v>
      </c>
      <c r="AD11" s="11">
        <v>6.06666</v>
      </c>
      <c r="AE11" s="11">
        <v>12</v>
      </c>
      <c r="AF11" s="11">
        <f>VLOOKUP(B:B,[2]Sheet1!$A$1:$C$65536,3,0)</f>
        <v>6.06666</v>
      </c>
      <c r="AG11" s="11">
        <v>7</v>
      </c>
      <c r="AH11" s="11">
        <v>12</v>
      </c>
      <c r="AI11" s="11">
        <v>2334.12</v>
      </c>
      <c r="AJ11" s="4">
        <f t="shared" si="4"/>
        <v>0.00546714261622351</v>
      </c>
      <c r="AK11" s="3">
        <v>2887</v>
      </c>
    </row>
    <row r="12" customHeight="1" spans="1:37">
      <c r="A12" s="10">
        <v>36</v>
      </c>
      <c r="B12" s="10">
        <v>712</v>
      </c>
      <c r="C12" s="10" t="s">
        <v>136</v>
      </c>
      <c r="D12" s="10" t="s">
        <v>271</v>
      </c>
      <c r="E12" s="10" t="s">
        <v>134</v>
      </c>
      <c r="F12" s="11">
        <v>15</v>
      </c>
      <c r="G12" s="11">
        <v>19</v>
      </c>
      <c r="H12" s="11">
        <v>17</v>
      </c>
      <c r="I12" s="11">
        <v>214</v>
      </c>
      <c r="J12" s="11">
        <v>28</v>
      </c>
      <c r="K12" s="11">
        <v>55</v>
      </c>
      <c r="L12" s="11">
        <f t="shared" si="1"/>
        <v>138</v>
      </c>
      <c r="M12" s="11">
        <v>31</v>
      </c>
      <c r="N12" s="11">
        <v>9</v>
      </c>
      <c r="O12" s="11">
        <v>7</v>
      </c>
      <c r="P12" s="11">
        <v>5</v>
      </c>
      <c r="Q12" s="11">
        <v>0</v>
      </c>
      <c r="R12" s="11">
        <f t="shared" si="2"/>
        <v>5</v>
      </c>
      <c r="S12" s="11">
        <v>52</v>
      </c>
      <c r="T12" s="11">
        <v>53</v>
      </c>
      <c r="U12" s="11">
        <f t="shared" si="3"/>
        <v>-1</v>
      </c>
      <c r="V12" s="11">
        <v>14</v>
      </c>
      <c r="W12" s="11">
        <v>8</v>
      </c>
      <c r="X12" s="20">
        <v>10</v>
      </c>
      <c r="Y12" s="20">
        <v>12</v>
      </c>
      <c r="Z12" s="11">
        <v>14</v>
      </c>
      <c r="AA12" s="11">
        <v>8</v>
      </c>
      <c r="AB12" s="11">
        <v>2</v>
      </c>
      <c r="AC12" s="11">
        <f t="shared" si="0"/>
        <v>13</v>
      </c>
      <c r="AD12" s="11">
        <v>11</v>
      </c>
      <c r="AE12" s="11">
        <v>14</v>
      </c>
      <c r="AF12" s="11">
        <f>VLOOKUP(B:B,[2]Sheet1!$A$1:$C$65536,3,0)</f>
        <v>11</v>
      </c>
      <c r="AG12" s="11">
        <v>7</v>
      </c>
      <c r="AH12" s="11">
        <v>12</v>
      </c>
      <c r="AI12" s="11">
        <v>8533.18</v>
      </c>
      <c r="AJ12" s="4">
        <f t="shared" si="4"/>
        <v>0.019987023816216</v>
      </c>
      <c r="AK12" s="3">
        <v>10553</v>
      </c>
    </row>
    <row r="13" customHeight="1" spans="1:37">
      <c r="A13" s="10">
        <v>37</v>
      </c>
      <c r="B13" s="10">
        <v>750</v>
      </c>
      <c r="C13" s="10" t="s">
        <v>137</v>
      </c>
      <c r="D13" s="10" t="s">
        <v>271</v>
      </c>
      <c r="E13" s="10" t="s">
        <v>134</v>
      </c>
      <c r="F13" s="11">
        <v>20</v>
      </c>
      <c r="G13" s="11">
        <v>4</v>
      </c>
      <c r="H13" s="11">
        <v>23</v>
      </c>
      <c r="I13" s="11">
        <v>284</v>
      </c>
      <c r="J13" s="11">
        <v>33</v>
      </c>
      <c r="K13" s="11">
        <v>82</v>
      </c>
      <c r="L13" s="11">
        <f t="shared" si="1"/>
        <v>197</v>
      </c>
      <c r="M13" s="11">
        <v>16</v>
      </c>
      <c r="N13" s="11">
        <v>31</v>
      </c>
      <c r="O13" s="11">
        <v>15</v>
      </c>
      <c r="P13" s="11">
        <v>16</v>
      </c>
      <c r="Q13" s="11">
        <v>2</v>
      </c>
      <c r="R13" s="11">
        <f t="shared" si="2"/>
        <v>18</v>
      </c>
      <c r="S13" s="11">
        <v>82</v>
      </c>
      <c r="T13" s="11">
        <v>89</v>
      </c>
      <c r="U13" s="11">
        <f t="shared" si="3"/>
        <v>-7</v>
      </c>
      <c r="V13" s="11">
        <v>71</v>
      </c>
      <c r="W13" s="11">
        <v>13</v>
      </c>
      <c r="X13" s="20">
        <v>21</v>
      </c>
      <c r="Y13" s="20">
        <v>16</v>
      </c>
      <c r="Z13" s="11">
        <v>17</v>
      </c>
      <c r="AA13" s="11">
        <v>8</v>
      </c>
      <c r="AB13" s="11">
        <v>11</v>
      </c>
      <c r="AC13" s="11">
        <f t="shared" si="0"/>
        <v>13</v>
      </c>
      <c r="AD13" s="11">
        <v>14</v>
      </c>
      <c r="AE13" s="11">
        <v>18</v>
      </c>
      <c r="AF13" s="11">
        <f>VLOOKUP(B:B,[2]Sheet1!$A$1:$C$65536,3,0)</f>
        <v>14</v>
      </c>
      <c r="AG13" s="11">
        <v>7</v>
      </c>
      <c r="AH13" s="11">
        <v>8</v>
      </c>
      <c r="AI13" s="11">
        <v>6664.43</v>
      </c>
      <c r="AJ13" s="4">
        <f t="shared" si="4"/>
        <v>0.0156099040605618</v>
      </c>
      <c r="AK13" s="3">
        <v>8242</v>
      </c>
    </row>
    <row r="14" customHeight="1" spans="1:37">
      <c r="A14" s="10">
        <v>59</v>
      </c>
      <c r="B14" s="10">
        <v>373</v>
      </c>
      <c r="C14" s="10" t="s">
        <v>159</v>
      </c>
      <c r="D14" s="10" t="s">
        <v>271</v>
      </c>
      <c r="E14" s="10" t="s">
        <v>101</v>
      </c>
      <c r="F14" s="11">
        <v>14</v>
      </c>
      <c r="G14" s="11">
        <v>7</v>
      </c>
      <c r="H14" s="11">
        <v>16</v>
      </c>
      <c r="I14" s="11">
        <v>189</v>
      </c>
      <c r="J14" s="11">
        <v>21</v>
      </c>
      <c r="K14" s="11">
        <v>89</v>
      </c>
      <c r="L14" s="11">
        <f t="shared" si="1"/>
        <v>199</v>
      </c>
      <c r="M14" s="11">
        <v>17</v>
      </c>
      <c r="N14" s="11">
        <v>27</v>
      </c>
      <c r="O14" s="11">
        <v>7</v>
      </c>
      <c r="P14" s="11">
        <v>6</v>
      </c>
      <c r="Q14" s="11">
        <v>1</v>
      </c>
      <c r="R14" s="11">
        <f t="shared" si="2"/>
        <v>7</v>
      </c>
      <c r="S14" s="11">
        <v>39</v>
      </c>
      <c r="T14" s="11">
        <v>37</v>
      </c>
      <c r="U14" s="11">
        <f t="shared" si="3"/>
        <v>2</v>
      </c>
      <c r="V14" s="11">
        <v>30</v>
      </c>
      <c r="W14" s="11">
        <v>8</v>
      </c>
      <c r="X14" s="20">
        <v>4</v>
      </c>
      <c r="Y14" s="20">
        <v>0</v>
      </c>
      <c r="Z14" s="11">
        <v>7</v>
      </c>
      <c r="AA14" s="11">
        <v>8</v>
      </c>
      <c r="AB14" s="11">
        <v>7</v>
      </c>
      <c r="AC14" s="11">
        <f t="shared" si="0"/>
        <v>13</v>
      </c>
      <c r="AD14" s="11">
        <v>8</v>
      </c>
      <c r="AE14" s="11">
        <v>12</v>
      </c>
      <c r="AF14" s="11">
        <f>VLOOKUP(B:B,[2]Sheet1!$A$1:$C$65536,3,0)</f>
        <v>8</v>
      </c>
      <c r="AG14" s="11">
        <v>7</v>
      </c>
      <c r="AH14" s="11">
        <v>2</v>
      </c>
      <c r="AI14" s="11">
        <v>1786.63</v>
      </c>
      <c r="AJ14" s="4">
        <f t="shared" si="4"/>
        <v>0.00418477242490678</v>
      </c>
      <c r="AK14" s="3">
        <v>2210</v>
      </c>
    </row>
    <row r="15" customHeight="1" spans="1:37">
      <c r="A15" s="10">
        <v>60</v>
      </c>
      <c r="B15" s="10">
        <v>517</v>
      </c>
      <c r="C15" s="10" t="s">
        <v>160</v>
      </c>
      <c r="D15" s="10" t="s">
        <v>271</v>
      </c>
      <c r="E15" s="10" t="s">
        <v>101</v>
      </c>
      <c r="F15" s="11">
        <v>14</v>
      </c>
      <c r="G15" s="11">
        <v>2</v>
      </c>
      <c r="H15" s="11">
        <v>16</v>
      </c>
      <c r="I15" s="11">
        <v>170</v>
      </c>
      <c r="J15" s="11">
        <v>7</v>
      </c>
      <c r="K15" s="11">
        <v>39</v>
      </c>
      <c r="L15" s="11">
        <f t="shared" si="1"/>
        <v>85</v>
      </c>
      <c r="M15" s="11">
        <v>24</v>
      </c>
      <c r="N15" s="11">
        <v>14</v>
      </c>
      <c r="O15" s="11">
        <v>10</v>
      </c>
      <c r="P15" s="11">
        <v>10</v>
      </c>
      <c r="Q15" s="11">
        <v>0</v>
      </c>
      <c r="R15" s="11">
        <f t="shared" si="2"/>
        <v>10</v>
      </c>
      <c r="S15" s="11">
        <v>47</v>
      </c>
      <c r="T15" s="11">
        <v>64</v>
      </c>
      <c r="U15" s="11">
        <f t="shared" si="3"/>
        <v>-17</v>
      </c>
      <c r="V15" s="11">
        <v>19</v>
      </c>
      <c r="W15" s="11">
        <v>6</v>
      </c>
      <c r="X15" s="20">
        <v>3</v>
      </c>
      <c r="Y15" s="20">
        <v>14</v>
      </c>
      <c r="Z15" s="11">
        <v>7</v>
      </c>
      <c r="AA15" s="11">
        <v>8</v>
      </c>
      <c r="AB15" s="11">
        <v>4</v>
      </c>
      <c r="AC15" s="11">
        <f t="shared" si="0"/>
        <v>13</v>
      </c>
      <c r="AD15" s="11">
        <v>11</v>
      </c>
      <c r="AE15" s="11">
        <v>14</v>
      </c>
      <c r="AF15" s="11">
        <f>VLOOKUP(B:B,[2]Sheet1!$A$1:$C$65536,3,0)</f>
        <v>11</v>
      </c>
      <c r="AG15" s="11">
        <v>7</v>
      </c>
      <c r="AH15" s="11">
        <v>3</v>
      </c>
      <c r="AI15" s="11">
        <v>1927.62</v>
      </c>
      <c r="AJ15" s="4">
        <f t="shared" si="4"/>
        <v>0.00451500927539491</v>
      </c>
      <c r="AK15" s="3">
        <v>2384</v>
      </c>
    </row>
    <row r="16" customHeight="1" spans="1:37">
      <c r="A16" s="10">
        <v>78</v>
      </c>
      <c r="B16" s="10">
        <v>385</v>
      </c>
      <c r="C16" s="10" t="s">
        <v>178</v>
      </c>
      <c r="D16" s="10" t="s">
        <v>271</v>
      </c>
      <c r="E16" s="10" t="s">
        <v>179</v>
      </c>
      <c r="F16" s="11">
        <v>11</v>
      </c>
      <c r="G16" s="11">
        <v>9</v>
      </c>
      <c r="H16" s="11">
        <v>13</v>
      </c>
      <c r="I16" s="11">
        <v>159</v>
      </c>
      <c r="J16" s="11">
        <v>13</v>
      </c>
      <c r="K16" s="11">
        <v>83</v>
      </c>
      <c r="L16" s="11">
        <f t="shared" si="1"/>
        <v>179</v>
      </c>
      <c r="M16" s="11">
        <v>24</v>
      </c>
      <c r="N16" s="11">
        <v>19</v>
      </c>
      <c r="O16" s="11">
        <v>12</v>
      </c>
      <c r="P16" s="11">
        <v>14</v>
      </c>
      <c r="Q16" s="11">
        <v>0</v>
      </c>
      <c r="R16" s="11">
        <f t="shared" si="2"/>
        <v>14</v>
      </c>
      <c r="S16" s="11">
        <v>32</v>
      </c>
      <c r="T16" s="11">
        <v>37</v>
      </c>
      <c r="U16" s="11">
        <f t="shared" si="3"/>
        <v>-5</v>
      </c>
      <c r="V16" s="11">
        <v>14</v>
      </c>
      <c r="W16" s="11">
        <v>6</v>
      </c>
      <c r="X16" s="20">
        <v>3</v>
      </c>
      <c r="Y16" s="20">
        <v>6</v>
      </c>
      <c r="Z16" s="11">
        <v>7</v>
      </c>
      <c r="AA16" s="11">
        <v>8</v>
      </c>
      <c r="AB16" s="11">
        <v>5</v>
      </c>
      <c r="AC16" s="11">
        <f t="shared" si="0"/>
        <v>13</v>
      </c>
      <c r="AD16" s="11">
        <v>2.6</v>
      </c>
      <c r="AE16" s="11">
        <v>10</v>
      </c>
      <c r="AF16" s="11">
        <f>VLOOKUP(B:B,[2]Sheet1!$A$1:$C$65536,3,0)</f>
        <v>2.6</v>
      </c>
      <c r="AG16" s="11">
        <v>7</v>
      </c>
      <c r="AH16" s="11">
        <v>8</v>
      </c>
      <c r="AI16" s="11">
        <v>1352.05</v>
      </c>
      <c r="AJ16" s="4">
        <f t="shared" si="4"/>
        <v>0.00316686810201061</v>
      </c>
      <c r="AK16" s="3">
        <v>1672</v>
      </c>
    </row>
    <row r="17" customHeight="1" spans="1:37">
      <c r="A17" s="10">
        <v>83</v>
      </c>
      <c r="B17" s="10">
        <v>341</v>
      </c>
      <c r="C17" s="10" t="s">
        <v>184</v>
      </c>
      <c r="D17" s="10" t="s">
        <v>271</v>
      </c>
      <c r="E17" s="10" t="s">
        <v>185</v>
      </c>
      <c r="F17" s="11">
        <v>20</v>
      </c>
      <c r="G17" s="11">
        <v>20</v>
      </c>
      <c r="H17" s="11">
        <v>23</v>
      </c>
      <c r="I17" s="11">
        <v>247</v>
      </c>
      <c r="J17" s="11">
        <v>48</v>
      </c>
      <c r="K17" s="11">
        <v>86</v>
      </c>
      <c r="L17" s="11">
        <f t="shared" si="1"/>
        <v>220</v>
      </c>
      <c r="M17" s="11">
        <v>15</v>
      </c>
      <c r="N17" s="11">
        <v>11</v>
      </c>
      <c r="O17" s="11">
        <v>8</v>
      </c>
      <c r="P17" s="11">
        <v>8</v>
      </c>
      <c r="Q17" s="11">
        <v>0</v>
      </c>
      <c r="R17" s="11">
        <f t="shared" si="2"/>
        <v>8</v>
      </c>
      <c r="S17" s="11">
        <v>30</v>
      </c>
      <c r="T17" s="11">
        <v>30</v>
      </c>
      <c r="U17" s="11">
        <f t="shared" si="3"/>
        <v>0</v>
      </c>
      <c r="V17" s="11">
        <v>3</v>
      </c>
      <c r="W17" s="11">
        <v>6</v>
      </c>
      <c r="X17" s="20">
        <v>1</v>
      </c>
      <c r="Y17" s="20">
        <v>11</v>
      </c>
      <c r="Z17" s="11">
        <v>7</v>
      </c>
      <c r="AA17" s="11">
        <v>8</v>
      </c>
      <c r="AB17" s="11">
        <v>2</v>
      </c>
      <c r="AC17" s="11">
        <f t="shared" si="0"/>
        <v>13</v>
      </c>
      <c r="AD17" s="11">
        <v>12.1</v>
      </c>
      <c r="AE17" s="11">
        <v>15</v>
      </c>
      <c r="AF17" s="11">
        <f>VLOOKUP(B:B,[2]Sheet1!$A$1:$C$65536,3,0)</f>
        <v>12.1</v>
      </c>
      <c r="AG17" s="11">
        <v>7</v>
      </c>
      <c r="AH17" s="11">
        <v>1</v>
      </c>
      <c r="AI17" s="11">
        <v>7346.82</v>
      </c>
      <c r="AJ17" s="4">
        <f t="shared" si="4"/>
        <v>0.01720824666929</v>
      </c>
      <c r="AK17" s="3">
        <v>9086</v>
      </c>
    </row>
    <row r="18" customHeight="1" spans="1:37">
      <c r="A18" s="10">
        <v>7</v>
      </c>
      <c r="B18" s="10">
        <v>365</v>
      </c>
      <c r="C18" s="10" t="s">
        <v>105</v>
      </c>
      <c r="D18" s="10" t="s">
        <v>272</v>
      </c>
      <c r="E18" s="10" t="s">
        <v>98</v>
      </c>
      <c r="F18" s="11">
        <v>12</v>
      </c>
      <c r="G18" s="11">
        <v>2</v>
      </c>
      <c r="H18" s="11">
        <v>14</v>
      </c>
      <c r="I18" s="11">
        <v>168</v>
      </c>
      <c r="J18" s="11">
        <v>6</v>
      </c>
      <c r="K18" s="11">
        <v>83</v>
      </c>
      <c r="L18" s="11">
        <f t="shared" si="1"/>
        <v>172</v>
      </c>
      <c r="M18" s="11">
        <v>15</v>
      </c>
      <c r="N18" s="11">
        <v>24</v>
      </c>
      <c r="O18" s="11">
        <v>4</v>
      </c>
      <c r="P18" s="11">
        <v>3</v>
      </c>
      <c r="Q18" s="11">
        <v>0</v>
      </c>
      <c r="R18" s="11">
        <f t="shared" si="2"/>
        <v>3</v>
      </c>
      <c r="S18" s="11">
        <v>30</v>
      </c>
      <c r="T18" s="11">
        <v>31</v>
      </c>
      <c r="U18" s="11">
        <f t="shared" si="3"/>
        <v>-1</v>
      </c>
      <c r="V18" s="11">
        <v>9</v>
      </c>
      <c r="W18" s="11">
        <v>6</v>
      </c>
      <c r="X18" s="20">
        <v>2</v>
      </c>
      <c r="Y18" s="20">
        <v>3</v>
      </c>
      <c r="Z18" s="11">
        <v>7</v>
      </c>
      <c r="AA18" s="11">
        <v>7</v>
      </c>
      <c r="AB18" s="11">
        <v>5</v>
      </c>
      <c r="AC18" s="11">
        <f t="shared" si="0"/>
        <v>11</v>
      </c>
      <c r="AD18" s="11">
        <v>1</v>
      </c>
      <c r="AE18" s="11">
        <v>8</v>
      </c>
      <c r="AF18" s="11">
        <f>VLOOKUP(B:B,[2]Sheet1!$A$1:$C$65536,3,0)</f>
        <v>1</v>
      </c>
      <c r="AG18" s="11">
        <v>7</v>
      </c>
      <c r="AH18" s="11">
        <v>0</v>
      </c>
      <c r="AI18" s="11">
        <v>3386.55</v>
      </c>
      <c r="AJ18" s="4">
        <f t="shared" si="4"/>
        <v>0.00793221934903592</v>
      </c>
      <c r="AK18" s="3">
        <v>4188</v>
      </c>
    </row>
    <row r="19" customHeight="1" spans="1:37">
      <c r="A19" s="10">
        <v>8</v>
      </c>
      <c r="B19" s="10">
        <v>379</v>
      </c>
      <c r="C19" s="10" t="s">
        <v>106</v>
      </c>
      <c r="D19" s="10" t="s">
        <v>272</v>
      </c>
      <c r="E19" s="10" t="s">
        <v>98</v>
      </c>
      <c r="F19" s="11">
        <v>14</v>
      </c>
      <c r="G19" s="11">
        <v>19</v>
      </c>
      <c r="H19" s="11">
        <v>16</v>
      </c>
      <c r="I19" s="11">
        <v>190</v>
      </c>
      <c r="J19" s="11">
        <v>34</v>
      </c>
      <c r="K19" s="11">
        <v>43</v>
      </c>
      <c r="L19" s="11">
        <f t="shared" si="1"/>
        <v>120</v>
      </c>
      <c r="M19" s="11">
        <v>15</v>
      </c>
      <c r="N19" s="11">
        <v>15</v>
      </c>
      <c r="O19" s="11">
        <v>5</v>
      </c>
      <c r="P19" s="11">
        <v>3</v>
      </c>
      <c r="Q19" s="11">
        <v>0</v>
      </c>
      <c r="R19" s="11">
        <f t="shared" si="2"/>
        <v>3</v>
      </c>
      <c r="S19" s="11">
        <v>30</v>
      </c>
      <c r="T19" s="11">
        <v>32</v>
      </c>
      <c r="U19" s="11">
        <f t="shared" si="3"/>
        <v>-2</v>
      </c>
      <c r="V19" s="11">
        <v>19</v>
      </c>
      <c r="W19" s="11">
        <v>6</v>
      </c>
      <c r="X19" s="20">
        <v>6</v>
      </c>
      <c r="Y19" s="20">
        <v>0</v>
      </c>
      <c r="Z19" s="11">
        <v>7</v>
      </c>
      <c r="AA19" s="11">
        <v>7</v>
      </c>
      <c r="AB19" s="11">
        <v>3</v>
      </c>
      <c r="AC19" s="11">
        <f t="shared" si="0"/>
        <v>11</v>
      </c>
      <c r="AD19" s="11">
        <v>8</v>
      </c>
      <c r="AE19" s="11">
        <v>10</v>
      </c>
      <c r="AF19" s="11">
        <f>VLOOKUP(B:B,[2]Sheet1!$A$1:$C$65536,3,0)</f>
        <v>8</v>
      </c>
      <c r="AG19" s="11">
        <v>7</v>
      </c>
      <c r="AH19" s="11">
        <v>4</v>
      </c>
      <c r="AI19" s="11">
        <v>3164.01</v>
      </c>
      <c r="AJ19" s="4">
        <f t="shared" si="4"/>
        <v>0.00741097026252178</v>
      </c>
      <c r="AK19" s="3">
        <v>3913</v>
      </c>
    </row>
    <row r="20" customHeight="1" spans="1:37">
      <c r="A20" s="10">
        <v>9</v>
      </c>
      <c r="B20" s="10">
        <v>513</v>
      </c>
      <c r="C20" s="10" t="s">
        <v>107</v>
      </c>
      <c r="D20" s="10" t="s">
        <v>272</v>
      </c>
      <c r="E20" s="10" t="s">
        <v>98</v>
      </c>
      <c r="F20" s="11">
        <v>9</v>
      </c>
      <c r="G20" s="11">
        <v>5</v>
      </c>
      <c r="H20" s="11">
        <v>10</v>
      </c>
      <c r="I20" s="11">
        <v>125</v>
      </c>
      <c r="J20" s="11">
        <v>35</v>
      </c>
      <c r="K20" s="11">
        <v>56</v>
      </c>
      <c r="L20" s="11">
        <f t="shared" si="1"/>
        <v>147</v>
      </c>
      <c r="M20" s="11">
        <v>15</v>
      </c>
      <c r="N20" s="11">
        <v>28</v>
      </c>
      <c r="O20" s="11">
        <v>10</v>
      </c>
      <c r="P20" s="11">
        <v>9</v>
      </c>
      <c r="Q20" s="11">
        <v>2</v>
      </c>
      <c r="R20" s="11">
        <f t="shared" si="2"/>
        <v>11</v>
      </c>
      <c r="S20" s="11">
        <v>30</v>
      </c>
      <c r="T20" s="11">
        <v>47</v>
      </c>
      <c r="U20" s="11">
        <f t="shared" si="3"/>
        <v>-17</v>
      </c>
      <c r="V20" s="11">
        <v>25</v>
      </c>
      <c r="W20" s="11">
        <v>8</v>
      </c>
      <c r="X20" s="20">
        <v>16</v>
      </c>
      <c r="Y20" s="20">
        <v>3</v>
      </c>
      <c r="Z20" s="11">
        <v>9</v>
      </c>
      <c r="AA20" s="11">
        <v>7</v>
      </c>
      <c r="AB20" s="11">
        <v>11</v>
      </c>
      <c r="AC20" s="11">
        <f t="shared" si="0"/>
        <v>11</v>
      </c>
      <c r="AD20" s="11">
        <v>9</v>
      </c>
      <c r="AE20" s="11">
        <v>11</v>
      </c>
      <c r="AF20" s="11">
        <f>VLOOKUP(B:B,[2]Sheet1!$A$1:$C$65536,3,0)</f>
        <v>9</v>
      </c>
      <c r="AG20" s="11">
        <v>7</v>
      </c>
      <c r="AH20" s="11">
        <v>0</v>
      </c>
      <c r="AI20" s="11">
        <v>2043.53</v>
      </c>
      <c r="AJ20" s="4">
        <f t="shared" si="4"/>
        <v>0.00478650195813892</v>
      </c>
      <c r="AK20" s="3">
        <v>2527</v>
      </c>
    </row>
    <row r="21" customHeight="1" spans="1:37">
      <c r="A21" s="10">
        <v>10</v>
      </c>
      <c r="B21" s="10">
        <v>102934</v>
      </c>
      <c r="C21" s="10" t="s">
        <v>108</v>
      </c>
      <c r="D21" s="10" t="s">
        <v>272</v>
      </c>
      <c r="E21" s="10" t="s">
        <v>98</v>
      </c>
      <c r="F21" s="11">
        <v>14</v>
      </c>
      <c r="G21" s="11">
        <v>12</v>
      </c>
      <c r="H21" s="11">
        <v>16</v>
      </c>
      <c r="I21" s="11">
        <v>180</v>
      </c>
      <c r="J21" s="11">
        <v>6</v>
      </c>
      <c r="K21" s="11">
        <v>54</v>
      </c>
      <c r="L21" s="11">
        <f t="shared" si="1"/>
        <v>114</v>
      </c>
      <c r="M21" s="11">
        <v>22</v>
      </c>
      <c r="N21" s="11">
        <v>9</v>
      </c>
      <c r="O21" s="11">
        <v>6</v>
      </c>
      <c r="P21" s="11">
        <v>6</v>
      </c>
      <c r="Q21" s="11">
        <v>2</v>
      </c>
      <c r="R21" s="11">
        <f t="shared" si="2"/>
        <v>8</v>
      </c>
      <c r="S21" s="11">
        <v>32</v>
      </c>
      <c r="T21" s="11">
        <v>63</v>
      </c>
      <c r="U21" s="11">
        <f t="shared" si="3"/>
        <v>-31</v>
      </c>
      <c r="V21" s="11">
        <v>7</v>
      </c>
      <c r="W21" s="11">
        <v>6</v>
      </c>
      <c r="X21" s="20">
        <v>7</v>
      </c>
      <c r="Y21" s="20">
        <v>1</v>
      </c>
      <c r="Z21" s="11">
        <v>12</v>
      </c>
      <c r="AA21" s="11">
        <v>7</v>
      </c>
      <c r="AB21" s="11">
        <v>1</v>
      </c>
      <c r="AC21" s="11">
        <f t="shared" si="0"/>
        <v>11</v>
      </c>
      <c r="AD21" s="11">
        <v>1</v>
      </c>
      <c r="AE21" s="11">
        <v>8</v>
      </c>
      <c r="AF21" s="11">
        <f>VLOOKUP(B:B,[2]Sheet1!$A$1:$C$65536,3,0)</f>
        <v>1</v>
      </c>
      <c r="AG21" s="11">
        <v>7</v>
      </c>
      <c r="AH21" s="11">
        <v>1</v>
      </c>
      <c r="AI21" s="11">
        <v>2363.06</v>
      </c>
      <c r="AJ21" s="4">
        <f t="shared" si="4"/>
        <v>0.00553492795173047</v>
      </c>
      <c r="AK21" s="3">
        <v>2922</v>
      </c>
    </row>
    <row r="22" customHeight="1" spans="1:37">
      <c r="A22" s="10">
        <v>38</v>
      </c>
      <c r="B22" s="10">
        <v>387</v>
      </c>
      <c r="C22" s="10" t="s">
        <v>138</v>
      </c>
      <c r="D22" s="10" t="s">
        <v>272</v>
      </c>
      <c r="E22" s="10" t="s">
        <v>134</v>
      </c>
      <c r="F22" s="11">
        <v>14</v>
      </c>
      <c r="G22" s="11">
        <v>0</v>
      </c>
      <c r="H22" s="11">
        <v>16</v>
      </c>
      <c r="I22" s="11">
        <v>190</v>
      </c>
      <c r="J22" s="11">
        <v>9</v>
      </c>
      <c r="K22" s="11">
        <v>92</v>
      </c>
      <c r="L22" s="11">
        <f t="shared" si="1"/>
        <v>193</v>
      </c>
      <c r="M22" s="11">
        <v>16</v>
      </c>
      <c r="N22" s="11">
        <v>8</v>
      </c>
      <c r="O22" s="11">
        <v>10</v>
      </c>
      <c r="P22" s="11">
        <v>8</v>
      </c>
      <c r="Q22" s="11">
        <v>4</v>
      </c>
      <c r="R22" s="11">
        <f t="shared" si="2"/>
        <v>12</v>
      </c>
      <c r="S22" s="11">
        <v>32</v>
      </c>
      <c r="T22" s="11">
        <v>36</v>
      </c>
      <c r="U22" s="11">
        <f t="shared" si="3"/>
        <v>-4</v>
      </c>
      <c r="V22" s="11">
        <v>20</v>
      </c>
      <c r="W22" s="11">
        <v>6</v>
      </c>
      <c r="X22" s="20">
        <v>7</v>
      </c>
      <c r="Y22" s="20">
        <v>15</v>
      </c>
      <c r="Z22" s="11">
        <v>7</v>
      </c>
      <c r="AA22" s="11">
        <v>7</v>
      </c>
      <c r="AB22" s="11">
        <v>5</v>
      </c>
      <c r="AC22" s="11">
        <f t="shared" si="0"/>
        <v>11</v>
      </c>
      <c r="AD22" s="11">
        <v>6</v>
      </c>
      <c r="AE22" s="11">
        <v>8</v>
      </c>
      <c r="AF22" s="11">
        <f>VLOOKUP(B:B,[2]Sheet1!$A$1:$C$65536,3,0)</f>
        <v>6</v>
      </c>
      <c r="AG22" s="11">
        <v>7</v>
      </c>
      <c r="AH22" s="11">
        <v>0</v>
      </c>
      <c r="AI22" s="11">
        <v>2913.5</v>
      </c>
      <c r="AJ22" s="4">
        <f t="shared" si="4"/>
        <v>0.0068242078437986</v>
      </c>
      <c r="AK22" s="3">
        <v>3603</v>
      </c>
    </row>
    <row r="23" customHeight="1" spans="1:37">
      <c r="A23" s="10">
        <v>39</v>
      </c>
      <c r="B23" s="10">
        <v>377</v>
      </c>
      <c r="C23" s="10" t="s">
        <v>139</v>
      </c>
      <c r="D23" s="10" t="s">
        <v>272</v>
      </c>
      <c r="E23" s="10" t="s">
        <v>134</v>
      </c>
      <c r="F23" s="11">
        <v>13</v>
      </c>
      <c r="G23" s="11">
        <v>6</v>
      </c>
      <c r="H23" s="11">
        <v>15</v>
      </c>
      <c r="I23" s="11">
        <v>186</v>
      </c>
      <c r="J23" s="11">
        <v>23</v>
      </c>
      <c r="K23" s="11">
        <v>55</v>
      </c>
      <c r="L23" s="11">
        <f t="shared" si="1"/>
        <v>133</v>
      </c>
      <c r="M23" s="11">
        <v>16</v>
      </c>
      <c r="N23" s="11">
        <v>17</v>
      </c>
      <c r="O23" s="11">
        <v>4</v>
      </c>
      <c r="P23" s="11">
        <v>5</v>
      </c>
      <c r="Q23" s="11">
        <v>1</v>
      </c>
      <c r="R23" s="11">
        <f t="shared" si="2"/>
        <v>6</v>
      </c>
      <c r="S23" s="11">
        <v>26</v>
      </c>
      <c r="T23" s="11">
        <v>26</v>
      </c>
      <c r="U23" s="11">
        <f t="shared" si="3"/>
        <v>0</v>
      </c>
      <c r="V23" s="11">
        <v>10</v>
      </c>
      <c r="W23" s="11">
        <v>6</v>
      </c>
      <c r="X23" s="20">
        <v>0</v>
      </c>
      <c r="Y23" s="20">
        <v>9</v>
      </c>
      <c r="Z23" s="11">
        <v>12</v>
      </c>
      <c r="AA23" s="11">
        <v>7</v>
      </c>
      <c r="AB23" s="11">
        <v>1</v>
      </c>
      <c r="AC23" s="11">
        <f t="shared" si="0"/>
        <v>11</v>
      </c>
      <c r="AD23" s="11">
        <v>5</v>
      </c>
      <c r="AE23" s="11">
        <v>8</v>
      </c>
      <c r="AF23" s="11">
        <f>VLOOKUP(B:B,[2]Sheet1!$A$1:$C$65536,3,0)</f>
        <v>5</v>
      </c>
      <c r="AG23" s="11">
        <v>7</v>
      </c>
      <c r="AH23" s="11">
        <v>5</v>
      </c>
      <c r="AI23" s="11">
        <v>4456.94</v>
      </c>
      <c r="AJ23" s="4">
        <f t="shared" si="4"/>
        <v>0.0104393632769314</v>
      </c>
      <c r="AK23" s="3">
        <v>5512</v>
      </c>
    </row>
    <row r="24" customHeight="1" spans="1:37">
      <c r="A24" s="10">
        <v>40</v>
      </c>
      <c r="B24" s="10">
        <v>546</v>
      </c>
      <c r="C24" s="10" t="s">
        <v>140</v>
      </c>
      <c r="D24" s="10" t="s">
        <v>272</v>
      </c>
      <c r="E24" s="10" t="s">
        <v>134</v>
      </c>
      <c r="F24" s="11">
        <v>14</v>
      </c>
      <c r="G24" s="11">
        <v>14</v>
      </c>
      <c r="H24" s="11">
        <v>16</v>
      </c>
      <c r="I24" s="11">
        <v>191</v>
      </c>
      <c r="J24" s="11">
        <v>33</v>
      </c>
      <c r="K24" s="11">
        <v>54</v>
      </c>
      <c r="L24" s="11">
        <f t="shared" si="1"/>
        <v>141</v>
      </c>
      <c r="M24" s="11">
        <v>16</v>
      </c>
      <c r="N24" s="11">
        <v>13</v>
      </c>
      <c r="O24" s="11">
        <v>4</v>
      </c>
      <c r="P24" s="11">
        <v>6</v>
      </c>
      <c r="Q24" s="11">
        <v>0</v>
      </c>
      <c r="R24" s="11">
        <f t="shared" si="2"/>
        <v>6</v>
      </c>
      <c r="S24" s="11">
        <v>28</v>
      </c>
      <c r="T24" s="11">
        <v>34</v>
      </c>
      <c r="U24" s="11">
        <f t="shared" si="3"/>
        <v>-6</v>
      </c>
      <c r="V24" s="11">
        <v>16</v>
      </c>
      <c r="W24" s="11">
        <v>6</v>
      </c>
      <c r="X24" s="20">
        <v>0</v>
      </c>
      <c r="Y24" s="20">
        <v>6</v>
      </c>
      <c r="Z24" s="11">
        <v>7</v>
      </c>
      <c r="AA24" s="11">
        <v>7</v>
      </c>
      <c r="AB24" s="11">
        <v>4</v>
      </c>
      <c r="AC24" s="11">
        <f t="shared" si="0"/>
        <v>11</v>
      </c>
      <c r="AD24" s="11">
        <v>6</v>
      </c>
      <c r="AE24" s="11">
        <v>8</v>
      </c>
      <c r="AF24" s="11">
        <f>VLOOKUP(B:B,[2]Sheet1!$A$1:$C$65536,3,0)</f>
        <v>6</v>
      </c>
      <c r="AG24" s="11">
        <v>7</v>
      </c>
      <c r="AH24" s="11">
        <v>0</v>
      </c>
      <c r="AI24" s="11">
        <v>3470.88</v>
      </c>
      <c r="AJ24" s="4">
        <f t="shared" si="4"/>
        <v>0.00812974309966833</v>
      </c>
      <c r="AK24" s="3">
        <v>4293</v>
      </c>
    </row>
    <row r="25" customHeight="1" spans="1:37">
      <c r="A25" s="10">
        <v>41</v>
      </c>
      <c r="B25" s="10">
        <v>598</v>
      </c>
      <c r="C25" s="10" t="s">
        <v>141</v>
      </c>
      <c r="D25" s="10" t="s">
        <v>272</v>
      </c>
      <c r="E25" s="10" t="s">
        <v>134</v>
      </c>
      <c r="F25" s="11">
        <v>11</v>
      </c>
      <c r="G25" s="11">
        <v>2</v>
      </c>
      <c r="H25" s="11">
        <v>13</v>
      </c>
      <c r="I25" s="11">
        <v>151</v>
      </c>
      <c r="J25" s="11">
        <v>11</v>
      </c>
      <c r="K25" s="11">
        <v>54</v>
      </c>
      <c r="L25" s="11">
        <f t="shared" si="1"/>
        <v>119</v>
      </c>
      <c r="M25" s="11">
        <v>13</v>
      </c>
      <c r="N25" s="11">
        <v>12</v>
      </c>
      <c r="O25" s="11">
        <v>3</v>
      </c>
      <c r="P25" s="11">
        <v>2</v>
      </c>
      <c r="Q25" s="11">
        <v>1</v>
      </c>
      <c r="R25" s="11">
        <f t="shared" si="2"/>
        <v>3</v>
      </c>
      <c r="S25" s="11">
        <v>22</v>
      </c>
      <c r="T25" s="11">
        <v>26</v>
      </c>
      <c r="U25" s="11">
        <f t="shared" si="3"/>
        <v>-4</v>
      </c>
      <c r="V25" s="11">
        <v>2</v>
      </c>
      <c r="W25" s="11">
        <v>6</v>
      </c>
      <c r="X25" s="20">
        <v>4</v>
      </c>
      <c r="Y25" s="20">
        <v>3</v>
      </c>
      <c r="Z25" s="11">
        <v>7</v>
      </c>
      <c r="AA25" s="11">
        <v>7</v>
      </c>
      <c r="AB25" s="11">
        <v>3</v>
      </c>
      <c r="AC25" s="11">
        <f t="shared" si="0"/>
        <v>11</v>
      </c>
      <c r="AD25" s="11">
        <v>9</v>
      </c>
      <c r="AE25" s="11">
        <v>11</v>
      </c>
      <c r="AF25" s="11">
        <f>VLOOKUP(B:B,[2]Sheet1!$A$1:$C$65536,3,0)</f>
        <v>9</v>
      </c>
      <c r="AG25" s="11">
        <v>7</v>
      </c>
      <c r="AH25" s="11">
        <v>2</v>
      </c>
      <c r="AI25" s="11">
        <v>2652.62</v>
      </c>
      <c r="AJ25" s="4">
        <f t="shared" si="4"/>
        <v>0.00621315607023067</v>
      </c>
      <c r="AK25" s="3">
        <v>3281</v>
      </c>
    </row>
    <row r="26" customHeight="1" spans="1:37">
      <c r="A26" s="10">
        <v>42</v>
      </c>
      <c r="B26" s="10">
        <v>724</v>
      </c>
      <c r="C26" s="10" t="s">
        <v>142</v>
      </c>
      <c r="D26" s="10" t="s">
        <v>272</v>
      </c>
      <c r="E26" s="10" t="s">
        <v>134</v>
      </c>
      <c r="F26" s="11">
        <v>14</v>
      </c>
      <c r="G26" s="11">
        <v>3</v>
      </c>
      <c r="H26" s="11">
        <v>16</v>
      </c>
      <c r="I26" s="11">
        <v>192</v>
      </c>
      <c r="J26" s="11">
        <v>31</v>
      </c>
      <c r="K26" s="11">
        <v>61</v>
      </c>
      <c r="L26" s="11">
        <f t="shared" si="1"/>
        <v>153</v>
      </c>
      <c r="M26" s="11">
        <v>16</v>
      </c>
      <c r="N26" s="11">
        <v>7</v>
      </c>
      <c r="O26" s="11">
        <v>4</v>
      </c>
      <c r="P26" s="11">
        <v>5</v>
      </c>
      <c r="Q26" s="11">
        <v>0</v>
      </c>
      <c r="R26" s="11">
        <f t="shared" si="2"/>
        <v>5</v>
      </c>
      <c r="S26" s="11">
        <v>28</v>
      </c>
      <c r="T26" s="11">
        <v>26</v>
      </c>
      <c r="U26" s="11">
        <f t="shared" si="3"/>
        <v>2</v>
      </c>
      <c r="V26" s="11">
        <v>22</v>
      </c>
      <c r="W26" s="11">
        <v>6</v>
      </c>
      <c r="X26" s="20">
        <v>6</v>
      </c>
      <c r="Y26" s="20">
        <v>2</v>
      </c>
      <c r="Z26" s="11">
        <v>7</v>
      </c>
      <c r="AA26" s="11">
        <v>7</v>
      </c>
      <c r="AB26" s="11">
        <v>8</v>
      </c>
      <c r="AC26" s="11">
        <f t="shared" si="0"/>
        <v>11</v>
      </c>
      <c r="AD26" s="11">
        <v>7</v>
      </c>
      <c r="AE26" s="11">
        <v>9</v>
      </c>
      <c r="AF26" s="11">
        <f>VLOOKUP(B:B,[2]Sheet1!$A$1:$C$65536,3,0)</f>
        <v>7</v>
      </c>
      <c r="AG26" s="11">
        <v>7</v>
      </c>
      <c r="AH26" s="11">
        <v>6</v>
      </c>
      <c r="AI26" s="11">
        <v>3896.27</v>
      </c>
      <c r="AJ26" s="4">
        <f t="shared" si="4"/>
        <v>0.00912612194802031</v>
      </c>
      <c r="AK26" s="3">
        <v>4819</v>
      </c>
    </row>
    <row r="27" customHeight="1" spans="1:37">
      <c r="A27" s="10">
        <v>43</v>
      </c>
      <c r="B27" s="10">
        <v>737</v>
      </c>
      <c r="C27" s="10" t="s">
        <v>143</v>
      </c>
      <c r="D27" s="10" t="s">
        <v>272</v>
      </c>
      <c r="E27" s="10" t="s">
        <v>134</v>
      </c>
      <c r="F27" s="11">
        <v>9</v>
      </c>
      <c r="G27" s="11">
        <v>7</v>
      </c>
      <c r="H27" s="11">
        <v>10</v>
      </c>
      <c r="I27" s="11">
        <v>180</v>
      </c>
      <c r="J27" s="11">
        <v>40</v>
      </c>
      <c r="K27" s="11">
        <v>82</v>
      </c>
      <c r="L27" s="11">
        <f t="shared" si="1"/>
        <v>204</v>
      </c>
      <c r="M27" s="11">
        <v>18</v>
      </c>
      <c r="N27" s="11">
        <v>16</v>
      </c>
      <c r="O27" s="11">
        <v>4</v>
      </c>
      <c r="P27" s="11">
        <v>3</v>
      </c>
      <c r="Q27" s="11">
        <v>1</v>
      </c>
      <c r="R27" s="11">
        <f t="shared" si="2"/>
        <v>4</v>
      </c>
      <c r="S27" s="11">
        <v>32</v>
      </c>
      <c r="T27" s="11">
        <v>30</v>
      </c>
      <c r="U27" s="11">
        <f t="shared" si="3"/>
        <v>2</v>
      </c>
      <c r="V27" s="11">
        <v>28</v>
      </c>
      <c r="W27" s="11">
        <v>6</v>
      </c>
      <c r="X27" s="20">
        <v>6</v>
      </c>
      <c r="Y27" s="20">
        <v>0</v>
      </c>
      <c r="Z27" s="11">
        <v>7</v>
      </c>
      <c r="AA27" s="11">
        <v>7</v>
      </c>
      <c r="AB27" s="11">
        <v>2</v>
      </c>
      <c r="AC27" s="11">
        <f t="shared" si="0"/>
        <v>11</v>
      </c>
      <c r="AD27" s="11">
        <v>5</v>
      </c>
      <c r="AE27" s="11">
        <v>8</v>
      </c>
      <c r="AF27" s="11">
        <f>VLOOKUP(B:B,[2]Sheet1!$A$1:$C$65536,3,0)</f>
        <v>5</v>
      </c>
      <c r="AG27" s="11">
        <v>7</v>
      </c>
      <c r="AH27" s="11">
        <v>2</v>
      </c>
      <c r="AI27" s="11">
        <v>1971.31</v>
      </c>
      <c r="AJ27" s="4">
        <f t="shared" si="4"/>
        <v>0.00461734311465887</v>
      </c>
      <c r="AK27" s="3">
        <v>2438</v>
      </c>
    </row>
    <row r="28" customHeight="1" spans="1:37">
      <c r="A28" s="10">
        <v>44</v>
      </c>
      <c r="B28" s="10">
        <v>105751</v>
      </c>
      <c r="C28" s="10" t="s">
        <v>144</v>
      </c>
      <c r="D28" s="10" t="s">
        <v>272</v>
      </c>
      <c r="E28" s="10" t="s">
        <v>134</v>
      </c>
      <c r="F28" s="11">
        <v>6</v>
      </c>
      <c r="G28" s="11">
        <v>0</v>
      </c>
      <c r="H28" s="11">
        <v>7</v>
      </c>
      <c r="I28" s="11">
        <v>89</v>
      </c>
      <c r="J28" s="11">
        <v>13</v>
      </c>
      <c r="K28" s="11">
        <v>36</v>
      </c>
      <c r="L28" s="11">
        <f t="shared" si="1"/>
        <v>85</v>
      </c>
      <c r="M28" s="11">
        <v>14</v>
      </c>
      <c r="N28" s="11">
        <v>12</v>
      </c>
      <c r="O28" s="11">
        <v>6</v>
      </c>
      <c r="P28" s="11">
        <v>5</v>
      </c>
      <c r="Q28" s="11">
        <v>2</v>
      </c>
      <c r="R28" s="11">
        <f t="shared" si="2"/>
        <v>7</v>
      </c>
      <c r="S28" s="11">
        <v>20</v>
      </c>
      <c r="T28" s="11">
        <v>20</v>
      </c>
      <c r="U28" s="11">
        <f t="shared" si="3"/>
        <v>0</v>
      </c>
      <c r="V28" s="11">
        <v>20</v>
      </c>
      <c r="W28" s="11">
        <v>5</v>
      </c>
      <c r="X28" s="20">
        <v>0</v>
      </c>
      <c r="Y28" s="20">
        <v>0</v>
      </c>
      <c r="Z28" s="11">
        <v>7</v>
      </c>
      <c r="AA28" s="11">
        <v>7</v>
      </c>
      <c r="AB28" s="11">
        <v>0</v>
      </c>
      <c r="AC28" s="11">
        <f t="shared" si="0"/>
        <v>11</v>
      </c>
      <c r="AD28" s="11">
        <v>11</v>
      </c>
      <c r="AE28" s="11">
        <v>8</v>
      </c>
      <c r="AF28" s="11">
        <f>VLOOKUP(B:B,[2]Sheet1!$A$1:$C$65536,3,0)</f>
        <v>11</v>
      </c>
      <c r="AG28" s="11">
        <v>7</v>
      </c>
      <c r="AH28" s="11">
        <v>5</v>
      </c>
      <c r="AI28" s="11">
        <v>1518.2</v>
      </c>
      <c r="AJ28" s="4">
        <f t="shared" si="4"/>
        <v>0.00355603650195814</v>
      </c>
      <c r="AK28" s="3">
        <v>1878</v>
      </c>
    </row>
    <row r="29" customHeight="1" spans="1:37">
      <c r="A29" s="10">
        <v>61</v>
      </c>
      <c r="B29" s="10">
        <v>511</v>
      </c>
      <c r="C29" s="10" t="s">
        <v>161</v>
      </c>
      <c r="D29" s="10" t="s">
        <v>272</v>
      </c>
      <c r="E29" s="10" t="s">
        <v>101</v>
      </c>
      <c r="F29" s="11">
        <v>12</v>
      </c>
      <c r="G29" s="11">
        <v>0</v>
      </c>
      <c r="H29" s="11">
        <v>14</v>
      </c>
      <c r="I29" s="11">
        <v>153</v>
      </c>
      <c r="J29" s="11">
        <v>22</v>
      </c>
      <c r="K29" s="11">
        <v>30</v>
      </c>
      <c r="L29" s="11">
        <f t="shared" si="1"/>
        <v>82</v>
      </c>
      <c r="M29" s="11">
        <v>18</v>
      </c>
      <c r="N29" s="11">
        <v>14</v>
      </c>
      <c r="O29" s="11">
        <v>4</v>
      </c>
      <c r="P29" s="11">
        <v>4</v>
      </c>
      <c r="Q29" s="11">
        <v>1</v>
      </c>
      <c r="R29" s="11">
        <f t="shared" si="2"/>
        <v>5</v>
      </c>
      <c r="S29" s="11">
        <v>26</v>
      </c>
      <c r="T29" s="11">
        <v>27</v>
      </c>
      <c r="U29" s="11">
        <f t="shared" si="3"/>
        <v>-1</v>
      </c>
      <c r="V29" s="11">
        <v>14</v>
      </c>
      <c r="W29" s="11">
        <v>6</v>
      </c>
      <c r="X29" s="20">
        <v>5</v>
      </c>
      <c r="Y29" s="20">
        <v>3</v>
      </c>
      <c r="Z29" s="11">
        <v>7</v>
      </c>
      <c r="AA29" s="11">
        <v>7</v>
      </c>
      <c r="AB29" s="11">
        <v>8</v>
      </c>
      <c r="AC29" s="11">
        <f t="shared" si="0"/>
        <v>11</v>
      </c>
      <c r="AD29" s="11">
        <v>6</v>
      </c>
      <c r="AE29" s="11">
        <v>8</v>
      </c>
      <c r="AF29" s="11">
        <f>VLOOKUP(B:B,[2]Sheet1!$A$1:$C$65536,3,0)</f>
        <v>6</v>
      </c>
      <c r="AG29" s="11">
        <v>7</v>
      </c>
      <c r="AH29" s="11">
        <v>1</v>
      </c>
      <c r="AI29" s="11">
        <v>6436.31</v>
      </c>
      <c r="AJ29" s="4">
        <f t="shared" si="4"/>
        <v>0.015075585099406</v>
      </c>
      <c r="AK29" s="3">
        <v>7960</v>
      </c>
    </row>
    <row r="30" customHeight="1" spans="1:37">
      <c r="A30" s="10">
        <v>62</v>
      </c>
      <c r="B30" s="10">
        <v>578</v>
      </c>
      <c r="C30" s="10" t="s">
        <v>162</v>
      </c>
      <c r="D30" s="10" t="s">
        <v>272</v>
      </c>
      <c r="E30" s="10" t="s">
        <v>101</v>
      </c>
      <c r="F30" s="11">
        <v>9</v>
      </c>
      <c r="G30" s="11">
        <v>0</v>
      </c>
      <c r="H30" s="11">
        <v>10</v>
      </c>
      <c r="I30" s="11">
        <v>131</v>
      </c>
      <c r="J30" s="11">
        <v>20</v>
      </c>
      <c r="K30" s="11">
        <v>62</v>
      </c>
      <c r="L30" s="11">
        <f t="shared" si="1"/>
        <v>144</v>
      </c>
      <c r="M30" s="11">
        <v>17</v>
      </c>
      <c r="N30" s="11">
        <v>14</v>
      </c>
      <c r="O30" s="11">
        <v>12</v>
      </c>
      <c r="P30" s="11">
        <v>5</v>
      </c>
      <c r="Q30" s="11">
        <v>7</v>
      </c>
      <c r="R30" s="11">
        <f t="shared" si="2"/>
        <v>12</v>
      </c>
      <c r="S30" s="11">
        <v>32</v>
      </c>
      <c r="T30" s="11">
        <v>33</v>
      </c>
      <c r="U30" s="11">
        <f t="shared" si="3"/>
        <v>-1</v>
      </c>
      <c r="V30" s="11">
        <v>24</v>
      </c>
      <c r="W30" s="11">
        <v>6</v>
      </c>
      <c r="X30" s="20">
        <v>3</v>
      </c>
      <c r="Y30" s="20">
        <v>4</v>
      </c>
      <c r="Z30" s="11">
        <v>7</v>
      </c>
      <c r="AA30" s="11">
        <v>7</v>
      </c>
      <c r="AB30" s="11">
        <v>13</v>
      </c>
      <c r="AC30" s="11">
        <f t="shared" si="0"/>
        <v>11</v>
      </c>
      <c r="AD30" s="11">
        <v>3</v>
      </c>
      <c r="AE30" s="11">
        <v>7</v>
      </c>
      <c r="AF30" s="11">
        <f>VLOOKUP(B:B,[2]Sheet1!$A$1:$C$65536,3,0)</f>
        <v>3</v>
      </c>
      <c r="AG30" s="11">
        <v>7</v>
      </c>
      <c r="AH30" s="11">
        <v>0</v>
      </c>
      <c r="AI30" s="11">
        <v>4310.88</v>
      </c>
      <c r="AJ30" s="4">
        <f t="shared" si="4"/>
        <v>0.0100972511102367</v>
      </c>
      <c r="AK30" s="3">
        <v>5331</v>
      </c>
    </row>
    <row r="31" customHeight="1" spans="1:37">
      <c r="A31" s="10">
        <v>63</v>
      </c>
      <c r="B31" s="10">
        <v>742</v>
      </c>
      <c r="C31" s="10" t="s">
        <v>163</v>
      </c>
      <c r="D31" s="10" t="s">
        <v>272</v>
      </c>
      <c r="E31" s="10" t="s">
        <v>101</v>
      </c>
      <c r="F31" s="11">
        <v>7</v>
      </c>
      <c r="G31" s="11">
        <v>0</v>
      </c>
      <c r="H31" s="11">
        <v>8</v>
      </c>
      <c r="I31" s="11">
        <v>88</v>
      </c>
      <c r="J31" s="11">
        <v>0</v>
      </c>
      <c r="K31" s="11">
        <v>7</v>
      </c>
      <c r="L31" s="11">
        <f t="shared" si="1"/>
        <v>14</v>
      </c>
      <c r="M31" s="11">
        <v>13</v>
      </c>
      <c r="N31" s="11">
        <v>1</v>
      </c>
      <c r="O31" s="11">
        <v>4</v>
      </c>
      <c r="P31" s="11">
        <v>1</v>
      </c>
      <c r="Q31" s="11">
        <v>0</v>
      </c>
      <c r="R31" s="11">
        <f t="shared" si="2"/>
        <v>1</v>
      </c>
      <c r="S31" s="11">
        <v>22</v>
      </c>
      <c r="T31" s="11">
        <v>27</v>
      </c>
      <c r="U31" s="11">
        <f t="shared" si="3"/>
        <v>-5</v>
      </c>
      <c r="V31" s="11">
        <v>0</v>
      </c>
      <c r="W31" s="11">
        <v>6</v>
      </c>
      <c r="X31" s="20">
        <v>4</v>
      </c>
      <c r="Y31" s="20">
        <v>3</v>
      </c>
      <c r="Z31" s="11">
        <v>7</v>
      </c>
      <c r="AA31" s="11">
        <v>7</v>
      </c>
      <c r="AB31" s="11">
        <v>1</v>
      </c>
      <c r="AC31" s="11">
        <f t="shared" si="0"/>
        <v>11</v>
      </c>
      <c r="AD31" s="11">
        <v>2</v>
      </c>
      <c r="AE31" s="11">
        <v>7</v>
      </c>
      <c r="AF31" s="11">
        <f>VLOOKUP(B:B,[2]Sheet1!$A$1:$C$65536,3,0)</f>
        <v>2</v>
      </c>
      <c r="AG31" s="11">
        <v>7</v>
      </c>
      <c r="AH31" s="11">
        <v>0</v>
      </c>
      <c r="AI31" s="11">
        <v>599.82</v>
      </c>
      <c r="AJ31" s="4">
        <f t="shared" si="4"/>
        <v>0.00140494125583226</v>
      </c>
      <c r="AK31" s="3">
        <v>742</v>
      </c>
    </row>
    <row r="32" customHeight="1" spans="1:37">
      <c r="A32" s="10">
        <v>64</v>
      </c>
      <c r="B32" s="10">
        <v>747</v>
      </c>
      <c r="C32" s="10" t="s">
        <v>164</v>
      </c>
      <c r="D32" s="10" t="s">
        <v>272</v>
      </c>
      <c r="E32" s="10" t="s">
        <v>101</v>
      </c>
      <c r="F32" s="11">
        <v>8</v>
      </c>
      <c r="G32" s="11">
        <v>0</v>
      </c>
      <c r="H32" s="11">
        <v>9</v>
      </c>
      <c r="I32" s="11">
        <v>88</v>
      </c>
      <c r="J32" s="11">
        <v>9</v>
      </c>
      <c r="K32" s="11">
        <v>10</v>
      </c>
      <c r="L32" s="11">
        <f t="shared" si="1"/>
        <v>29</v>
      </c>
      <c r="M32" s="11">
        <v>13</v>
      </c>
      <c r="N32" s="11">
        <v>10</v>
      </c>
      <c r="O32" s="11">
        <v>3</v>
      </c>
      <c r="P32" s="11">
        <v>2</v>
      </c>
      <c r="Q32" s="11">
        <v>1</v>
      </c>
      <c r="R32" s="11">
        <f t="shared" si="2"/>
        <v>3</v>
      </c>
      <c r="S32" s="11">
        <v>22</v>
      </c>
      <c r="T32" s="11">
        <v>27</v>
      </c>
      <c r="U32" s="11">
        <f t="shared" si="3"/>
        <v>-5</v>
      </c>
      <c r="V32" s="11">
        <v>1</v>
      </c>
      <c r="W32" s="11">
        <v>6</v>
      </c>
      <c r="X32" s="20">
        <v>3</v>
      </c>
      <c r="Y32" s="20">
        <v>2</v>
      </c>
      <c r="Z32" s="11">
        <v>7</v>
      </c>
      <c r="AA32" s="11">
        <v>7</v>
      </c>
      <c r="AB32" s="11">
        <v>1</v>
      </c>
      <c r="AC32" s="11">
        <f t="shared" si="0"/>
        <v>11</v>
      </c>
      <c r="AD32" s="11">
        <v>2</v>
      </c>
      <c r="AE32" s="11">
        <v>7</v>
      </c>
      <c r="AF32" s="11">
        <f>VLOOKUP(B:B,[2]Sheet1!$A$1:$C$65536,3,0)</f>
        <v>2</v>
      </c>
      <c r="AG32" s="11">
        <v>7</v>
      </c>
      <c r="AH32" s="11">
        <v>3</v>
      </c>
      <c r="AI32" s="11">
        <v>1798.25</v>
      </c>
      <c r="AJ32" s="4">
        <f t="shared" si="4"/>
        <v>0.00421198961905297</v>
      </c>
      <c r="AK32" s="3">
        <v>2224</v>
      </c>
    </row>
    <row r="33" customHeight="1" spans="1:37">
      <c r="A33" s="10">
        <v>79</v>
      </c>
      <c r="B33" s="10">
        <v>514</v>
      </c>
      <c r="C33" s="10" t="s">
        <v>180</v>
      </c>
      <c r="D33" s="10" t="s">
        <v>272</v>
      </c>
      <c r="E33" s="10" t="s">
        <v>179</v>
      </c>
      <c r="F33" s="11">
        <v>16</v>
      </c>
      <c r="G33" s="11">
        <v>1</v>
      </c>
      <c r="H33" s="11">
        <v>18</v>
      </c>
      <c r="I33" s="11">
        <v>260</v>
      </c>
      <c r="J33" s="11">
        <v>64</v>
      </c>
      <c r="K33" s="11">
        <v>153</v>
      </c>
      <c r="L33" s="11">
        <f t="shared" si="1"/>
        <v>370</v>
      </c>
      <c r="M33" s="11">
        <v>16</v>
      </c>
      <c r="N33" s="11">
        <v>13</v>
      </c>
      <c r="O33" s="11">
        <v>7</v>
      </c>
      <c r="P33" s="11">
        <v>8</v>
      </c>
      <c r="Q33" s="11">
        <v>1</v>
      </c>
      <c r="R33" s="11">
        <f t="shared" si="2"/>
        <v>9</v>
      </c>
      <c r="S33" s="11">
        <v>22</v>
      </c>
      <c r="T33" s="11">
        <v>23</v>
      </c>
      <c r="U33" s="11">
        <f t="shared" si="3"/>
        <v>-1</v>
      </c>
      <c r="V33" s="11">
        <v>16</v>
      </c>
      <c r="W33" s="11">
        <v>6</v>
      </c>
      <c r="X33" s="20">
        <v>3</v>
      </c>
      <c r="Y33" s="20">
        <v>6</v>
      </c>
      <c r="Z33" s="11">
        <v>7</v>
      </c>
      <c r="AA33" s="11">
        <v>7</v>
      </c>
      <c r="AB33" s="11">
        <v>1</v>
      </c>
      <c r="AC33" s="11">
        <f t="shared" si="0"/>
        <v>11</v>
      </c>
      <c r="AD33" s="11">
        <v>30</v>
      </c>
      <c r="AE33" s="11">
        <v>10</v>
      </c>
      <c r="AF33" s="11">
        <f>VLOOKUP(B:B,[2]Sheet1!$A$1:$C$65536,3,0)</f>
        <v>30</v>
      </c>
      <c r="AG33" s="11">
        <v>7</v>
      </c>
      <c r="AH33" s="11">
        <v>0</v>
      </c>
      <c r="AI33" s="11">
        <v>7010.79</v>
      </c>
      <c r="AJ33" s="4">
        <f t="shared" si="4"/>
        <v>0.0164211731969194</v>
      </c>
      <c r="AK33" s="3">
        <v>8670</v>
      </c>
    </row>
    <row r="34" customHeight="1" spans="1:37">
      <c r="A34" s="10">
        <v>84</v>
      </c>
      <c r="B34" s="10">
        <v>721</v>
      </c>
      <c r="C34" s="12" t="s">
        <v>186</v>
      </c>
      <c r="D34" s="10" t="s">
        <v>272</v>
      </c>
      <c r="E34" s="10" t="s">
        <v>185</v>
      </c>
      <c r="F34" s="11">
        <v>11</v>
      </c>
      <c r="G34" s="11">
        <v>3</v>
      </c>
      <c r="H34" s="11">
        <v>13</v>
      </c>
      <c r="I34" s="11">
        <v>148</v>
      </c>
      <c r="J34" s="11">
        <v>21</v>
      </c>
      <c r="K34" s="11">
        <v>61</v>
      </c>
      <c r="L34" s="11">
        <f t="shared" si="1"/>
        <v>143</v>
      </c>
      <c r="M34" s="11">
        <v>13</v>
      </c>
      <c r="N34" s="11">
        <v>4</v>
      </c>
      <c r="O34" s="11">
        <v>6</v>
      </c>
      <c r="P34" s="11">
        <v>5</v>
      </c>
      <c r="Q34" s="11">
        <v>1</v>
      </c>
      <c r="R34" s="11">
        <f t="shared" si="2"/>
        <v>6</v>
      </c>
      <c r="S34" s="11">
        <v>20</v>
      </c>
      <c r="T34" s="11">
        <v>22</v>
      </c>
      <c r="U34" s="11">
        <f t="shared" si="3"/>
        <v>-2</v>
      </c>
      <c r="V34" s="11">
        <v>0</v>
      </c>
      <c r="W34" s="11">
        <v>6</v>
      </c>
      <c r="X34" s="20">
        <v>1</v>
      </c>
      <c r="Y34" s="20">
        <v>1</v>
      </c>
      <c r="Z34" s="11">
        <v>7</v>
      </c>
      <c r="AA34" s="11">
        <v>7</v>
      </c>
      <c r="AB34" s="11">
        <v>1</v>
      </c>
      <c r="AC34" s="11">
        <f t="shared" si="0"/>
        <v>11</v>
      </c>
      <c r="AD34" s="11">
        <v>10</v>
      </c>
      <c r="AE34" s="11">
        <v>7</v>
      </c>
      <c r="AF34" s="11">
        <f>VLOOKUP(B:B,[2]Sheet1!$A$1:$C$65536,3,0)</f>
        <v>10</v>
      </c>
      <c r="AG34" s="11">
        <v>7</v>
      </c>
      <c r="AH34" s="11">
        <v>3</v>
      </c>
      <c r="AI34" s="11">
        <v>2352.25</v>
      </c>
      <c r="AJ34" s="4">
        <f t="shared" si="4"/>
        <v>0.00550960799745161</v>
      </c>
      <c r="AK34" s="3">
        <v>2909</v>
      </c>
    </row>
    <row r="35" customHeight="1" spans="1:37">
      <c r="A35" s="10">
        <v>88</v>
      </c>
      <c r="B35" s="10">
        <v>716</v>
      </c>
      <c r="C35" s="10" t="s">
        <v>192</v>
      </c>
      <c r="D35" s="10" t="s">
        <v>272</v>
      </c>
      <c r="E35" s="10" t="s">
        <v>193</v>
      </c>
      <c r="F35" s="11">
        <v>18</v>
      </c>
      <c r="G35" s="11">
        <v>21</v>
      </c>
      <c r="H35" s="11">
        <v>19</v>
      </c>
      <c r="I35" s="11">
        <v>168</v>
      </c>
      <c r="J35" s="11">
        <v>67</v>
      </c>
      <c r="K35" s="11">
        <v>96</v>
      </c>
      <c r="L35" s="11">
        <f t="shared" si="1"/>
        <v>259</v>
      </c>
      <c r="M35" s="11">
        <v>13</v>
      </c>
      <c r="N35" s="11">
        <v>18</v>
      </c>
      <c r="O35" s="11">
        <v>5</v>
      </c>
      <c r="P35" s="11">
        <v>5</v>
      </c>
      <c r="Q35" s="11">
        <v>1</v>
      </c>
      <c r="R35" s="11">
        <f t="shared" si="2"/>
        <v>6</v>
      </c>
      <c r="S35" s="11">
        <v>20</v>
      </c>
      <c r="T35" s="11">
        <v>18</v>
      </c>
      <c r="U35" s="11">
        <f t="shared" si="3"/>
        <v>2</v>
      </c>
      <c r="V35" s="11">
        <v>15</v>
      </c>
      <c r="W35" s="11">
        <v>5</v>
      </c>
      <c r="X35" s="20">
        <v>0</v>
      </c>
      <c r="Y35" s="20">
        <v>3</v>
      </c>
      <c r="Z35" s="11">
        <v>7</v>
      </c>
      <c r="AA35" s="11">
        <v>7</v>
      </c>
      <c r="AB35" s="11">
        <v>2</v>
      </c>
      <c r="AC35" s="11">
        <f t="shared" si="0"/>
        <v>11</v>
      </c>
      <c r="AD35" s="11">
        <v>7</v>
      </c>
      <c r="AE35" s="11">
        <v>9</v>
      </c>
      <c r="AF35" s="11">
        <f>VLOOKUP(B:B,[2]Sheet1!$A$1:$C$65536,3,0)</f>
        <v>7</v>
      </c>
      <c r="AG35" s="11">
        <v>7</v>
      </c>
      <c r="AH35" s="11">
        <v>4</v>
      </c>
      <c r="AI35" s="11">
        <v>2981.9</v>
      </c>
      <c r="AJ35" s="4">
        <f t="shared" si="4"/>
        <v>0.00698441921037345</v>
      </c>
      <c r="AK35" s="3">
        <v>3688</v>
      </c>
    </row>
    <row r="36" customHeight="1" spans="1:37">
      <c r="A36" s="10">
        <v>89</v>
      </c>
      <c r="B36" s="10">
        <v>717</v>
      </c>
      <c r="C36" s="12" t="s">
        <v>194</v>
      </c>
      <c r="D36" s="10" t="s">
        <v>272</v>
      </c>
      <c r="E36" s="10" t="s">
        <v>193</v>
      </c>
      <c r="F36" s="11">
        <v>9</v>
      </c>
      <c r="G36" s="11">
        <v>0</v>
      </c>
      <c r="H36" s="11">
        <v>10</v>
      </c>
      <c r="I36" s="11">
        <v>158</v>
      </c>
      <c r="J36" s="11">
        <v>29</v>
      </c>
      <c r="K36" s="11">
        <v>94</v>
      </c>
      <c r="L36" s="11">
        <f t="shared" ref="L36:L67" si="5">J36+K36*2</f>
        <v>217</v>
      </c>
      <c r="M36" s="11">
        <v>29</v>
      </c>
      <c r="N36" s="11">
        <v>43</v>
      </c>
      <c r="O36" s="11">
        <v>5</v>
      </c>
      <c r="P36" s="11">
        <v>4</v>
      </c>
      <c r="Q36" s="11">
        <v>0</v>
      </c>
      <c r="R36" s="11">
        <f t="shared" ref="R36:R67" si="6">P36+Q36</f>
        <v>4</v>
      </c>
      <c r="S36" s="11">
        <v>20</v>
      </c>
      <c r="T36" s="11">
        <v>17</v>
      </c>
      <c r="U36" s="11">
        <f t="shared" ref="U36:U67" si="7">S36-T36</f>
        <v>3</v>
      </c>
      <c r="V36" s="11">
        <v>4</v>
      </c>
      <c r="W36" s="11">
        <v>6</v>
      </c>
      <c r="X36" s="20">
        <v>3</v>
      </c>
      <c r="Y36" s="20">
        <v>3</v>
      </c>
      <c r="Z36" s="11">
        <v>7</v>
      </c>
      <c r="AA36" s="11">
        <v>7</v>
      </c>
      <c r="AB36" s="11">
        <v>3</v>
      </c>
      <c r="AC36" s="11">
        <f t="shared" si="0"/>
        <v>11</v>
      </c>
      <c r="AD36" s="11">
        <v>4</v>
      </c>
      <c r="AE36" s="11">
        <v>7</v>
      </c>
      <c r="AF36" s="11">
        <f>VLOOKUP(B:B,[2]Sheet1!$A$1:$C$65536,3,0)</f>
        <v>4</v>
      </c>
      <c r="AG36" s="11">
        <v>7</v>
      </c>
      <c r="AH36" s="11">
        <v>1</v>
      </c>
      <c r="AI36" s="11">
        <v>2270.75</v>
      </c>
      <c r="AJ36" s="4">
        <f t="shared" ref="AJ36:AJ67" si="8">AI36/426936</f>
        <v>0.00531871287499766</v>
      </c>
      <c r="AK36" s="3">
        <v>2808</v>
      </c>
    </row>
    <row r="37" customHeight="1" spans="1:37">
      <c r="A37" s="10">
        <v>90</v>
      </c>
      <c r="B37" s="10">
        <v>746</v>
      </c>
      <c r="C37" s="10" t="s">
        <v>195</v>
      </c>
      <c r="D37" s="10" t="s">
        <v>272</v>
      </c>
      <c r="E37" s="10" t="s">
        <v>193</v>
      </c>
      <c r="F37" s="11">
        <v>13</v>
      </c>
      <c r="G37" s="11">
        <v>3</v>
      </c>
      <c r="H37" s="11">
        <v>15</v>
      </c>
      <c r="I37" s="11">
        <v>245</v>
      </c>
      <c r="J37" s="11">
        <v>86</v>
      </c>
      <c r="K37" s="11">
        <v>136</v>
      </c>
      <c r="L37" s="11">
        <f t="shared" si="5"/>
        <v>358</v>
      </c>
      <c r="M37" s="11">
        <v>36</v>
      </c>
      <c r="N37" s="11">
        <v>67</v>
      </c>
      <c r="O37" s="11">
        <v>5</v>
      </c>
      <c r="P37" s="11">
        <v>4</v>
      </c>
      <c r="Q37" s="11">
        <v>0</v>
      </c>
      <c r="R37" s="11">
        <f t="shared" si="6"/>
        <v>4</v>
      </c>
      <c r="S37" s="11">
        <v>30</v>
      </c>
      <c r="T37" s="11">
        <v>29</v>
      </c>
      <c r="U37" s="11">
        <f t="shared" si="7"/>
        <v>1</v>
      </c>
      <c r="V37" s="11">
        <v>8</v>
      </c>
      <c r="W37" s="11">
        <v>5</v>
      </c>
      <c r="X37" s="20">
        <v>0</v>
      </c>
      <c r="Y37" s="20">
        <v>0</v>
      </c>
      <c r="Z37" s="11">
        <v>12</v>
      </c>
      <c r="AA37" s="11">
        <v>7</v>
      </c>
      <c r="AB37" s="11">
        <v>1</v>
      </c>
      <c r="AC37" s="11">
        <f t="shared" si="0"/>
        <v>11</v>
      </c>
      <c r="AD37" s="11">
        <v>8</v>
      </c>
      <c r="AE37" s="11">
        <v>8</v>
      </c>
      <c r="AF37" s="11">
        <f>VLOOKUP(B:B,[2]Sheet1!$A$1:$C$65536,3,0)</f>
        <v>8</v>
      </c>
      <c r="AG37" s="11">
        <v>7</v>
      </c>
      <c r="AH37" s="11">
        <v>10</v>
      </c>
      <c r="AI37" s="11">
        <v>32045.36</v>
      </c>
      <c r="AJ37" s="4">
        <f t="shared" si="8"/>
        <v>0.0750589315494594</v>
      </c>
      <c r="AK37" s="3">
        <v>39631</v>
      </c>
    </row>
    <row r="38" customHeight="1" spans="1:37">
      <c r="A38" s="10">
        <v>98</v>
      </c>
      <c r="B38" s="10">
        <v>754</v>
      </c>
      <c r="C38" s="10" t="s">
        <v>203</v>
      </c>
      <c r="D38" s="10" t="s">
        <v>272</v>
      </c>
      <c r="E38" s="10" t="s">
        <v>204</v>
      </c>
      <c r="F38" s="11">
        <v>7</v>
      </c>
      <c r="G38" s="11">
        <v>7</v>
      </c>
      <c r="H38" s="11">
        <v>8</v>
      </c>
      <c r="I38" s="11">
        <v>88</v>
      </c>
      <c r="J38" s="11">
        <v>19</v>
      </c>
      <c r="K38" s="11">
        <v>12</v>
      </c>
      <c r="L38" s="11">
        <f t="shared" si="5"/>
        <v>43</v>
      </c>
      <c r="M38" s="11">
        <v>16</v>
      </c>
      <c r="N38" s="11">
        <v>6</v>
      </c>
      <c r="O38" s="11">
        <v>7</v>
      </c>
      <c r="P38" s="11">
        <v>8</v>
      </c>
      <c r="Q38" s="11">
        <v>0</v>
      </c>
      <c r="R38" s="11">
        <f t="shared" si="6"/>
        <v>8</v>
      </c>
      <c r="S38" s="11">
        <v>32</v>
      </c>
      <c r="T38" s="11">
        <v>33</v>
      </c>
      <c r="U38" s="11">
        <f t="shared" si="7"/>
        <v>-1</v>
      </c>
      <c r="V38" s="11">
        <v>15</v>
      </c>
      <c r="W38" s="11">
        <v>6</v>
      </c>
      <c r="X38" s="20">
        <v>3</v>
      </c>
      <c r="Y38" s="20">
        <v>3</v>
      </c>
      <c r="Z38" s="11">
        <v>18</v>
      </c>
      <c r="AA38" s="11">
        <v>7</v>
      </c>
      <c r="AB38" s="11">
        <v>0</v>
      </c>
      <c r="AC38" s="11">
        <f t="shared" si="0"/>
        <v>11</v>
      </c>
      <c r="AD38" s="11">
        <v>3</v>
      </c>
      <c r="AE38" s="11">
        <v>6</v>
      </c>
      <c r="AF38" s="11">
        <f>VLOOKUP(B:B,[2]Sheet1!$A$1:$C$65536,3,0)</f>
        <v>3</v>
      </c>
      <c r="AG38" s="11">
        <v>7</v>
      </c>
      <c r="AH38" s="11">
        <v>0</v>
      </c>
      <c r="AI38" s="11">
        <v>4565.93</v>
      </c>
      <c r="AJ38" s="4">
        <f t="shared" si="8"/>
        <v>0.0106946474413027</v>
      </c>
      <c r="AK38" s="3">
        <v>5647</v>
      </c>
    </row>
    <row r="39" customHeight="1" spans="1:37">
      <c r="A39" s="10">
        <v>11</v>
      </c>
      <c r="B39" s="10">
        <v>357</v>
      </c>
      <c r="C39" s="10" t="s">
        <v>109</v>
      </c>
      <c r="D39" s="10" t="s">
        <v>273</v>
      </c>
      <c r="E39" s="10" t="s">
        <v>98</v>
      </c>
      <c r="F39" s="11">
        <v>7</v>
      </c>
      <c r="G39" s="11">
        <v>0</v>
      </c>
      <c r="H39" s="11">
        <v>8</v>
      </c>
      <c r="I39" s="11">
        <v>88</v>
      </c>
      <c r="J39" s="11">
        <v>7</v>
      </c>
      <c r="K39" s="11">
        <v>13</v>
      </c>
      <c r="L39" s="11">
        <f t="shared" si="5"/>
        <v>33</v>
      </c>
      <c r="M39" s="11">
        <v>16</v>
      </c>
      <c r="N39" s="11">
        <v>2</v>
      </c>
      <c r="O39" s="11">
        <v>6</v>
      </c>
      <c r="P39" s="11">
        <v>4</v>
      </c>
      <c r="Q39" s="11">
        <v>0</v>
      </c>
      <c r="R39" s="11">
        <f t="shared" si="6"/>
        <v>4</v>
      </c>
      <c r="S39" s="11">
        <v>32</v>
      </c>
      <c r="T39" s="11">
        <v>32</v>
      </c>
      <c r="U39" s="11">
        <f t="shared" si="7"/>
        <v>0</v>
      </c>
      <c r="V39" s="11">
        <v>5</v>
      </c>
      <c r="W39" s="11">
        <v>6</v>
      </c>
      <c r="X39" s="20">
        <v>1</v>
      </c>
      <c r="Y39" s="20">
        <v>0</v>
      </c>
      <c r="Z39" s="11">
        <v>17</v>
      </c>
      <c r="AA39" s="11">
        <v>5</v>
      </c>
      <c r="AB39" s="11">
        <v>3</v>
      </c>
      <c r="AC39" s="11">
        <f t="shared" si="0"/>
        <v>8</v>
      </c>
      <c r="AD39" s="11">
        <v>5</v>
      </c>
      <c r="AE39" s="11">
        <v>6</v>
      </c>
      <c r="AF39" s="11">
        <f>VLOOKUP(B:B,[2]Sheet1!$A$1:$C$65536,3,0)</f>
        <v>5</v>
      </c>
      <c r="AG39" s="11">
        <v>5</v>
      </c>
      <c r="AH39" s="11">
        <v>0</v>
      </c>
      <c r="AI39" s="11">
        <v>32296.71</v>
      </c>
      <c r="AJ39" s="4">
        <f t="shared" si="8"/>
        <v>0.0756476614761931</v>
      </c>
      <c r="AK39" s="3">
        <v>39942</v>
      </c>
    </row>
    <row r="40" customHeight="1" spans="1:37">
      <c r="A40" s="10">
        <v>12</v>
      </c>
      <c r="B40" s="10">
        <v>745</v>
      </c>
      <c r="C40" s="10" t="s">
        <v>110</v>
      </c>
      <c r="D40" s="10" t="s">
        <v>273</v>
      </c>
      <c r="E40" s="10" t="s">
        <v>98</v>
      </c>
      <c r="F40" s="11">
        <v>7</v>
      </c>
      <c r="G40" s="11">
        <v>13</v>
      </c>
      <c r="H40" s="11">
        <v>8</v>
      </c>
      <c r="I40" s="11">
        <v>102</v>
      </c>
      <c r="J40" s="11">
        <v>18</v>
      </c>
      <c r="K40" s="11">
        <v>35</v>
      </c>
      <c r="L40" s="11">
        <f t="shared" si="5"/>
        <v>88</v>
      </c>
      <c r="M40" s="11">
        <v>17</v>
      </c>
      <c r="N40" s="11">
        <v>7</v>
      </c>
      <c r="O40" s="11">
        <v>5</v>
      </c>
      <c r="P40" s="11">
        <v>4</v>
      </c>
      <c r="Q40" s="11">
        <v>0</v>
      </c>
      <c r="R40" s="11">
        <f t="shared" si="6"/>
        <v>4</v>
      </c>
      <c r="S40" s="11">
        <v>25</v>
      </c>
      <c r="T40" s="11">
        <v>23</v>
      </c>
      <c r="U40" s="11">
        <f t="shared" si="7"/>
        <v>2</v>
      </c>
      <c r="V40" s="11">
        <v>8</v>
      </c>
      <c r="W40" s="11">
        <v>6</v>
      </c>
      <c r="X40" s="20">
        <v>5</v>
      </c>
      <c r="Y40" s="20">
        <v>10</v>
      </c>
      <c r="Z40" s="11">
        <v>7</v>
      </c>
      <c r="AA40" s="11">
        <v>5</v>
      </c>
      <c r="AB40" s="11">
        <v>0</v>
      </c>
      <c r="AC40" s="11">
        <f t="shared" si="0"/>
        <v>8</v>
      </c>
      <c r="AD40" s="11">
        <v>4</v>
      </c>
      <c r="AE40" s="11">
        <v>6</v>
      </c>
      <c r="AF40" s="11">
        <f>VLOOKUP(B:B,[2]Sheet1!$A$1:$C$65536,3,0)</f>
        <v>4</v>
      </c>
      <c r="AG40" s="11">
        <v>5</v>
      </c>
      <c r="AH40" s="11">
        <v>2</v>
      </c>
      <c r="AI40" s="11">
        <v>1285.18</v>
      </c>
      <c r="AJ40" s="4">
        <f t="shared" si="8"/>
        <v>0.00301024041074072</v>
      </c>
      <c r="AK40" s="3">
        <v>1589</v>
      </c>
    </row>
    <row r="41" customHeight="1" spans="1:37">
      <c r="A41" s="10">
        <v>13</v>
      </c>
      <c r="B41" s="10">
        <v>103198</v>
      </c>
      <c r="C41" s="10" t="s">
        <v>111</v>
      </c>
      <c r="D41" s="10" t="s">
        <v>273</v>
      </c>
      <c r="E41" s="10" t="s">
        <v>98</v>
      </c>
      <c r="F41" s="11">
        <v>11</v>
      </c>
      <c r="G41" s="11">
        <v>2</v>
      </c>
      <c r="H41" s="11">
        <v>13</v>
      </c>
      <c r="I41" s="11">
        <v>120</v>
      </c>
      <c r="J41" s="11">
        <v>15</v>
      </c>
      <c r="K41" s="11">
        <v>22</v>
      </c>
      <c r="L41" s="11">
        <f t="shared" si="5"/>
        <v>59</v>
      </c>
      <c r="M41" s="11">
        <v>21</v>
      </c>
      <c r="N41" s="11">
        <v>4</v>
      </c>
      <c r="O41" s="11">
        <v>7</v>
      </c>
      <c r="P41" s="11">
        <v>5</v>
      </c>
      <c r="Q41" s="11">
        <v>0</v>
      </c>
      <c r="R41" s="11">
        <f t="shared" si="6"/>
        <v>5</v>
      </c>
      <c r="S41" s="11">
        <v>25</v>
      </c>
      <c r="T41" s="11">
        <v>23</v>
      </c>
      <c r="U41" s="11">
        <f t="shared" si="7"/>
        <v>2</v>
      </c>
      <c r="V41" s="11">
        <v>16</v>
      </c>
      <c r="W41" s="11">
        <v>5</v>
      </c>
      <c r="X41" s="20">
        <v>0</v>
      </c>
      <c r="Y41" s="20">
        <v>3</v>
      </c>
      <c r="Z41" s="11">
        <v>12</v>
      </c>
      <c r="AA41" s="11">
        <v>5</v>
      </c>
      <c r="AB41" s="11">
        <v>4</v>
      </c>
      <c r="AC41" s="11">
        <f t="shared" si="0"/>
        <v>8</v>
      </c>
      <c r="AD41" s="11">
        <v>6</v>
      </c>
      <c r="AE41" s="11">
        <v>8</v>
      </c>
      <c r="AF41" s="11">
        <f>VLOOKUP(B:B,[2]Sheet1!$A$1:$C$65536,3,0)</f>
        <v>6</v>
      </c>
      <c r="AG41" s="11">
        <v>5</v>
      </c>
      <c r="AH41" s="11">
        <v>0</v>
      </c>
      <c r="AI41" s="11">
        <v>1963.13</v>
      </c>
      <c r="AJ41" s="4">
        <f t="shared" si="8"/>
        <v>0.00459818333427024</v>
      </c>
      <c r="AK41" s="3">
        <v>2428</v>
      </c>
    </row>
    <row r="42" customHeight="1" spans="1:37">
      <c r="A42" s="10">
        <v>14</v>
      </c>
      <c r="B42" s="10">
        <v>103199</v>
      </c>
      <c r="C42" s="10" t="s">
        <v>112</v>
      </c>
      <c r="D42" s="10" t="s">
        <v>273</v>
      </c>
      <c r="E42" s="10" t="s">
        <v>98</v>
      </c>
      <c r="F42" s="11">
        <v>11</v>
      </c>
      <c r="G42" s="11">
        <v>1</v>
      </c>
      <c r="H42" s="11">
        <v>13</v>
      </c>
      <c r="I42" s="11">
        <v>95</v>
      </c>
      <c r="J42" s="11">
        <v>19</v>
      </c>
      <c r="K42" s="11">
        <v>13</v>
      </c>
      <c r="L42" s="11">
        <f t="shared" si="5"/>
        <v>45</v>
      </c>
      <c r="M42" s="11">
        <v>21</v>
      </c>
      <c r="N42" s="11">
        <v>3</v>
      </c>
      <c r="O42" s="11">
        <v>6</v>
      </c>
      <c r="P42" s="11">
        <v>3</v>
      </c>
      <c r="Q42" s="11">
        <v>1</v>
      </c>
      <c r="R42" s="11">
        <f t="shared" si="6"/>
        <v>4</v>
      </c>
      <c r="S42" s="11">
        <v>22</v>
      </c>
      <c r="T42" s="11">
        <v>20</v>
      </c>
      <c r="U42" s="11">
        <f t="shared" si="7"/>
        <v>2</v>
      </c>
      <c r="V42" s="11">
        <v>9</v>
      </c>
      <c r="W42" s="11">
        <v>6</v>
      </c>
      <c r="X42" s="20">
        <v>3</v>
      </c>
      <c r="Y42" s="20">
        <v>1</v>
      </c>
      <c r="Z42" s="11">
        <v>7</v>
      </c>
      <c r="AA42" s="11">
        <v>5</v>
      </c>
      <c r="AB42" s="11">
        <v>1</v>
      </c>
      <c r="AC42" s="11">
        <f t="shared" si="0"/>
        <v>8</v>
      </c>
      <c r="AD42" s="11">
        <v>2</v>
      </c>
      <c r="AE42" s="11">
        <v>6</v>
      </c>
      <c r="AF42" s="11">
        <f>VLOOKUP(B:B,[2]Sheet1!$A$1:$C$65536,3,0)</f>
        <v>2</v>
      </c>
      <c r="AG42" s="11">
        <v>5</v>
      </c>
      <c r="AH42" s="11">
        <v>0</v>
      </c>
      <c r="AI42" s="11">
        <v>1801.22</v>
      </c>
      <c r="AJ42" s="4">
        <f t="shared" si="8"/>
        <v>0.0042189461652332</v>
      </c>
      <c r="AK42" s="3">
        <v>2228</v>
      </c>
    </row>
    <row r="43" customHeight="1" spans="1:37">
      <c r="A43" s="10">
        <v>15</v>
      </c>
      <c r="B43" s="10">
        <v>106569</v>
      </c>
      <c r="C43" s="10" t="s">
        <v>113</v>
      </c>
      <c r="D43" s="10" t="s">
        <v>273</v>
      </c>
      <c r="E43" s="10" t="s">
        <v>98</v>
      </c>
      <c r="F43" s="11">
        <v>6</v>
      </c>
      <c r="G43" s="11">
        <v>0</v>
      </c>
      <c r="H43" s="11">
        <v>7</v>
      </c>
      <c r="I43" s="11">
        <v>84</v>
      </c>
      <c r="J43" s="11">
        <v>14</v>
      </c>
      <c r="K43" s="11">
        <v>35</v>
      </c>
      <c r="L43" s="11">
        <f t="shared" si="5"/>
        <v>84</v>
      </c>
      <c r="M43" s="11">
        <v>15</v>
      </c>
      <c r="N43" s="11">
        <v>8</v>
      </c>
      <c r="O43" s="11">
        <v>6</v>
      </c>
      <c r="P43" s="11">
        <v>5</v>
      </c>
      <c r="Q43" s="11">
        <v>2</v>
      </c>
      <c r="R43" s="11">
        <f t="shared" si="6"/>
        <v>7</v>
      </c>
      <c r="S43" s="11">
        <v>20</v>
      </c>
      <c r="T43" s="11">
        <v>18</v>
      </c>
      <c r="U43" s="11">
        <f t="shared" si="7"/>
        <v>2</v>
      </c>
      <c r="V43" s="11">
        <v>14</v>
      </c>
      <c r="W43" s="11">
        <v>7</v>
      </c>
      <c r="X43" s="20">
        <v>7</v>
      </c>
      <c r="Y43" s="20">
        <v>0</v>
      </c>
      <c r="Z43" s="11">
        <v>7</v>
      </c>
      <c r="AA43" s="11">
        <v>5</v>
      </c>
      <c r="AB43" s="11">
        <v>2</v>
      </c>
      <c r="AC43" s="11">
        <f t="shared" si="0"/>
        <v>8</v>
      </c>
      <c r="AD43" s="11">
        <v>9</v>
      </c>
      <c r="AE43" s="11">
        <v>9</v>
      </c>
      <c r="AF43" s="11">
        <f>VLOOKUP(B:B,[2]Sheet1!$A$1:$C$65536,3,0)</f>
        <v>9</v>
      </c>
      <c r="AG43" s="11">
        <v>5</v>
      </c>
      <c r="AH43" s="11">
        <v>1</v>
      </c>
      <c r="AI43" s="11">
        <v>0</v>
      </c>
      <c r="AJ43" s="4">
        <f t="shared" si="8"/>
        <v>0</v>
      </c>
      <c r="AK43" s="3">
        <v>0</v>
      </c>
    </row>
    <row r="44" customHeight="1" spans="1:37">
      <c r="A44" s="10">
        <v>16</v>
      </c>
      <c r="B44" s="10">
        <v>106399</v>
      </c>
      <c r="C44" s="10" t="s">
        <v>114</v>
      </c>
      <c r="D44" s="10" t="s">
        <v>273</v>
      </c>
      <c r="E44" s="10" t="s">
        <v>98</v>
      </c>
      <c r="F44" s="11">
        <v>6</v>
      </c>
      <c r="G44" s="11">
        <v>0</v>
      </c>
      <c r="H44" s="11">
        <v>7</v>
      </c>
      <c r="I44" s="11">
        <v>84</v>
      </c>
      <c r="J44" s="11">
        <v>10</v>
      </c>
      <c r="K44" s="11">
        <v>35</v>
      </c>
      <c r="L44" s="11">
        <f t="shared" si="5"/>
        <v>80</v>
      </c>
      <c r="M44" s="11">
        <v>15</v>
      </c>
      <c r="N44" s="11">
        <v>3</v>
      </c>
      <c r="O44" s="11">
        <v>6</v>
      </c>
      <c r="P44" s="11">
        <v>0</v>
      </c>
      <c r="Q44" s="11">
        <v>2</v>
      </c>
      <c r="R44" s="11">
        <f t="shared" si="6"/>
        <v>2</v>
      </c>
      <c r="S44" s="11">
        <v>20</v>
      </c>
      <c r="T44" s="11">
        <v>18</v>
      </c>
      <c r="U44" s="11">
        <f t="shared" si="7"/>
        <v>2</v>
      </c>
      <c r="V44" s="11">
        <v>12</v>
      </c>
      <c r="W44" s="11">
        <v>7</v>
      </c>
      <c r="X44" s="20">
        <v>8</v>
      </c>
      <c r="Y44" s="20">
        <v>0</v>
      </c>
      <c r="Z44" s="11">
        <v>7</v>
      </c>
      <c r="AA44" s="11">
        <v>5</v>
      </c>
      <c r="AB44" s="11">
        <v>2</v>
      </c>
      <c r="AC44" s="11">
        <f t="shared" si="0"/>
        <v>8</v>
      </c>
      <c r="AD44" s="11">
        <v>5</v>
      </c>
      <c r="AE44" s="11">
        <v>6</v>
      </c>
      <c r="AF44" s="11">
        <f>VLOOKUP(B:B,[2]Sheet1!$A$1:$C$65536,3,0)</f>
        <v>5</v>
      </c>
      <c r="AG44" s="11">
        <v>5</v>
      </c>
      <c r="AH44" s="11">
        <v>4</v>
      </c>
      <c r="AI44" s="11">
        <v>158.4</v>
      </c>
      <c r="AJ44" s="4">
        <f t="shared" si="8"/>
        <v>0.000371015796278599</v>
      </c>
      <c r="AK44" s="3">
        <v>196</v>
      </c>
    </row>
    <row r="45" customHeight="1" spans="1:37">
      <c r="A45" s="10">
        <v>17</v>
      </c>
      <c r="B45" s="10">
        <v>107658</v>
      </c>
      <c r="C45" s="10" t="s">
        <v>115</v>
      </c>
      <c r="D45" s="10" t="s">
        <v>273</v>
      </c>
      <c r="E45" s="10" t="s">
        <v>98</v>
      </c>
      <c r="F45" s="11">
        <v>11</v>
      </c>
      <c r="G45" s="11">
        <v>21</v>
      </c>
      <c r="H45" s="11">
        <v>15</v>
      </c>
      <c r="I45" s="11">
        <v>112</v>
      </c>
      <c r="J45" s="11">
        <v>31</v>
      </c>
      <c r="K45" s="11">
        <v>46</v>
      </c>
      <c r="L45" s="11">
        <f t="shared" si="5"/>
        <v>123</v>
      </c>
      <c r="M45" s="11">
        <v>18</v>
      </c>
      <c r="N45" s="11">
        <v>6</v>
      </c>
      <c r="O45" s="11">
        <v>7</v>
      </c>
      <c r="P45" s="11">
        <v>6</v>
      </c>
      <c r="Q45" s="11">
        <v>2</v>
      </c>
      <c r="R45" s="11">
        <f t="shared" si="6"/>
        <v>8</v>
      </c>
      <c r="S45" s="11">
        <v>20</v>
      </c>
      <c r="T45" s="11">
        <v>18</v>
      </c>
      <c r="U45" s="11">
        <f t="shared" si="7"/>
        <v>2</v>
      </c>
      <c r="V45" s="11">
        <v>12</v>
      </c>
      <c r="W45" s="11">
        <v>6</v>
      </c>
      <c r="X45" s="20">
        <v>3</v>
      </c>
      <c r="Y45" s="20">
        <v>0</v>
      </c>
      <c r="Z45" s="11">
        <v>7</v>
      </c>
      <c r="AA45" s="11">
        <v>5</v>
      </c>
      <c r="AB45" s="11">
        <v>5</v>
      </c>
      <c r="AC45" s="11">
        <f t="shared" si="0"/>
        <v>8</v>
      </c>
      <c r="AD45" s="11">
        <v>14</v>
      </c>
      <c r="AE45" s="11">
        <v>9</v>
      </c>
      <c r="AF45" s="11">
        <f>VLOOKUP(B:B,[2]Sheet1!$A$1:$C$65536,3,0)</f>
        <v>14</v>
      </c>
      <c r="AG45" s="11">
        <v>5</v>
      </c>
      <c r="AH45" s="11">
        <v>4</v>
      </c>
      <c r="AI45" s="11">
        <v>0</v>
      </c>
      <c r="AJ45" s="4">
        <f t="shared" si="8"/>
        <v>0</v>
      </c>
      <c r="AK45" s="3">
        <v>0</v>
      </c>
    </row>
    <row r="46" customHeight="1" spans="1:37">
      <c r="A46" s="10">
        <v>45</v>
      </c>
      <c r="B46" s="10">
        <v>399</v>
      </c>
      <c r="C46" s="10" t="s">
        <v>145</v>
      </c>
      <c r="D46" s="10" t="s">
        <v>273</v>
      </c>
      <c r="E46" s="10" t="s">
        <v>134</v>
      </c>
      <c r="F46" s="11">
        <v>8</v>
      </c>
      <c r="G46" s="11">
        <v>1</v>
      </c>
      <c r="H46" s="11">
        <v>9</v>
      </c>
      <c r="I46" s="11">
        <v>109</v>
      </c>
      <c r="J46" s="11">
        <v>7</v>
      </c>
      <c r="K46" s="11">
        <v>20</v>
      </c>
      <c r="L46" s="11">
        <f t="shared" si="5"/>
        <v>47</v>
      </c>
      <c r="M46" s="11">
        <v>21</v>
      </c>
      <c r="N46" s="11">
        <v>20</v>
      </c>
      <c r="O46" s="11">
        <v>6</v>
      </c>
      <c r="P46" s="11">
        <v>3</v>
      </c>
      <c r="Q46" s="11">
        <v>2</v>
      </c>
      <c r="R46" s="11">
        <f t="shared" si="6"/>
        <v>5</v>
      </c>
      <c r="S46" s="11">
        <v>28</v>
      </c>
      <c r="T46" s="11">
        <v>46</v>
      </c>
      <c r="U46" s="11">
        <f t="shared" si="7"/>
        <v>-18</v>
      </c>
      <c r="V46" s="11">
        <v>22</v>
      </c>
      <c r="W46" s="11">
        <v>4</v>
      </c>
      <c r="X46" s="20">
        <v>3</v>
      </c>
      <c r="Y46" s="20">
        <v>6</v>
      </c>
      <c r="Z46" s="11">
        <v>7</v>
      </c>
      <c r="AA46" s="11">
        <v>5</v>
      </c>
      <c r="AB46" s="11">
        <v>7</v>
      </c>
      <c r="AC46" s="11">
        <f t="shared" si="0"/>
        <v>8</v>
      </c>
      <c r="AD46" s="11">
        <v>3</v>
      </c>
      <c r="AE46" s="11">
        <v>6</v>
      </c>
      <c r="AF46" s="11">
        <f>VLOOKUP(B:B,[2]Sheet1!$A$1:$C$65536,3,0)</f>
        <v>3</v>
      </c>
      <c r="AG46" s="11">
        <v>5</v>
      </c>
      <c r="AH46" s="11">
        <v>0</v>
      </c>
      <c r="AI46" s="11">
        <v>4991.89</v>
      </c>
      <c r="AJ46" s="4">
        <f t="shared" si="8"/>
        <v>0.0116923613843761</v>
      </c>
      <c r="AK46" s="3">
        <v>6174</v>
      </c>
    </row>
    <row r="47" customHeight="1" spans="1:37">
      <c r="A47" s="10">
        <v>46</v>
      </c>
      <c r="B47" s="10">
        <v>743</v>
      </c>
      <c r="C47" s="10" t="s">
        <v>146</v>
      </c>
      <c r="D47" s="10" t="s">
        <v>273</v>
      </c>
      <c r="E47" s="10" t="s">
        <v>134</v>
      </c>
      <c r="F47" s="11">
        <v>9</v>
      </c>
      <c r="G47" s="11">
        <v>0</v>
      </c>
      <c r="H47" s="11">
        <v>10</v>
      </c>
      <c r="I47" s="11">
        <v>150</v>
      </c>
      <c r="J47" s="11">
        <v>38</v>
      </c>
      <c r="K47" s="11">
        <v>71</v>
      </c>
      <c r="L47" s="11">
        <f t="shared" si="5"/>
        <v>180</v>
      </c>
      <c r="M47" s="11">
        <v>18</v>
      </c>
      <c r="N47" s="11">
        <v>11</v>
      </c>
      <c r="O47" s="11">
        <v>5</v>
      </c>
      <c r="P47" s="11">
        <v>6</v>
      </c>
      <c r="Q47" s="11">
        <v>1</v>
      </c>
      <c r="R47" s="11">
        <f t="shared" si="6"/>
        <v>7</v>
      </c>
      <c r="S47" s="11">
        <v>32</v>
      </c>
      <c r="T47" s="11">
        <v>46</v>
      </c>
      <c r="U47" s="11">
        <f t="shared" si="7"/>
        <v>-14</v>
      </c>
      <c r="V47" s="11">
        <v>16</v>
      </c>
      <c r="W47" s="11">
        <v>4</v>
      </c>
      <c r="X47" s="20">
        <v>0</v>
      </c>
      <c r="Y47" s="20">
        <v>1</v>
      </c>
      <c r="Z47" s="11">
        <v>7</v>
      </c>
      <c r="AA47" s="11">
        <v>5</v>
      </c>
      <c r="AB47" s="11">
        <v>4</v>
      </c>
      <c r="AC47" s="11">
        <f t="shared" si="0"/>
        <v>8</v>
      </c>
      <c r="AD47" s="11">
        <v>8</v>
      </c>
      <c r="AE47" s="11">
        <v>9</v>
      </c>
      <c r="AF47" s="11">
        <f>VLOOKUP(B:B,[2]Sheet1!$A$1:$C$65536,3,0)</f>
        <v>8</v>
      </c>
      <c r="AG47" s="11">
        <v>5</v>
      </c>
      <c r="AH47" s="11">
        <v>0</v>
      </c>
      <c r="AI47" s="11">
        <v>2502.58</v>
      </c>
      <c r="AJ47" s="4">
        <f t="shared" si="8"/>
        <v>0.0058617216632001</v>
      </c>
      <c r="AK47" s="3">
        <v>3095</v>
      </c>
    </row>
    <row r="48" customHeight="1" spans="1:37">
      <c r="A48" s="10">
        <v>47</v>
      </c>
      <c r="B48" s="10">
        <v>103639</v>
      </c>
      <c r="C48" s="10" t="s">
        <v>147</v>
      </c>
      <c r="D48" s="10" t="s">
        <v>273</v>
      </c>
      <c r="E48" s="10" t="s">
        <v>134</v>
      </c>
      <c r="F48" s="11">
        <v>6</v>
      </c>
      <c r="G48" s="11">
        <v>14</v>
      </c>
      <c r="H48" s="11">
        <v>7</v>
      </c>
      <c r="I48" s="11">
        <v>98</v>
      </c>
      <c r="J48" s="11">
        <v>11</v>
      </c>
      <c r="K48" s="11">
        <v>54</v>
      </c>
      <c r="L48" s="11">
        <f t="shared" si="5"/>
        <v>119</v>
      </c>
      <c r="M48" s="11">
        <v>15</v>
      </c>
      <c r="N48" s="11">
        <v>8</v>
      </c>
      <c r="O48" s="11">
        <v>5</v>
      </c>
      <c r="P48" s="11">
        <v>0</v>
      </c>
      <c r="Q48" s="11">
        <v>0</v>
      </c>
      <c r="R48" s="11">
        <f t="shared" si="6"/>
        <v>0</v>
      </c>
      <c r="S48" s="11">
        <v>31</v>
      </c>
      <c r="T48" s="11">
        <v>29</v>
      </c>
      <c r="U48" s="11">
        <f t="shared" si="7"/>
        <v>2</v>
      </c>
      <c r="V48" s="11">
        <v>14</v>
      </c>
      <c r="W48" s="11">
        <v>4</v>
      </c>
      <c r="X48" s="20">
        <v>3</v>
      </c>
      <c r="Y48" s="20">
        <v>0</v>
      </c>
      <c r="Z48" s="11">
        <v>7</v>
      </c>
      <c r="AA48" s="11">
        <v>5</v>
      </c>
      <c r="AB48" s="11">
        <v>5</v>
      </c>
      <c r="AC48" s="11">
        <f t="shared" si="0"/>
        <v>8</v>
      </c>
      <c r="AD48" s="11">
        <v>4.2</v>
      </c>
      <c r="AE48" s="11">
        <v>6</v>
      </c>
      <c r="AF48" s="11">
        <f>VLOOKUP(B:B,[2]Sheet1!$A$1:$C$65536,3,0)</f>
        <v>4.2</v>
      </c>
      <c r="AG48" s="11">
        <v>5</v>
      </c>
      <c r="AH48" s="11">
        <v>3</v>
      </c>
      <c r="AI48" s="11">
        <v>1943.07</v>
      </c>
      <c r="AJ48" s="4">
        <f t="shared" si="8"/>
        <v>0.00455119736916072</v>
      </c>
      <c r="AK48" s="3">
        <v>2403</v>
      </c>
    </row>
    <row r="49" customHeight="1" spans="1:37">
      <c r="A49" s="10">
        <v>65</v>
      </c>
      <c r="B49" s="10">
        <v>355</v>
      </c>
      <c r="C49" s="10" t="s">
        <v>165</v>
      </c>
      <c r="D49" s="10" t="s">
        <v>273</v>
      </c>
      <c r="E49" s="10" t="s">
        <v>101</v>
      </c>
      <c r="F49" s="11">
        <v>8</v>
      </c>
      <c r="G49" s="11">
        <v>1</v>
      </c>
      <c r="H49" s="11">
        <v>9</v>
      </c>
      <c r="I49" s="11">
        <v>109</v>
      </c>
      <c r="J49" s="11">
        <v>14</v>
      </c>
      <c r="K49" s="11">
        <v>35</v>
      </c>
      <c r="L49" s="11">
        <f t="shared" si="5"/>
        <v>84</v>
      </c>
      <c r="M49" s="11">
        <v>15</v>
      </c>
      <c r="N49" s="11">
        <v>3</v>
      </c>
      <c r="O49" s="11">
        <v>5</v>
      </c>
      <c r="P49" s="11">
        <v>1</v>
      </c>
      <c r="Q49" s="11">
        <v>0</v>
      </c>
      <c r="R49" s="11">
        <f t="shared" si="6"/>
        <v>1</v>
      </c>
      <c r="S49" s="11">
        <v>31</v>
      </c>
      <c r="T49" s="11">
        <v>29</v>
      </c>
      <c r="U49" s="11">
        <f t="shared" si="7"/>
        <v>2</v>
      </c>
      <c r="V49" s="11">
        <v>10</v>
      </c>
      <c r="W49" s="11">
        <v>4</v>
      </c>
      <c r="X49" s="20">
        <v>3</v>
      </c>
      <c r="Y49" s="20">
        <v>1</v>
      </c>
      <c r="Z49" s="11">
        <v>7</v>
      </c>
      <c r="AA49" s="11">
        <v>5</v>
      </c>
      <c r="AB49" s="11">
        <v>2</v>
      </c>
      <c r="AC49" s="11">
        <f t="shared" si="0"/>
        <v>8</v>
      </c>
      <c r="AD49" s="11">
        <v>6.6</v>
      </c>
      <c r="AE49" s="11">
        <v>8</v>
      </c>
      <c r="AF49" s="11">
        <f>VLOOKUP(B:B,[2]Sheet1!$A$1:$C$65536,3,0)</f>
        <v>6.6</v>
      </c>
      <c r="AG49" s="11">
        <v>5</v>
      </c>
      <c r="AH49" s="11">
        <v>4</v>
      </c>
      <c r="AI49" s="11">
        <v>2017.09</v>
      </c>
      <c r="AJ49" s="4">
        <f t="shared" si="8"/>
        <v>0.00472457230123485</v>
      </c>
      <c r="AK49" s="3">
        <v>2495</v>
      </c>
    </row>
    <row r="50" customHeight="1" spans="1:37">
      <c r="A50" s="10">
        <v>66</v>
      </c>
      <c r="B50" s="10">
        <v>391</v>
      </c>
      <c r="C50" s="10" t="s">
        <v>166</v>
      </c>
      <c r="D50" s="10" t="s">
        <v>273</v>
      </c>
      <c r="E50" s="10" t="s">
        <v>101</v>
      </c>
      <c r="F50" s="11">
        <v>9</v>
      </c>
      <c r="G50" s="11">
        <v>1</v>
      </c>
      <c r="H50" s="11">
        <v>10</v>
      </c>
      <c r="I50" s="11">
        <v>109</v>
      </c>
      <c r="J50" s="11">
        <v>11</v>
      </c>
      <c r="K50" s="11">
        <v>29</v>
      </c>
      <c r="L50" s="11">
        <f t="shared" si="5"/>
        <v>69</v>
      </c>
      <c r="M50" s="11">
        <v>19</v>
      </c>
      <c r="N50" s="11">
        <v>6</v>
      </c>
      <c r="O50" s="11">
        <v>5</v>
      </c>
      <c r="P50" s="11">
        <v>2</v>
      </c>
      <c r="Q50" s="11">
        <v>1</v>
      </c>
      <c r="R50" s="11">
        <f t="shared" si="6"/>
        <v>3</v>
      </c>
      <c r="S50" s="11">
        <v>32</v>
      </c>
      <c r="T50" s="11">
        <v>48</v>
      </c>
      <c r="U50" s="11">
        <f t="shared" si="7"/>
        <v>-16</v>
      </c>
      <c r="V50" s="11">
        <v>6</v>
      </c>
      <c r="W50" s="11">
        <v>4</v>
      </c>
      <c r="X50" s="20">
        <v>0</v>
      </c>
      <c r="Y50" s="20">
        <v>4</v>
      </c>
      <c r="Z50" s="11">
        <v>7</v>
      </c>
      <c r="AA50" s="11">
        <v>5</v>
      </c>
      <c r="AB50" s="11">
        <v>4</v>
      </c>
      <c r="AC50" s="11">
        <f t="shared" si="0"/>
        <v>8</v>
      </c>
      <c r="AD50" s="11">
        <v>5</v>
      </c>
      <c r="AE50" s="11">
        <v>6</v>
      </c>
      <c r="AF50" s="11">
        <f>VLOOKUP(B:B,[2]Sheet1!$A$1:$C$65536,3,0)</f>
        <v>5</v>
      </c>
      <c r="AG50" s="11">
        <v>5</v>
      </c>
      <c r="AH50" s="11">
        <v>5</v>
      </c>
      <c r="AI50" s="11">
        <v>2534.2</v>
      </c>
      <c r="AJ50" s="4">
        <f t="shared" si="8"/>
        <v>0.00593578428616936</v>
      </c>
      <c r="AK50" s="3">
        <v>3134</v>
      </c>
    </row>
    <row r="51" customHeight="1" spans="1:37">
      <c r="A51" s="10">
        <v>67</v>
      </c>
      <c r="B51" s="10">
        <v>515</v>
      </c>
      <c r="C51" s="10" t="s">
        <v>167</v>
      </c>
      <c r="D51" s="10" t="s">
        <v>273</v>
      </c>
      <c r="E51" s="10" t="s">
        <v>101</v>
      </c>
      <c r="F51" s="11">
        <v>12</v>
      </c>
      <c r="G51" s="11">
        <v>4</v>
      </c>
      <c r="H51" s="11">
        <v>14</v>
      </c>
      <c r="I51" s="11">
        <v>161</v>
      </c>
      <c r="J51" s="11">
        <v>20</v>
      </c>
      <c r="K51" s="11">
        <v>41</v>
      </c>
      <c r="L51" s="11">
        <f t="shared" si="5"/>
        <v>102</v>
      </c>
      <c r="M51" s="11">
        <v>19</v>
      </c>
      <c r="N51" s="11">
        <v>14</v>
      </c>
      <c r="O51" s="11">
        <v>5</v>
      </c>
      <c r="P51" s="11">
        <v>3</v>
      </c>
      <c r="Q51" s="11">
        <v>0</v>
      </c>
      <c r="R51" s="11">
        <f t="shared" si="6"/>
        <v>3</v>
      </c>
      <c r="S51" s="11">
        <v>32</v>
      </c>
      <c r="T51" s="11">
        <v>32</v>
      </c>
      <c r="U51" s="11">
        <f t="shared" si="7"/>
        <v>0</v>
      </c>
      <c r="V51" s="11">
        <v>18</v>
      </c>
      <c r="W51" s="11">
        <v>4</v>
      </c>
      <c r="X51" s="20">
        <v>0</v>
      </c>
      <c r="Y51" s="20">
        <v>1</v>
      </c>
      <c r="Z51" s="11">
        <v>10</v>
      </c>
      <c r="AA51" s="11">
        <v>5</v>
      </c>
      <c r="AB51" s="11">
        <v>1</v>
      </c>
      <c r="AC51" s="11">
        <f t="shared" si="0"/>
        <v>8</v>
      </c>
      <c r="AD51" s="11">
        <v>8.6</v>
      </c>
      <c r="AE51" s="11">
        <v>9</v>
      </c>
      <c r="AF51" s="11">
        <f>VLOOKUP(B:B,[2]Sheet1!$A$1:$C$65536,3,0)</f>
        <v>8.6</v>
      </c>
      <c r="AG51" s="11">
        <v>5</v>
      </c>
      <c r="AH51" s="11">
        <v>5</v>
      </c>
      <c r="AI51" s="11">
        <v>2008.98</v>
      </c>
      <c r="AJ51" s="4">
        <f t="shared" si="8"/>
        <v>0.0047055764798471</v>
      </c>
      <c r="AK51" s="3">
        <v>2485</v>
      </c>
    </row>
    <row r="52" customHeight="1" spans="1:37">
      <c r="A52" s="10">
        <v>68</v>
      </c>
      <c r="B52" s="10">
        <v>572</v>
      </c>
      <c r="C52" s="10" t="s">
        <v>168</v>
      </c>
      <c r="D52" s="10" t="s">
        <v>273</v>
      </c>
      <c r="E52" s="10" t="s">
        <v>101</v>
      </c>
      <c r="F52" s="11">
        <v>8</v>
      </c>
      <c r="G52" s="11">
        <v>0</v>
      </c>
      <c r="H52" s="11">
        <v>9</v>
      </c>
      <c r="I52" s="11">
        <v>117</v>
      </c>
      <c r="J52" s="11">
        <v>23</v>
      </c>
      <c r="K52" s="11">
        <v>34</v>
      </c>
      <c r="L52" s="11">
        <f t="shared" si="5"/>
        <v>91</v>
      </c>
      <c r="M52" s="11">
        <v>23</v>
      </c>
      <c r="N52" s="11">
        <v>27</v>
      </c>
      <c r="O52" s="11">
        <v>4</v>
      </c>
      <c r="P52" s="11">
        <v>1</v>
      </c>
      <c r="Q52" s="11">
        <v>2</v>
      </c>
      <c r="R52" s="11">
        <f t="shared" si="6"/>
        <v>3</v>
      </c>
      <c r="S52" s="11">
        <v>23</v>
      </c>
      <c r="T52" s="11">
        <v>21</v>
      </c>
      <c r="U52" s="11">
        <f t="shared" si="7"/>
        <v>2</v>
      </c>
      <c r="V52" s="11">
        <v>3</v>
      </c>
      <c r="W52" s="11">
        <v>5</v>
      </c>
      <c r="X52" s="20">
        <v>6</v>
      </c>
      <c r="Y52" s="20">
        <v>1</v>
      </c>
      <c r="Z52" s="11">
        <v>7</v>
      </c>
      <c r="AA52" s="11">
        <v>5</v>
      </c>
      <c r="AB52" s="11">
        <v>1</v>
      </c>
      <c r="AC52" s="11">
        <f t="shared" si="0"/>
        <v>8</v>
      </c>
      <c r="AD52" s="11">
        <v>3</v>
      </c>
      <c r="AE52" s="11">
        <v>6</v>
      </c>
      <c r="AF52" s="11">
        <f>VLOOKUP(B:B,[2]Sheet1!$A$1:$C$65536,3,0)</f>
        <v>3</v>
      </c>
      <c r="AG52" s="11">
        <v>5</v>
      </c>
      <c r="AH52" s="11">
        <v>0</v>
      </c>
      <c r="AI52" s="11">
        <v>1694.34</v>
      </c>
      <c r="AJ52" s="4">
        <f t="shared" si="8"/>
        <v>0.00396860419360279</v>
      </c>
      <c r="AK52" s="3">
        <v>2095</v>
      </c>
    </row>
    <row r="53" customHeight="1" spans="1:37">
      <c r="A53" s="10">
        <v>69</v>
      </c>
      <c r="B53" s="10">
        <v>744</v>
      </c>
      <c r="C53" s="10" t="s">
        <v>169</v>
      </c>
      <c r="D53" s="10" t="s">
        <v>273</v>
      </c>
      <c r="E53" s="10" t="s">
        <v>101</v>
      </c>
      <c r="F53" s="11">
        <v>10</v>
      </c>
      <c r="G53" s="11">
        <v>6</v>
      </c>
      <c r="H53" s="11">
        <v>11</v>
      </c>
      <c r="I53" s="11">
        <v>135</v>
      </c>
      <c r="J53" s="11">
        <v>20</v>
      </c>
      <c r="K53" s="11">
        <v>31</v>
      </c>
      <c r="L53" s="11">
        <f t="shared" si="5"/>
        <v>82</v>
      </c>
      <c r="M53" s="11">
        <v>15</v>
      </c>
      <c r="N53" s="11">
        <v>8</v>
      </c>
      <c r="O53" s="11">
        <v>6</v>
      </c>
      <c r="P53" s="11">
        <v>6</v>
      </c>
      <c r="Q53" s="11">
        <v>1</v>
      </c>
      <c r="R53" s="11">
        <f t="shared" si="6"/>
        <v>7</v>
      </c>
      <c r="S53" s="11">
        <v>23</v>
      </c>
      <c r="T53" s="11">
        <v>21</v>
      </c>
      <c r="U53" s="11">
        <f t="shared" si="7"/>
        <v>2</v>
      </c>
      <c r="V53" s="11">
        <v>2</v>
      </c>
      <c r="W53" s="11">
        <v>4</v>
      </c>
      <c r="X53" s="20">
        <v>0</v>
      </c>
      <c r="Y53" s="20">
        <v>11</v>
      </c>
      <c r="Z53" s="11">
        <v>7</v>
      </c>
      <c r="AA53" s="11">
        <v>5</v>
      </c>
      <c r="AB53" s="11">
        <v>2</v>
      </c>
      <c r="AC53" s="11">
        <f t="shared" si="0"/>
        <v>8</v>
      </c>
      <c r="AD53" s="11">
        <v>4</v>
      </c>
      <c r="AE53" s="11">
        <v>6</v>
      </c>
      <c r="AF53" s="11">
        <f>VLOOKUP(B:B,[2]Sheet1!$A$1:$C$65536,3,0)</f>
        <v>4</v>
      </c>
      <c r="AG53" s="11">
        <v>5</v>
      </c>
      <c r="AH53" s="11">
        <v>2</v>
      </c>
      <c r="AI53" s="11">
        <v>32597.51</v>
      </c>
      <c r="AJ53" s="4">
        <f t="shared" si="8"/>
        <v>0.0763522167256919</v>
      </c>
      <c r="AK53" s="3">
        <v>40314</v>
      </c>
    </row>
    <row r="54" customHeight="1" spans="1:37">
      <c r="A54" s="10">
        <v>70</v>
      </c>
      <c r="B54" s="10">
        <v>102479</v>
      </c>
      <c r="C54" s="10" t="s">
        <v>170</v>
      </c>
      <c r="D54" s="10" t="s">
        <v>273</v>
      </c>
      <c r="E54" s="10" t="s">
        <v>101</v>
      </c>
      <c r="F54" s="11">
        <v>9</v>
      </c>
      <c r="G54" s="11">
        <v>0</v>
      </c>
      <c r="H54" s="11">
        <v>10</v>
      </c>
      <c r="I54" s="11">
        <v>126</v>
      </c>
      <c r="J54" s="11">
        <v>11</v>
      </c>
      <c r="K54" s="11">
        <v>20</v>
      </c>
      <c r="L54" s="11">
        <f t="shared" si="5"/>
        <v>51</v>
      </c>
      <c r="M54" s="11">
        <v>12</v>
      </c>
      <c r="N54" s="11">
        <v>6</v>
      </c>
      <c r="O54" s="11">
        <v>4</v>
      </c>
      <c r="P54" s="11">
        <v>5</v>
      </c>
      <c r="Q54" s="11">
        <v>0</v>
      </c>
      <c r="R54" s="11">
        <f t="shared" si="6"/>
        <v>5</v>
      </c>
      <c r="S54" s="11">
        <v>20</v>
      </c>
      <c r="T54" s="11">
        <v>20</v>
      </c>
      <c r="U54" s="11">
        <f t="shared" si="7"/>
        <v>0</v>
      </c>
      <c r="V54" s="11">
        <v>11</v>
      </c>
      <c r="W54" s="11">
        <v>5</v>
      </c>
      <c r="X54" s="20">
        <v>7</v>
      </c>
      <c r="Y54" s="20">
        <v>1</v>
      </c>
      <c r="Z54" s="11">
        <v>6</v>
      </c>
      <c r="AA54" s="11">
        <v>5</v>
      </c>
      <c r="AB54" s="11">
        <v>1</v>
      </c>
      <c r="AC54" s="11">
        <f t="shared" si="0"/>
        <v>8</v>
      </c>
      <c r="AD54" s="11">
        <v>6.8</v>
      </c>
      <c r="AE54" s="11">
        <v>9</v>
      </c>
      <c r="AF54" s="11">
        <f>VLOOKUP(B:B,[2]Sheet1!$A$1:$C$65536,3,0)</f>
        <v>6.8</v>
      </c>
      <c r="AG54" s="11">
        <v>5</v>
      </c>
      <c r="AH54" s="11">
        <v>0</v>
      </c>
      <c r="AI54" s="11">
        <v>1438.41</v>
      </c>
      <c r="AJ54" s="4">
        <f t="shared" si="8"/>
        <v>0.00336914666366856</v>
      </c>
      <c r="AK54" s="3">
        <v>1779</v>
      </c>
    </row>
    <row r="55" customHeight="1" spans="1:37">
      <c r="A55" s="10">
        <v>80</v>
      </c>
      <c r="B55" s="10">
        <v>371</v>
      </c>
      <c r="C55" s="10" t="s">
        <v>181</v>
      </c>
      <c r="D55" s="10" t="s">
        <v>273</v>
      </c>
      <c r="E55" s="10" t="s">
        <v>179</v>
      </c>
      <c r="F55" s="11">
        <v>8</v>
      </c>
      <c r="G55" s="11">
        <v>0</v>
      </c>
      <c r="H55" s="11">
        <v>9</v>
      </c>
      <c r="I55" s="11">
        <v>117</v>
      </c>
      <c r="J55" s="11">
        <v>19</v>
      </c>
      <c r="K55" s="11">
        <v>48</v>
      </c>
      <c r="L55" s="11">
        <f t="shared" si="5"/>
        <v>115</v>
      </c>
      <c r="M55" s="11">
        <v>12</v>
      </c>
      <c r="N55" s="11">
        <v>6</v>
      </c>
      <c r="O55" s="11">
        <v>4</v>
      </c>
      <c r="P55" s="11">
        <v>5</v>
      </c>
      <c r="Q55" s="11">
        <v>0</v>
      </c>
      <c r="R55" s="11">
        <f t="shared" si="6"/>
        <v>5</v>
      </c>
      <c r="S55" s="11">
        <v>20</v>
      </c>
      <c r="T55" s="11">
        <v>21</v>
      </c>
      <c r="U55" s="11">
        <f t="shared" si="7"/>
        <v>-1</v>
      </c>
      <c r="V55" s="11">
        <v>4</v>
      </c>
      <c r="W55" s="11">
        <v>3</v>
      </c>
      <c r="X55" s="20">
        <v>0</v>
      </c>
      <c r="Y55" s="20">
        <v>0</v>
      </c>
      <c r="Z55" s="11">
        <v>6</v>
      </c>
      <c r="AA55" s="11">
        <v>5</v>
      </c>
      <c r="AB55" s="11">
        <v>0</v>
      </c>
      <c r="AC55" s="11">
        <f t="shared" si="0"/>
        <v>8</v>
      </c>
      <c r="AD55" s="11">
        <v>11</v>
      </c>
      <c r="AE55" s="11">
        <v>9</v>
      </c>
      <c r="AF55" s="11">
        <f>VLOOKUP(B:B,[2]Sheet1!$A$1:$C$65536,3,0)</f>
        <v>11</v>
      </c>
      <c r="AG55" s="11">
        <v>5</v>
      </c>
      <c r="AH55" s="11">
        <v>2</v>
      </c>
      <c r="AI55" s="11">
        <v>4056.56</v>
      </c>
      <c r="AJ55" s="4">
        <f t="shared" si="8"/>
        <v>0.00950156463732269</v>
      </c>
      <c r="AK55" s="3">
        <v>5017</v>
      </c>
    </row>
    <row r="56" customHeight="1" spans="1:37">
      <c r="A56" s="10">
        <v>81</v>
      </c>
      <c r="B56" s="10">
        <v>108656</v>
      </c>
      <c r="C56" s="10" t="s">
        <v>182</v>
      </c>
      <c r="D56" s="10" t="s">
        <v>273</v>
      </c>
      <c r="E56" s="10" t="s">
        <v>179</v>
      </c>
      <c r="F56" s="11">
        <v>6</v>
      </c>
      <c r="G56" s="11">
        <v>0</v>
      </c>
      <c r="H56" s="11">
        <v>7</v>
      </c>
      <c r="I56" s="11">
        <v>79</v>
      </c>
      <c r="J56" s="11">
        <v>3</v>
      </c>
      <c r="K56" s="11">
        <v>40</v>
      </c>
      <c r="L56" s="11">
        <f t="shared" si="5"/>
        <v>83</v>
      </c>
      <c r="M56" s="11">
        <v>13</v>
      </c>
      <c r="N56" s="11">
        <v>8</v>
      </c>
      <c r="O56" s="11">
        <v>6</v>
      </c>
      <c r="P56" s="11">
        <v>7</v>
      </c>
      <c r="Q56" s="11">
        <v>0</v>
      </c>
      <c r="R56" s="11">
        <f t="shared" si="6"/>
        <v>7</v>
      </c>
      <c r="S56" s="11">
        <v>22</v>
      </c>
      <c r="T56" s="11">
        <v>20</v>
      </c>
      <c r="U56" s="11">
        <f t="shared" si="7"/>
        <v>2</v>
      </c>
      <c r="V56" s="11">
        <v>3</v>
      </c>
      <c r="W56" s="11">
        <v>4</v>
      </c>
      <c r="X56" s="20">
        <v>3</v>
      </c>
      <c r="Y56" s="20">
        <v>0</v>
      </c>
      <c r="Z56" s="11">
        <v>6</v>
      </c>
      <c r="AA56" s="11">
        <v>5</v>
      </c>
      <c r="AB56" s="11">
        <v>3</v>
      </c>
      <c r="AC56" s="11">
        <f t="shared" si="0"/>
        <v>8</v>
      </c>
      <c r="AD56" s="11">
        <v>2.8</v>
      </c>
      <c r="AE56" s="11">
        <v>6</v>
      </c>
      <c r="AF56" s="11">
        <f>VLOOKUP(B:B,[2]Sheet1!$A$1:$C$65536,3,0)</f>
        <v>2.8</v>
      </c>
      <c r="AG56" s="11">
        <v>5</v>
      </c>
      <c r="AH56" s="11">
        <v>5</v>
      </c>
      <c r="AI56" s="11">
        <v>0</v>
      </c>
      <c r="AJ56" s="4">
        <f t="shared" si="8"/>
        <v>0</v>
      </c>
      <c r="AK56" s="3">
        <v>0</v>
      </c>
    </row>
    <row r="57" customHeight="1" spans="1:37">
      <c r="A57" s="10">
        <v>85</v>
      </c>
      <c r="B57" s="10">
        <v>102564</v>
      </c>
      <c r="C57" s="10" t="s">
        <v>187</v>
      </c>
      <c r="D57" s="10" t="s">
        <v>273</v>
      </c>
      <c r="E57" s="10" t="s">
        <v>185</v>
      </c>
      <c r="F57" s="11">
        <v>7</v>
      </c>
      <c r="G57" s="11">
        <v>6</v>
      </c>
      <c r="H57" s="11">
        <v>8</v>
      </c>
      <c r="I57" s="11">
        <v>96</v>
      </c>
      <c r="J57" s="11">
        <v>19</v>
      </c>
      <c r="K57" s="11">
        <v>35</v>
      </c>
      <c r="L57" s="11">
        <f t="shared" si="5"/>
        <v>89</v>
      </c>
      <c r="M57" s="11">
        <v>11</v>
      </c>
      <c r="N57" s="11">
        <v>4</v>
      </c>
      <c r="O57" s="11">
        <v>3</v>
      </c>
      <c r="P57" s="11">
        <v>2</v>
      </c>
      <c r="Q57" s="11">
        <v>0</v>
      </c>
      <c r="R57" s="11">
        <f t="shared" si="6"/>
        <v>2</v>
      </c>
      <c r="S57" s="11">
        <v>20</v>
      </c>
      <c r="T57" s="11">
        <v>21</v>
      </c>
      <c r="U57" s="11">
        <f t="shared" si="7"/>
        <v>-1</v>
      </c>
      <c r="V57" s="11">
        <v>2</v>
      </c>
      <c r="W57" s="11">
        <v>4</v>
      </c>
      <c r="X57" s="20">
        <v>3</v>
      </c>
      <c r="Y57" s="20">
        <v>2</v>
      </c>
      <c r="Z57" s="11">
        <v>7</v>
      </c>
      <c r="AA57" s="11">
        <v>5</v>
      </c>
      <c r="AB57" s="11">
        <v>0</v>
      </c>
      <c r="AC57" s="11">
        <f t="shared" si="0"/>
        <v>8</v>
      </c>
      <c r="AD57" s="11">
        <v>2</v>
      </c>
      <c r="AE57" s="11">
        <v>6</v>
      </c>
      <c r="AF57" s="11">
        <f>VLOOKUP(B:B,[2]Sheet1!$A$1:$C$65536,3,0)</f>
        <v>2</v>
      </c>
      <c r="AG57" s="11">
        <v>5</v>
      </c>
      <c r="AH57" s="11">
        <v>2</v>
      </c>
      <c r="AI57" s="11">
        <v>1052.25</v>
      </c>
      <c r="AJ57" s="4">
        <f t="shared" si="8"/>
        <v>0.002464655123953</v>
      </c>
      <c r="AK57" s="3">
        <v>1301</v>
      </c>
    </row>
    <row r="58" customHeight="1" spans="1:37">
      <c r="A58" s="10">
        <v>91</v>
      </c>
      <c r="B58" s="10">
        <v>539</v>
      </c>
      <c r="C58" s="10" t="s">
        <v>196</v>
      </c>
      <c r="D58" s="10" t="s">
        <v>273</v>
      </c>
      <c r="E58" s="10" t="s">
        <v>193</v>
      </c>
      <c r="F58" s="11">
        <v>8</v>
      </c>
      <c r="G58" s="11">
        <v>0</v>
      </c>
      <c r="H58" s="11">
        <v>9</v>
      </c>
      <c r="I58" s="11">
        <v>142</v>
      </c>
      <c r="J58" s="11">
        <v>7</v>
      </c>
      <c r="K58" s="11">
        <v>87</v>
      </c>
      <c r="L58" s="11">
        <f t="shared" si="5"/>
        <v>181</v>
      </c>
      <c r="M58" s="11">
        <v>11</v>
      </c>
      <c r="N58" s="11">
        <v>56</v>
      </c>
      <c r="O58" s="11">
        <v>4</v>
      </c>
      <c r="P58" s="11">
        <v>1</v>
      </c>
      <c r="Q58" s="11">
        <v>0</v>
      </c>
      <c r="R58" s="11">
        <f t="shared" si="6"/>
        <v>1</v>
      </c>
      <c r="S58" s="11">
        <v>20</v>
      </c>
      <c r="T58" s="11">
        <v>18</v>
      </c>
      <c r="U58" s="11">
        <f t="shared" si="7"/>
        <v>2</v>
      </c>
      <c r="V58" s="11">
        <v>8</v>
      </c>
      <c r="W58" s="11">
        <v>4</v>
      </c>
      <c r="X58" s="20">
        <v>0</v>
      </c>
      <c r="Y58" s="20">
        <v>1</v>
      </c>
      <c r="Z58" s="11">
        <v>7</v>
      </c>
      <c r="AA58" s="11">
        <v>5</v>
      </c>
      <c r="AB58" s="11">
        <v>1</v>
      </c>
      <c r="AC58" s="11">
        <f t="shared" si="0"/>
        <v>8</v>
      </c>
      <c r="AD58" s="11">
        <v>3</v>
      </c>
      <c r="AE58" s="11">
        <v>6</v>
      </c>
      <c r="AF58" s="11">
        <f>VLOOKUP(B:B,[2]Sheet1!$A$1:$C$65536,3,0)</f>
        <v>3</v>
      </c>
      <c r="AG58" s="11">
        <v>5</v>
      </c>
      <c r="AH58" s="11">
        <v>6</v>
      </c>
      <c r="AI58" s="11">
        <v>1913.56</v>
      </c>
      <c r="AJ58" s="4">
        <f t="shared" si="8"/>
        <v>0.0044820769389323</v>
      </c>
      <c r="AK58" s="3">
        <v>2367</v>
      </c>
    </row>
    <row r="59" customHeight="1" spans="1:37">
      <c r="A59" s="10">
        <v>92</v>
      </c>
      <c r="B59" s="10">
        <v>549</v>
      </c>
      <c r="C59" s="10" t="s">
        <v>197</v>
      </c>
      <c r="D59" s="10" t="s">
        <v>273</v>
      </c>
      <c r="E59" s="10" t="s">
        <v>193</v>
      </c>
      <c r="F59" s="11">
        <v>8</v>
      </c>
      <c r="G59" s="11">
        <v>6</v>
      </c>
      <c r="H59" s="11">
        <v>9</v>
      </c>
      <c r="I59" s="11">
        <v>107</v>
      </c>
      <c r="J59" s="11">
        <v>23</v>
      </c>
      <c r="K59" s="11">
        <v>21</v>
      </c>
      <c r="L59" s="11">
        <f t="shared" si="5"/>
        <v>65</v>
      </c>
      <c r="M59" s="11">
        <v>12</v>
      </c>
      <c r="N59" s="11">
        <v>8</v>
      </c>
      <c r="O59" s="11">
        <v>4</v>
      </c>
      <c r="P59" s="11">
        <v>0</v>
      </c>
      <c r="Q59" s="11">
        <v>1</v>
      </c>
      <c r="R59" s="11">
        <f t="shared" si="6"/>
        <v>1</v>
      </c>
      <c r="S59" s="11">
        <v>20</v>
      </c>
      <c r="T59" s="11">
        <v>21</v>
      </c>
      <c r="U59" s="11">
        <f t="shared" si="7"/>
        <v>-1</v>
      </c>
      <c r="V59" s="11">
        <v>2</v>
      </c>
      <c r="W59" s="11">
        <v>5</v>
      </c>
      <c r="X59" s="20">
        <v>3</v>
      </c>
      <c r="Y59" s="20">
        <v>0</v>
      </c>
      <c r="Z59" s="11">
        <v>6</v>
      </c>
      <c r="AA59" s="11">
        <v>5</v>
      </c>
      <c r="AB59" s="11">
        <v>5</v>
      </c>
      <c r="AC59" s="11">
        <f t="shared" si="0"/>
        <v>8</v>
      </c>
      <c r="AD59" s="11">
        <v>9</v>
      </c>
      <c r="AE59" s="11">
        <v>9</v>
      </c>
      <c r="AF59" s="11">
        <f>VLOOKUP(B:B,[2]Sheet1!$A$1:$C$65536,3,0)</f>
        <v>9</v>
      </c>
      <c r="AG59" s="11">
        <v>5</v>
      </c>
      <c r="AH59" s="11">
        <v>4</v>
      </c>
      <c r="AI59" s="11">
        <v>1129.48</v>
      </c>
      <c r="AJ59" s="4">
        <f t="shared" si="8"/>
        <v>0.00264554874735323</v>
      </c>
      <c r="AK59" s="3">
        <v>1397</v>
      </c>
    </row>
    <row r="60" customHeight="1" spans="1:37">
      <c r="A60" s="10">
        <v>93</v>
      </c>
      <c r="B60" s="10">
        <v>594</v>
      </c>
      <c r="C60" s="12" t="s">
        <v>198</v>
      </c>
      <c r="D60" s="10" t="s">
        <v>273</v>
      </c>
      <c r="E60" s="10" t="s">
        <v>193</v>
      </c>
      <c r="F60" s="11">
        <v>18</v>
      </c>
      <c r="G60" s="11">
        <v>25</v>
      </c>
      <c r="H60" s="11">
        <v>18</v>
      </c>
      <c r="I60" s="11">
        <v>86</v>
      </c>
      <c r="J60" s="11">
        <v>9</v>
      </c>
      <c r="K60" s="11">
        <v>43</v>
      </c>
      <c r="L60" s="11">
        <f t="shared" si="5"/>
        <v>95</v>
      </c>
      <c r="M60" s="11">
        <v>15</v>
      </c>
      <c r="N60" s="11">
        <v>7</v>
      </c>
      <c r="O60" s="11">
        <v>5</v>
      </c>
      <c r="P60" s="11">
        <v>4</v>
      </c>
      <c r="Q60" s="11">
        <v>0</v>
      </c>
      <c r="R60" s="11">
        <f t="shared" si="6"/>
        <v>4</v>
      </c>
      <c r="S60" s="11">
        <v>22</v>
      </c>
      <c r="T60" s="11">
        <v>20</v>
      </c>
      <c r="U60" s="11">
        <f t="shared" si="7"/>
        <v>2</v>
      </c>
      <c r="V60" s="11">
        <v>6</v>
      </c>
      <c r="W60" s="11">
        <v>4</v>
      </c>
      <c r="X60" s="20">
        <v>1</v>
      </c>
      <c r="Y60" s="20">
        <v>0</v>
      </c>
      <c r="Z60" s="11">
        <v>7</v>
      </c>
      <c r="AA60" s="11">
        <v>5</v>
      </c>
      <c r="AB60" s="11">
        <v>1</v>
      </c>
      <c r="AC60" s="11">
        <f t="shared" si="0"/>
        <v>8</v>
      </c>
      <c r="AD60" s="11">
        <v>15</v>
      </c>
      <c r="AE60" s="11">
        <v>9</v>
      </c>
      <c r="AF60" s="11">
        <f>VLOOKUP(B:B,[2]Sheet1!$A$1:$C$65536,3,0)</f>
        <v>15</v>
      </c>
      <c r="AG60" s="11">
        <v>5</v>
      </c>
      <c r="AH60" s="11">
        <v>1</v>
      </c>
      <c r="AI60" s="11">
        <v>912.33</v>
      </c>
      <c r="AJ60" s="4">
        <f t="shared" si="8"/>
        <v>0.00213692450390691</v>
      </c>
      <c r="AK60" s="3">
        <v>1128</v>
      </c>
    </row>
    <row r="61" customHeight="1" spans="1:37">
      <c r="A61" s="10">
        <v>94</v>
      </c>
      <c r="B61" s="10">
        <v>748</v>
      </c>
      <c r="C61" s="12" t="s">
        <v>199</v>
      </c>
      <c r="D61" s="10" t="s">
        <v>273</v>
      </c>
      <c r="E61" s="10" t="s">
        <v>193</v>
      </c>
      <c r="F61" s="11">
        <v>8</v>
      </c>
      <c r="G61" s="11">
        <v>6</v>
      </c>
      <c r="H61" s="11">
        <v>9</v>
      </c>
      <c r="I61" s="13">
        <v>156</v>
      </c>
      <c r="J61" s="11">
        <v>33</v>
      </c>
      <c r="K61" s="11">
        <v>79</v>
      </c>
      <c r="L61" s="11">
        <f t="shared" si="5"/>
        <v>191</v>
      </c>
      <c r="M61" s="11">
        <v>22</v>
      </c>
      <c r="N61" s="11">
        <v>43</v>
      </c>
      <c r="O61" s="11">
        <v>5</v>
      </c>
      <c r="P61" s="11">
        <v>3</v>
      </c>
      <c r="Q61" s="11">
        <v>0</v>
      </c>
      <c r="R61" s="11">
        <f t="shared" si="6"/>
        <v>3</v>
      </c>
      <c r="S61" s="11">
        <v>22</v>
      </c>
      <c r="T61" s="11">
        <v>21</v>
      </c>
      <c r="U61" s="11">
        <f t="shared" si="7"/>
        <v>1</v>
      </c>
      <c r="V61" s="11">
        <v>7</v>
      </c>
      <c r="W61" s="11">
        <v>4</v>
      </c>
      <c r="X61" s="20">
        <v>2</v>
      </c>
      <c r="Y61" s="20">
        <v>0</v>
      </c>
      <c r="Z61" s="11">
        <v>7</v>
      </c>
      <c r="AA61" s="11">
        <v>5</v>
      </c>
      <c r="AB61" s="11">
        <v>0</v>
      </c>
      <c r="AC61" s="11">
        <f t="shared" si="0"/>
        <v>8</v>
      </c>
      <c r="AD61" s="11">
        <v>2.6</v>
      </c>
      <c r="AE61" s="11">
        <v>5</v>
      </c>
      <c r="AF61" s="11">
        <f>VLOOKUP(B:B,[2]Sheet1!$A$1:$C$65536,3,0)</f>
        <v>2.6</v>
      </c>
      <c r="AG61" s="11">
        <v>5</v>
      </c>
      <c r="AH61" s="11">
        <v>1</v>
      </c>
      <c r="AI61" s="11">
        <v>1143.1</v>
      </c>
      <c r="AJ61" s="4">
        <f t="shared" si="8"/>
        <v>0.00267745048438173</v>
      </c>
      <c r="AK61" s="3">
        <v>1414</v>
      </c>
    </row>
    <row r="62" customHeight="1" spans="1:37">
      <c r="A62" s="10">
        <v>95</v>
      </c>
      <c r="B62" s="10">
        <v>107728</v>
      </c>
      <c r="C62" s="12" t="s">
        <v>200</v>
      </c>
      <c r="D62" s="10" t="s">
        <v>273</v>
      </c>
      <c r="E62" s="10" t="s">
        <v>193</v>
      </c>
      <c r="F62" s="11">
        <v>6</v>
      </c>
      <c r="G62" s="11">
        <v>3</v>
      </c>
      <c r="H62" s="11">
        <v>7</v>
      </c>
      <c r="I62" s="11">
        <v>83</v>
      </c>
      <c r="J62" s="11">
        <v>10</v>
      </c>
      <c r="K62" s="11">
        <v>26</v>
      </c>
      <c r="L62" s="11">
        <f t="shared" si="5"/>
        <v>62</v>
      </c>
      <c r="M62" s="11">
        <v>18</v>
      </c>
      <c r="N62" s="11">
        <v>12</v>
      </c>
      <c r="O62" s="11">
        <v>6</v>
      </c>
      <c r="P62" s="11">
        <v>5</v>
      </c>
      <c r="Q62" s="11">
        <v>1</v>
      </c>
      <c r="R62" s="11">
        <f t="shared" si="6"/>
        <v>6</v>
      </c>
      <c r="S62" s="11">
        <v>22</v>
      </c>
      <c r="T62" s="11">
        <v>20</v>
      </c>
      <c r="U62" s="11">
        <f t="shared" si="7"/>
        <v>2</v>
      </c>
      <c r="V62" s="11">
        <v>3</v>
      </c>
      <c r="W62" s="11">
        <v>4</v>
      </c>
      <c r="X62" s="20">
        <v>0</v>
      </c>
      <c r="Y62" s="20">
        <v>0</v>
      </c>
      <c r="Z62" s="11">
        <v>7</v>
      </c>
      <c r="AA62" s="11">
        <v>5</v>
      </c>
      <c r="AB62" s="11">
        <v>5</v>
      </c>
      <c r="AC62" s="11">
        <f t="shared" si="0"/>
        <v>8</v>
      </c>
      <c r="AD62" s="11">
        <v>2</v>
      </c>
      <c r="AE62" s="11">
        <v>5</v>
      </c>
      <c r="AF62" s="11">
        <f>VLOOKUP(B:B,[2]Sheet1!$A$1:$C$65536,3,0)</f>
        <v>2</v>
      </c>
      <c r="AG62" s="11">
        <v>5</v>
      </c>
      <c r="AH62" s="11">
        <v>0</v>
      </c>
      <c r="AI62" s="11">
        <v>0</v>
      </c>
      <c r="AJ62" s="4">
        <f t="shared" si="8"/>
        <v>0</v>
      </c>
      <c r="AK62" s="3">
        <v>0</v>
      </c>
    </row>
    <row r="63" customHeight="1" spans="1:37">
      <c r="A63" s="10">
        <v>99</v>
      </c>
      <c r="B63" s="10">
        <v>52</v>
      </c>
      <c r="C63" s="10" t="s">
        <v>205</v>
      </c>
      <c r="D63" s="10" t="s">
        <v>273</v>
      </c>
      <c r="E63" s="10" t="s">
        <v>204</v>
      </c>
      <c r="F63" s="11">
        <v>7</v>
      </c>
      <c r="G63" s="11">
        <v>3</v>
      </c>
      <c r="H63" s="11">
        <v>8</v>
      </c>
      <c r="I63" s="11">
        <v>104</v>
      </c>
      <c r="J63" s="11">
        <v>20</v>
      </c>
      <c r="K63" s="11">
        <v>54</v>
      </c>
      <c r="L63" s="11">
        <f t="shared" si="5"/>
        <v>128</v>
      </c>
      <c r="M63" s="11">
        <v>26</v>
      </c>
      <c r="N63" s="11">
        <v>19</v>
      </c>
      <c r="O63" s="11">
        <v>7</v>
      </c>
      <c r="P63" s="11">
        <v>3</v>
      </c>
      <c r="Q63" s="11">
        <v>1</v>
      </c>
      <c r="R63" s="11">
        <f t="shared" si="6"/>
        <v>4</v>
      </c>
      <c r="S63" s="11">
        <v>23</v>
      </c>
      <c r="T63" s="11">
        <v>21</v>
      </c>
      <c r="U63" s="11">
        <f t="shared" si="7"/>
        <v>2</v>
      </c>
      <c r="V63" s="11">
        <v>13</v>
      </c>
      <c r="W63" s="11">
        <v>6</v>
      </c>
      <c r="X63" s="20">
        <v>3</v>
      </c>
      <c r="Y63" s="20">
        <v>5</v>
      </c>
      <c r="Z63" s="11">
        <v>7</v>
      </c>
      <c r="AA63" s="11">
        <v>5</v>
      </c>
      <c r="AB63" s="11">
        <v>5</v>
      </c>
      <c r="AC63" s="11">
        <f t="shared" si="0"/>
        <v>8</v>
      </c>
      <c r="AD63" s="11">
        <v>5</v>
      </c>
      <c r="AE63" s="11">
        <v>6</v>
      </c>
      <c r="AF63" s="11">
        <f>VLOOKUP(B:B,[2]Sheet1!$A$1:$C$65536,3,0)</f>
        <v>5</v>
      </c>
      <c r="AG63" s="11">
        <v>5</v>
      </c>
      <c r="AH63" s="11">
        <v>1</v>
      </c>
      <c r="AI63" s="11">
        <v>2970.62</v>
      </c>
      <c r="AJ63" s="4">
        <f t="shared" si="8"/>
        <v>0.00695799838851725</v>
      </c>
      <c r="AK63" s="3">
        <v>3674</v>
      </c>
    </row>
    <row r="64" customHeight="1" spans="1:37">
      <c r="A64" s="10">
        <v>100</v>
      </c>
      <c r="B64" s="10">
        <v>54</v>
      </c>
      <c r="C64" s="10" t="s">
        <v>206</v>
      </c>
      <c r="D64" s="10" t="s">
        <v>273</v>
      </c>
      <c r="E64" s="10" t="s">
        <v>204</v>
      </c>
      <c r="F64" s="11">
        <v>25</v>
      </c>
      <c r="G64" s="11">
        <v>272</v>
      </c>
      <c r="H64" s="11">
        <v>25</v>
      </c>
      <c r="I64" s="11">
        <v>235</v>
      </c>
      <c r="J64" s="11">
        <v>52</v>
      </c>
      <c r="K64" s="11">
        <v>152</v>
      </c>
      <c r="L64" s="11">
        <f t="shared" si="5"/>
        <v>356</v>
      </c>
      <c r="M64" s="11">
        <v>21</v>
      </c>
      <c r="N64" s="11">
        <v>10</v>
      </c>
      <c r="O64" s="11">
        <v>7</v>
      </c>
      <c r="P64" s="11">
        <v>3</v>
      </c>
      <c r="Q64" s="11">
        <v>0</v>
      </c>
      <c r="R64" s="11">
        <f t="shared" si="6"/>
        <v>3</v>
      </c>
      <c r="S64" s="11">
        <v>35</v>
      </c>
      <c r="T64" s="11">
        <v>35</v>
      </c>
      <c r="U64" s="11">
        <f t="shared" si="7"/>
        <v>0</v>
      </c>
      <c r="V64" s="11">
        <v>9</v>
      </c>
      <c r="W64" s="11">
        <v>6</v>
      </c>
      <c r="X64" s="20">
        <v>3</v>
      </c>
      <c r="Y64" s="20">
        <v>7</v>
      </c>
      <c r="Z64" s="11">
        <v>7</v>
      </c>
      <c r="AA64" s="11">
        <v>5</v>
      </c>
      <c r="AB64" s="11">
        <v>3</v>
      </c>
      <c r="AC64" s="11">
        <f t="shared" si="0"/>
        <v>8</v>
      </c>
      <c r="AD64" s="11">
        <v>1</v>
      </c>
      <c r="AE64" s="11">
        <v>5</v>
      </c>
      <c r="AF64" s="11">
        <f>VLOOKUP(B:B,[2]Sheet1!$A$1:$C$65536,3,0)</f>
        <v>1</v>
      </c>
      <c r="AG64" s="11">
        <v>5</v>
      </c>
      <c r="AH64" s="11">
        <v>6</v>
      </c>
      <c r="AI64" s="11">
        <v>4822.71</v>
      </c>
      <c r="AJ64" s="4">
        <f t="shared" si="8"/>
        <v>0.0112960959019619</v>
      </c>
      <c r="AK64" s="3">
        <v>5964</v>
      </c>
    </row>
    <row r="65" customHeight="1" spans="1:37">
      <c r="A65" s="10">
        <v>101</v>
      </c>
      <c r="B65" s="10">
        <v>367</v>
      </c>
      <c r="C65" s="10" t="s">
        <v>207</v>
      </c>
      <c r="D65" s="10" t="s">
        <v>273</v>
      </c>
      <c r="E65" s="10" t="s">
        <v>204</v>
      </c>
      <c r="F65" s="11">
        <v>9</v>
      </c>
      <c r="G65" s="11">
        <v>6</v>
      </c>
      <c r="H65" s="11">
        <v>10</v>
      </c>
      <c r="I65" s="11">
        <v>188</v>
      </c>
      <c r="J65" s="11">
        <v>14</v>
      </c>
      <c r="K65" s="11">
        <v>115</v>
      </c>
      <c r="L65" s="11">
        <f t="shared" si="5"/>
        <v>244</v>
      </c>
      <c r="M65" s="11">
        <v>25</v>
      </c>
      <c r="N65" s="11">
        <v>33</v>
      </c>
      <c r="O65" s="11">
        <v>5</v>
      </c>
      <c r="P65" s="11">
        <v>3</v>
      </c>
      <c r="Q65" s="11">
        <v>2</v>
      </c>
      <c r="R65" s="11">
        <f t="shared" si="6"/>
        <v>5</v>
      </c>
      <c r="S65" s="11">
        <v>23</v>
      </c>
      <c r="T65" s="11">
        <v>21</v>
      </c>
      <c r="U65" s="11">
        <f t="shared" si="7"/>
        <v>2</v>
      </c>
      <c r="V65" s="11">
        <v>12</v>
      </c>
      <c r="W65" s="11">
        <v>5</v>
      </c>
      <c r="X65" s="20">
        <v>4</v>
      </c>
      <c r="Y65" s="20">
        <v>1</v>
      </c>
      <c r="Z65" s="11">
        <v>7</v>
      </c>
      <c r="AA65" s="11">
        <v>5</v>
      </c>
      <c r="AB65" s="11">
        <v>5</v>
      </c>
      <c r="AC65" s="11">
        <f t="shared" si="0"/>
        <v>8</v>
      </c>
      <c r="AD65" s="11">
        <v>11</v>
      </c>
      <c r="AE65" s="11">
        <v>9</v>
      </c>
      <c r="AF65" s="11">
        <f>VLOOKUP(B:B,[2]Sheet1!$A$1:$C$65536,3,0)</f>
        <v>11</v>
      </c>
      <c r="AG65" s="11">
        <v>5</v>
      </c>
      <c r="AH65" s="11">
        <v>3</v>
      </c>
      <c r="AI65" s="11">
        <v>998.43</v>
      </c>
      <c r="AJ65" s="4">
        <f t="shared" si="8"/>
        <v>0.00233859407499016</v>
      </c>
      <c r="AK65" s="3">
        <v>1235</v>
      </c>
    </row>
    <row r="66" customHeight="1" spans="1:37">
      <c r="A66" s="10">
        <v>102</v>
      </c>
      <c r="B66" s="10">
        <v>587</v>
      </c>
      <c r="C66" s="10" t="s">
        <v>208</v>
      </c>
      <c r="D66" s="10" t="s">
        <v>273</v>
      </c>
      <c r="E66" s="10" t="s">
        <v>204</v>
      </c>
      <c r="F66" s="11">
        <v>7</v>
      </c>
      <c r="G66" s="11">
        <v>2</v>
      </c>
      <c r="H66" s="11">
        <v>8</v>
      </c>
      <c r="I66" s="11">
        <v>95</v>
      </c>
      <c r="J66" s="11">
        <v>11</v>
      </c>
      <c r="K66" s="11">
        <v>26</v>
      </c>
      <c r="L66" s="11">
        <f t="shared" si="5"/>
        <v>63</v>
      </c>
      <c r="M66" s="11">
        <v>18</v>
      </c>
      <c r="N66" s="11">
        <v>4</v>
      </c>
      <c r="O66" s="11">
        <v>5</v>
      </c>
      <c r="P66" s="11">
        <v>2</v>
      </c>
      <c r="Q66" s="11">
        <v>0</v>
      </c>
      <c r="R66" s="11">
        <f t="shared" si="6"/>
        <v>2</v>
      </c>
      <c r="S66" s="11">
        <v>32</v>
      </c>
      <c r="T66" s="11">
        <v>35</v>
      </c>
      <c r="U66" s="11">
        <f t="shared" si="7"/>
        <v>-3</v>
      </c>
      <c r="V66" s="11">
        <v>6</v>
      </c>
      <c r="W66" s="11">
        <v>5</v>
      </c>
      <c r="X66" s="20">
        <v>6</v>
      </c>
      <c r="Y66" s="20">
        <v>1</v>
      </c>
      <c r="Z66" s="11">
        <v>7</v>
      </c>
      <c r="AA66" s="11">
        <v>5</v>
      </c>
      <c r="AB66" s="11">
        <v>0</v>
      </c>
      <c r="AC66" s="11">
        <f t="shared" si="0"/>
        <v>8</v>
      </c>
      <c r="AD66" s="11">
        <v>3</v>
      </c>
      <c r="AE66" s="11">
        <v>5</v>
      </c>
      <c r="AF66" s="11">
        <f>VLOOKUP(B:B,[2]Sheet1!$A$1:$C$65536,3,0)</f>
        <v>3</v>
      </c>
      <c r="AG66" s="11">
        <v>5</v>
      </c>
      <c r="AH66" s="11">
        <v>0</v>
      </c>
      <c r="AI66" s="11">
        <v>1088.48</v>
      </c>
      <c r="AJ66" s="4">
        <f t="shared" si="8"/>
        <v>0.00254951561826597</v>
      </c>
      <c r="AK66" s="3">
        <v>1346</v>
      </c>
    </row>
    <row r="67" customHeight="1" spans="1:37">
      <c r="A67" s="10">
        <v>103</v>
      </c>
      <c r="B67" s="10">
        <v>101453</v>
      </c>
      <c r="C67" s="10" t="s">
        <v>209</v>
      </c>
      <c r="D67" s="10" t="s">
        <v>273</v>
      </c>
      <c r="E67" s="10" t="s">
        <v>204</v>
      </c>
      <c r="F67" s="11">
        <v>10</v>
      </c>
      <c r="G67" s="11">
        <v>1</v>
      </c>
      <c r="H67" s="11">
        <v>11</v>
      </c>
      <c r="I67" s="11">
        <v>133</v>
      </c>
      <c r="J67" s="11">
        <v>23</v>
      </c>
      <c r="K67" s="11">
        <v>44</v>
      </c>
      <c r="L67" s="11">
        <f t="shared" si="5"/>
        <v>111</v>
      </c>
      <c r="M67" s="11">
        <v>18</v>
      </c>
      <c r="N67" s="11">
        <v>4</v>
      </c>
      <c r="O67" s="11">
        <v>5</v>
      </c>
      <c r="P67" s="11">
        <v>4</v>
      </c>
      <c r="Q67" s="11">
        <v>2</v>
      </c>
      <c r="R67" s="11">
        <f t="shared" si="6"/>
        <v>6</v>
      </c>
      <c r="S67" s="11">
        <v>23</v>
      </c>
      <c r="T67" s="11">
        <v>21</v>
      </c>
      <c r="U67" s="11">
        <f t="shared" si="7"/>
        <v>2</v>
      </c>
      <c r="V67" s="11">
        <v>6</v>
      </c>
      <c r="W67" s="11">
        <v>5</v>
      </c>
      <c r="X67" s="20">
        <v>7</v>
      </c>
      <c r="Y67" s="20">
        <v>1</v>
      </c>
      <c r="Z67" s="11">
        <v>10</v>
      </c>
      <c r="AA67" s="11">
        <v>5</v>
      </c>
      <c r="AB67" s="11">
        <v>14</v>
      </c>
      <c r="AC67" s="11">
        <f t="shared" ref="AC67:AC117" si="9">ROUND(AA67/310*500,0)</f>
        <v>8</v>
      </c>
      <c r="AD67" s="11">
        <v>6</v>
      </c>
      <c r="AE67" s="11">
        <v>8</v>
      </c>
      <c r="AF67" s="11">
        <f>VLOOKUP(B:B,[2]Sheet1!$A$1:$C$65536,3,0)</f>
        <v>6</v>
      </c>
      <c r="AG67" s="11">
        <v>5</v>
      </c>
      <c r="AH67" s="11">
        <v>0</v>
      </c>
      <c r="AI67" s="11">
        <v>1711.84</v>
      </c>
      <c r="AJ67" s="4">
        <f t="shared" si="8"/>
        <v>0.00400959394382296</v>
      </c>
      <c r="AK67" s="3">
        <v>2117</v>
      </c>
    </row>
    <row r="68" customHeight="1" spans="1:37">
      <c r="A68" s="10">
        <v>104</v>
      </c>
      <c r="B68" s="10">
        <v>104428</v>
      </c>
      <c r="C68" s="10" t="s">
        <v>210</v>
      </c>
      <c r="D68" s="10" t="s">
        <v>273</v>
      </c>
      <c r="E68" s="10" t="s">
        <v>204</v>
      </c>
      <c r="F68" s="11">
        <v>6</v>
      </c>
      <c r="G68" s="11">
        <v>6</v>
      </c>
      <c r="H68" s="11">
        <v>7</v>
      </c>
      <c r="I68" s="11">
        <v>98</v>
      </c>
      <c r="J68" s="11">
        <v>15</v>
      </c>
      <c r="K68" s="11">
        <v>55</v>
      </c>
      <c r="L68" s="11">
        <f t="shared" ref="L68:L104" si="10">J68+K68*2</f>
        <v>125</v>
      </c>
      <c r="M68" s="11">
        <v>15</v>
      </c>
      <c r="N68" s="11">
        <v>8</v>
      </c>
      <c r="O68" s="11">
        <v>5</v>
      </c>
      <c r="P68" s="11">
        <v>2</v>
      </c>
      <c r="Q68" s="11">
        <v>1</v>
      </c>
      <c r="R68" s="11">
        <f t="shared" ref="R68:R99" si="11">P68+Q68</f>
        <v>3</v>
      </c>
      <c r="S68" s="11">
        <v>33</v>
      </c>
      <c r="T68" s="11">
        <v>35</v>
      </c>
      <c r="U68" s="11">
        <f t="shared" ref="U68:U99" si="12">S68-T68</f>
        <v>-2</v>
      </c>
      <c r="V68" s="11">
        <v>9</v>
      </c>
      <c r="W68" s="11">
        <v>6</v>
      </c>
      <c r="X68" s="20">
        <v>0</v>
      </c>
      <c r="Y68" s="20">
        <v>0</v>
      </c>
      <c r="Z68" s="11">
        <v>17</v>
      </c>
      <c r="AA68" s="11">
        <v>5</v>
      </c>
      <c r="AB68" s="11">
        <v>3</v>
      </c>
      <c r="AC68" s="11">
        <f t="shared" si="9"/>
        <v>8</v>
      </c>
      <c r="AD68" s="11">
        <v>5</v>
      </c>
      <c r="AE68" s="11">
        <v>6</v>
      </c>
      <c r="AF68" s="11">
        <f>VLOOKUP(B:B,[2]Sheet1!$A$1:$C$65536,3,0)</f>
        <v>5</v>
      </c>
      <c r="AG68" s="11">
        <v>5</v>
      </c>
      <c r="AH68" s="11">
        <v>5</v>
      </c>
      <c r="AI68" s="11">
        <v>1279.27</v>
      </c>
      <c r="AJ68" s="4">
        <f t="shared" ref="AJ68:AJ99" si="13">AI68/426936</f>
        <v>0.00299639758652351</v>
      </c>
      <c r="AK68" s="3">
        <v>1582</v>
      </c>
    </row>
    <row r="69" customHeight="1" spans="1:37">
      <c r="A69" s="10">
        <v>18</v>
      </c>
      <c r="B69" s="10">
        <v>339</v>
      </c>
      <c r="C69" s="10" t="s">
        <v>116</v>
      </c>
      <c r="D69" s="10" t="s">
        <v>274</v>
      </c>
      <c r="E69" s="10" t="s">
        <v>98</v>
      </c>
      <c r="F69" s="11">
        <v>6</v>
      </c>
      <c r="G69" s="11">
        <v>5</v>
      </c>
      <c r="H69" s="11">
        <v>7</v>
      </c>
      <c r="I69" s="11">
        <v>86</v>
      </c>
      <c r="J69" s="11">
        <v>12</v>
      </c>
      <c r="K69" s="11">
        <v>9</v>
      </c>
      <c r="L69" s="11">
        <f t="shared" si="10"/>
        <v>30</v>
      </c>
      <c r="M69" s="11">
        <v>15</v>
      </c>
      <c r="N69" s="11">
        <v>2</v>
      </c>
      <c r="O69" s="11">
        <v>5</v>
      </c>
      <c r="P69" s="11">
        <v>0</v>
      </c>
      <c r="Q69" s="11">
        <v>3</v>
      </c>
      <c r="R69" s="11">
        <f t="shared" si="11"/>
        <v>3</v>
      </c>
      <c r="S69" s="11">
        <v>25</v>
      </c>
      <c r="T69" s="11">
        <v>26</v>
      </c>
      <c r="U69" s="11">
        <f t="shared" si="12"/>
        <v>-1</v>
      </c>
      <c r="V69" s="11">
        <v>6</v>
      </c>
      <c r="W69" s="11">
        <v>6</v>
      </c>
      <c r="X69" s="20">
        <v>0</v>
      </c>
      <c r="Y69" s="20">
        <v>1</v>
      </c>
      <c r="Z69" s="11">
        <v>9</v>
      </c>
      <c r="AA69" s="11">
        <v>5</v>
      </c>
      <c r="AB69" s="11">
        <v>3</v>
      </c>
      <c r="AC69" s="11">
        <f t="shared" si="9"/>
        <v>8</v>
      </c>
      <c r="AD69" s="11">
        <v>7</v>
      </c>
      <c r="AE69" s="11">
        <v>9</v>
      </c>
      <c r="AF69" s="11">
        <f>VLOOKUP(B:B,[2]Sheet1!$A$1:$C$65536,3,0)</f>
        <v>7</v>
      </c>
      <c r="AG69" s="11">
        <v>4</v>
      </c>
      <c r="AH69" s="11">
        <v>0</v>
      </c>
      <c r="AI69" s="11">
        <v>3628.26</v>
      </c>
      <c r="AJ69" s="4">
        <f t="shared" si="13"/>
        <v>0.00849836977907696</v>
      </c>
      <c r="AK69" s="3">
        <v>4487</v>
      </c>
    </row>
    <row r="70" customHeight="1" spans="1:37">
      <c r="A70" s="10">
        <v>19</v>
      </c>
      <c r="B70" s="10">
        <v>359</v>
      </c>
      <c r="C70" s="10" t="s">
        <v>117</v>
      </c>
      <c r="D70" s="10" t="s">
        <v>274</v>
      </c>
      <c r="E70" s="10" t="s">
        <v>98</v>
      </c>
      <c r="F70" s="11">
        <v>9</v>
      </c>
      <c r="G70" s="11">
        <v>7</v>
      </c>
      <c r="H70" s="11">
        <v>10</v>
      </c>
      <c r="I70" s="11">
        <v>89</v>
      </c>
      <c r="J70" s="11">
        <v>9</v>
      </c>
      <c r="K70" s="11">
        <v>12</v>
      </c>
      <c r="L70" s="11">
        <f t="shared" si="10"/>
        <v>33</v>
      </c>
      <c r="M70" s="11">
        <v>21</v>
      </c>
      <c r="N70" s="11">
        <v>10</v>
      </c>
      <c r="O70" s="11">
        <v>5</v>
      </c>
      <c r="P70" s="11">
        <v>5</v>
      </c>
      <c r="Q70" s="11">
        <v>0</v>
      </c>
      <c r="R70" s="11">
        <f t="shared" si="11"/>
        <v>5</v>
      </c>
      <c r="S70" s="11">
        <v>23</v>
      </c>
      <c r="T70" s="11">
        <v>24</v>
      </c>
      <c r="U70" s="11">
        <f t="shared" si="12"/>
        <v>-1</v>
      </c>
      <c r="V70" s="11">
        <v>6</v>
      </c>
      <c r="W70" s="11">
        <v>6</v>
      </c>
      <c r="X70" s="20">
        <v>3</v>
      </c>
      <c r="Y70" s="20">
        <v>0</v>
      </c>
      <c r="Z70" s="11">
        <v>7</v>
      </c>
      <c r="AA70" s="11">
        <v>5</v>
      </c>
      <c r="AB70" s="11">
        <v>4</v>
      </c>
      <c r="AC70" s="11">
        <f t="shared" si="9"/>
        <v>8</v>
      </c>
      <c r="AD70" s="11">
        <v>0</v>
      </c>
      <c r="AE70" s="11">
        <v>4</v>
      </c>
      <c r="AF70" s="11" t="e">
        <f>VLOOKUP(B:B,[2]Sheet1!$A$1:$C$65536,3,0)</f>
        <v>#N/A</v>
      </c>
      <c r="AG70" s="11">
        <v>4</v>
      </c>
      <c r="AH70" s="11">
        <v>1</v>
      </c>
      <c r="AI70" s="11">
        <v>2761.55</v>
      </c>
      <c r="AJ70" s="4">
        <f t="shared" si="13"/>
        <v>0.00646829969831544</v>
      </c>
      <c r="AK70" s="3">
        <v>3415</v>
      </c>
    </row>
    <row r="71" customHeight="1" spans="1:37">
      <c r="A71" s="10">
        <v>20</v>
      </c>
      <c r="B71" s="10">
        <v>726</v>
      </c>
      <c r="C71" s="10" t="s">
        <v>118</v>
      </c>
      <c r="D71" s="10" t="s">
        <v>274</v>
      </c>
      <c r="E71" s="10" t="s">
        <v>98</v>
      </c>
      <c r="F71" s="11">
        <v>6</v>
      </c>
      <c r="G71" s="11">
        <v>2</v>
      </c>
      <c r="H71" s="11">
        <v>7</v>
      </c>
      <c r="I71" s="11">
        <v>90</v>
      </c>
      <c r="J71" s="11">
        <v>13</v>
      </c>
      <c r="K71" s="11">
        <v>33</v>
      </c>
      <c r="L71" s="11">
        <f t="shared" si="10"/>
        <v>79</v>
      </c>
      <c r="M71" s="11">
        <v>18</v>
      </c>
      <c r="N71" s="11">
        <v>10</v>
      </c>
      <c r="O71" s="11">
        <v>6</v>
      </c>
      <c r="P71" s="11">
        <v>1</v>
      </c>
      <c r="Q71" s="11">
        <v>2</v>
      </c>
      <c r="R71" s="11">
        <f t="shared" si="11"/>
        <v>3</v>
      </c>
      <c r="S71" s="11">
        <v>23</v>
      </c>
      <c r="T71" s="11">
        <v>26</v>
      </c>
      <c r="U71" s="11">
        <f t="shared" si="12"/>
        <v>-3</v>
      </c>
      <c r="V71" s="11">
        <v>12</v>
      </c>
      <c r="W71" s="11">
        <v>6</v>
      </c>
      <c r="X71" s="20">
        <v>6</v>
      </c>
      <c r="Y71" s="20">
        <v>0</v>
      </c>
      <c r="Z71" s="11">
        <v>9</v>
      </c>
      <c r="AA71" s="11">
        <v>5</v>
      </c>
      <c r="AB71" s="11">
        <v>0</v>
      </c>
      <c r="AC71" s="11">
        <f t="shared" si="9"/>
        <v>8</v>
      </c>
      <c r="AD71" s="11">
        <v>4</v>
      </c>
      <c r="AE71" s="11">
        <v>5</v>
      </c>
      <c r="AF71" s="11">
        <f>VLOOKUP(B:B,[2]Sheet1!$A$1:$C$65536,3,0)</f>
        <v>4</v>
      </c>
      <c r="AG71" s="11">
        <v>4</v>
      </c>
      <c r="AH71" s="11">
        <v>7</v>
      </c>
      <c r="AI71" s="11">
        <v>6278.38</v>
      </c>
      <c r="AJ71" s="4">
        <f t="shared" si="13"/>
        <v>0.0147056701707047</v>
      </c>
      <c r="AK71" s="3">
        <v>7765</v>
      </c>
    </row>
    <row r="72" customHeight="1" spans="1:37">
      <c r="A72" s="10">
        <v>21</v>
      </c>
      <c r="B72" s="10">
        <v>727</v>
      </c>
      <c r="C72" s="10" t="s">
        <v>119</v>
      </c>
      <c r="D72" s="10" t="s">
        <v>274</v>
      </c>
      <c r="E72" s="10" t="s">
        <v>98</v>
      </c>
      <c r="F72" s="11">
        <v>7</v>
      </c>
      <c r="G72" s="11">
        <v>1</v>
      </c>
      <c r="H72" s="11">
        <v>8</v>
      </c>
      <c r="I72" s="11">
        <v>96</v>
      </c>
      <c r="J72" s="11">
        <v>5</v>
      </c>
      <c r="K72" s="11">
        <v>13</v>
      </c>
      <c r="L72" s="11">
        <f t="shared" si="10"/>
        <v>31</v>
      </c>
      <c r="M72" s="11">
        <v>21</v>
      </c>
      <c r="N72" s="11">
        <v>18</v>
      </c>
      <c r="O72" s="11">
        <v>4</v>
      </c>
      <c r="P72" s="11">
        <v>2</v>
      </c>
      <c r="Q72" s="11">
        <v>2</v>
      </c>
      <c r="R72" s="11">
        <f t="shared" si="11"/>
        <v>4</v>
      </c>
      <c r="S72" s="11">
        <v>22</v>
      </c>
      <c r="T72" s="11">
        <v>24</v>
      </c>
      <c r="U72" s="11">
        <f t="shared" si="12"/>
        <v>-2</v>
      </c>
      <c r="V72" s="11">
        <v>10</v>
      </c>
      <c r="W72" s="11">
        <v>6</v>
      </c>
      <c r="X72" s="20">
        <v>6</v>
      </c>
      <c r="Y72" s="20">
        <v>4</v>
      </c>
      <c r="Z72" s="11">
        <v>13</v>
      </c>
      <c r="AA72" s="11">
        <v>5</v>
      </c>
      <c r="AB72" s="11">
        <v>6</v>
      </c>
      <c r="AC72" s="11">
        <f t="shared" si="9"/>
        <v>8</v>
      </c>
      <c r="AD72" s="11">
        <v>3</v>
      </c>
      <c r="AE72" s="11">
        <v>4</v>
      </c>
      <c r="AF72" s="11">
        <f>VLOOKUP(B:B,[2]Sheet1!$A$1:$C$65536,3,0)</f>
        <v>3</v>
      </c>
      <c r="AG72" s="11">
        <v>4</v>
      </c>
      <c r="AH72" s="11">
        <v>4</v>
      </c>
      <c r="AI72" s="11">
        <v>1584.11</v>
      </c>
      <c r="AJ72" s="4">
        <f t="shared" si="13"/>
        <v>0.00371041561264452</v>
      </c>
      <c r="AK72" s="3">
        <v>1959</v>
      </c>
    </row>
    <row r="73" customHeight="1" spans="1:37">
      <c r="A73" s="10">
        <v>22</v>
      </c>
      <c r="B73" s="10">
        <v>105267</v>
      </c>
      <c r="C73" s="10" t="s">
        <v>120</v>
      </c>
      <c r="D73" s="10" t="s">
        <v>274</v>
      </c>
      <c r="E73" s="10" t="s">
        <v>98</v>
      </c>
      <c r="F73" s="11">
        <v>6</v>
      </c>
      <c r="G73" s="11">
        <v>6</v>
      </c>
      <c r="H73" s="11">
        <v>7</v>
      </c>
      <c r="I73" s="11">
        <v>90</v>
      </c>
      <c r="J73" s="11">
        <v>6</v>
      </c>
      <c r="K73" s="11">
        <v>15</v>
      </c>
      <c r="L73" s="11">
        <f t="shared" si="10"/>
        <v>36</v>
      </c>
      <c r="M73" s="11">
        <v>17</v>
      </c>
      <c r="N73" s="11">
        <v>8</v>
      </c>
      <c r="O73" s="11">
        <v>5</v>
      </c>
      <c r="P73" s="11">
        <v>3</v>
      </c>
      <c r="Q73" s="11">
        <v>1</v>
      </c>
      <c r="R73" s="11">
        <f t="shared" si="11"/>
        <v>4</v>
      </c>
      <c r="S73" s="11">
        <v>28</v>
      </c>
      <c r="T73" s="11">
        <v>26</v>
      </c>
      <c r="U73" s="11">
        <f t="shared" si="12"/>
        <v>2</v>
      </c>
      <c r="V73" s="11">
        <v>11</v>
      </c>
      <c r="W73" s="11">
        <v>4</v>
      </c>
      <c r="X73" s="20">
        <v>0</v>
      </c>
      <c r="Y73" s="20">
        <v>0</v>
      </c>
      <c r="Z73" s="11">
        <v>7</v>
      </c>
      <c r="AA73" s="11">
        <v>5</v>
      </c>
      <c r="AB73" s="11">
        <v>1</v>
      </c>
      <c r="AC73" s="11">
        <f t="shared" si="9"/>
        <v>8</v>
      </c>
      <c r="AD73" s="11">
        <v>4</v>
      </c>
      <c r="AE73" s="11">
        <v>5</v>
      </c>
      <c r="AF73" s="11">
        <f>VLOOKUP(B:B,[2]Sheet1!$A$1:$C$65536,3,0)</f>
        <v>4</v>
      </c>
      <c r="AG73" s="11">
        <v>4</v>
      </c>
      <c r="AH73" s="11">
        <v>0</v>
      </c>
      <c r="AI73" s="11">
        <v>1285.33</v>
      </c>
      <c r="AJ73" s="4">
        <f t="shared" si="13"/>
        <v>0.00301059175145689</v>
      </c>
      <c r="AK73" s="3">
        <v>1590</v>
      </c>
    </row>
    <row r="74" customHeight="1" spans="1:37">
      <c r="A74" s="10">
        <v>48</v>
      </c>
      <c r="B74" s="10">
        <v>733</v>
      </c>
      <c r="C74" s="10" t="s">
        <v>148</v>
      </c>
      <c r="D74" s="10" t="s">
        <v>274</v>
      </c>
      <c r="E74" s="10" t="s">
        <v>134</v>
      </c>
      <c r="F74" s="11">
        <v>8</v>
      </c>
      <c r="G74" s="11">
        <v>3</v>
      </c>
      <c r="H74" s="11">
        <v>9</v>
      </c>
      <c r="I74" s="11">
        <v>98</v>
      </c>
      <c r="J74" s="11">
        <v>16</v>
      </c>
      <c r="K74" s="11">
        <v>17</v>
      </c>
      <c r="L74" s="11">
        <f t="shared" si="10"/>
        <v>50</v>
      </c>
      <c r="M74" s="11">
        <v>14</v>
      </c>
      <c r="N74" s="11">
        <v>2</v>
      </c>
      <c r="O74" s="11">
        <v>5</v>
      </c>
      <c r="P74" s="11">
        <v>3</v>
      </c>
      <c r="Q74" s="11">
        <v>0</v>
      </c>
      <c r="R74" s="11">
        <f t="shared" si="11"/>
        <v>3</v>
      </c>
      <c r="S74" s="11">
        <v>25</v>
      </c>
      <c r="T74" s="11">
        <v>24</v>
      </c>
      <c r="U74" s="11">
        <f t="shared" si="12"/>
        <v>1</v>
      </c>
      <c r="V74" s="11">
        <v>5</v>
      </c>
      <c r="W74" s="11">
        <v>4</v>
      </c>
      <c r="X74" s="20">
        <v>0</v>
      </c>
      <c r="Y74" s="20">
        <v>1</v>
      </c>
      <c r="Z74" s="11">
        <v>7</v>
      </c>
      <c r="AA74" s="11">
        <v>5</v>
      </c>
      <c r="AB74" s="11">
        <v>6</v>
      </c>
      <c r="AC74" s="11">
        <f t="shared" si="9"/>
        <v>8</v>
      </c>
      <c r="AD74" s="11">
        <v>3</v>
      </c>
      <c r="AE74" s="11">
        <v>4</v>
      </c>
      <c r="AF74" s="11">
        <f>VLOOKUP(B:B,[2]Sheet1!$A$1:$C$65536,3,0)</f>
        <v>3</v>
      </c>
      <c r="AG74" s="11">
        <v>4</v>
      </c>
      <c r="AH74" s="11">
        <v>0</v>
      </c>
      <c r="AI74" s="11">
        <v>1672.44</v>
      </c>
      <c r="AJ74" s="4">
        <f t="shared" si="13"/>
        <v>0.00391730844904154</v>
      </c>
      <c r="AK74" s="3">
        <v>2068</v>
      </c>
    </row>
    <row r="75" customHeight="1" spans="1:37">
      <c r="A75" s="10">
        <v>49</v>
      </c>
      <c r="B75" s="10">
        <v>106485</v>
      </c>
      <c r="C75" s="10" t="s">
        <v>149</v>
      </c>
      <c r="D75" s="10" t="s">
        <v>274</v>
      </c>
      <c r="E75" s="10" t="s">
        <v>134</v>
      </c>
      <c r="F75" s="11">
        <v>6</v>
      </c>
      <c r="G75" s="11">
        <v>1</v>
      </c>
      <c r="H75" s="11">
        <v>7</v>
      </c>
      <c r="I75" s="11">
        <v>90</v>
      </c>
      <c r="J75" s="11">
        <v>7</v>
      </c>
      <c r="K75" s="11">
        <v>20</v>
      </c>
      <c r="L75" s="11">
        <f t="shared" si="10"/>
        <v>47</v>
      </c>
      <c r="M75" s="11">
        <v>16</v>
      </c>
      <c r="N75" s="11">
        <v>6</v>
      </c>
      <c r="O75" s="11">
        <v>4</v>
      </c>
      <c r="P75" s="11">
        <v>1</v>
      </c>
      <c r="Q75" s="11">
        <v>1</v>
      </c>
      <c r="R75" s="11">
        <f t="shared" si="11"/>
        <v>2</v>
      </c>
      <c r="S75" s="11">
        <v>26</v>
      </c>
      <c r="T75" s="11">
        <v>24</v>
      </c>
      <c r="U75" s="11">
        <f t="shared" si="12"/>
        <v>2</v>
      </c>
      <c r="V75" s="11">
        <v>4</v>
      </c>
      <c r="W75" s="11">
        <v>4</v>
      </c>
      <c r="X75" s="20">
        <v>3</v>
      </c>
      <c r="Y75" s="20">
        <v>0</v>
      </c>
      <c r="Z75" s="11">
        <v>7</v>
      </c>
      <c r="AA75" s="11">
        <v>5</v>
      </c>
      <c r="AB75" s="11">
        <v>1</v>
      </c>
      <c r="AC75" s="11">
        <f t="shared" si="9"/>
        <v>8</v>
      </c>
      <c r="AD75" s="11">
        <v>6</v>
      </c>
      <c r="AE75" s="11">
        <v>7</v>
      </c>
      <c r="AF75" s="11">
        <f>VLOOKUP(B:B,[2]Sheet1!$A$1:$C$65536,3,0)</f>
        <v>6</v>
      </c>
      <c r="AG75" s="11">
        <v>4</v>
      </c>
      <c r="AH75" s="11">
        <v>1</v>
      </c>
      <c r="AI75" s="11">
        <v>105.1</v>
      </c>
      <c r="AJ75" s="4">
        <f t="shared" si="13"/>
        <v>0.000246172728465156</v>
      </c>
      <c r="AK75" s="3">
        <v>130</v>
      </c>
    </row>
    <row r="76" customHeight="1" spans="1:37">
      <c r="A76" s="10">
        <v>71</v>
      </c>
      <c r="B76" s="10">
        <v>308</v>
      </c>
      <c r="C76" s="10" t="s">
        <v>171</v>
      </c>
      <c r="D76" s="10" t="s">
        <v>274</v>
      </c>
      <c r="E76" s="10" t="s">
        <v>101</v>
      </c>
      <c r="F76" s="11">
        <v>7</v>
      </c>
      <c r="G76" s="11">
        <v>0</v>
      </c>
      <c r="H76" s="11">
        <v>8</v>
      </c>
      <c r="I76" s="11">
        <v>100</v>
      </c>
      <c r="J76" s="11">
        <v>10</v>
      </c>
      <c r="K76" s="11">
        <v>16</v>
      </c>
      <c r="L76" s="11">
        <f t="shared" si="10"/>
        <v>42</v>
      </c>
      <c r="M76" s="11">
        <v>11</v>
      </c>
      <c r="N76" s="11">
        <v>6</v>
      </c>
      <c r="O76" s="11">
        <v>4</v>
      </c>
      <c r="P76" s="11">
        <v>3</v>
      </c>
      <c r="Q76" s="11">
        <v>1</v>
      </c>
      <c r="R76" s="11">
        <f t="shared" si="11"/>
        <v>4</v>
      </c>
      <c r="S76" s="11">
        <v>28</v>
      </c>
      <c r="T76" s="11">
        <v>33</v>
      </c>
      <c r="U76" s="11">
        <f t="shared" si="12"/>
        <v>-5</v>
      </c>
      <c r="V76" s="11">
        <v>5</v>
      </c>
      <c r="W76" s="11">
        <v>4</v>
      </c>
      <c r="X76" s="20">
        <v>0</v>
      </c>
      <c r="Y76" s="20">
        <v>1</v>
      </c>
      <c r="Z76" s="11">
        <v>7</v>
      </c>
      <c r="AA76" s="11">
        <v>5</v>
      </c>
      <c r="AB76" s="11">
        <v>1</v>
      </c>
      <c r="AC76" s="11">
        <f t="shared" si="9"/>
        <v>8</v>
      </c>
      <c r="AD76" s="11">
        <v>2</v>
      </c>
      <c r="AE76" s="11">
        <v>4</v>
      </c>
      <c r="AF76" s="11">
        <f>VLOOKUP(B:B,[2]Sheet1!$A$1:$C$65536,3,0)</f>
        <v>2</v>
      </c>
      <c r="AG76" s="11">
        <v>4</v>
      </c>
      <c r="AH76" s="11">
        <v>3</v>
      </c>
      <c r="AI76" s="11">
        <v>1260.73</v>
      </c>
      <c r="AJ76" s="4">
        <f t="shared" si="13"/>
        <v>0.00295297187400453</v>
      </c>
      <c r="AK76" s="3">
        <v>1559</v>
      </c>
    </row>
    <row r="77" customHeight="1" spans="1:37">
      <c r="A77" s="10">
        <v>72</v>
      </c>
      <c r="B77" s="10">
        <v>723</v>
      </c>
      <c r="C77" s="10" t="s">
        <v>172</v>
      </c>
      <c r="D77" s="10" t="s">
        <v>274</v>
      </c>
      <c r="E77" s="10" t="s">
        <v>101</v>
      </c>
      <c r="F77" s="11">
        <v>7</v>
      </c>
      <c r="G77" s="11">
        <v>4</v>
      </c>
      <c r="H77" s="11">
        <v>8</v>
      </c>
      <c r="I77" s="11">
        <v>100</v>
      </c>
      <c r="J77" s="11">
        <v>6</v>
      </c>
      <c r="K77" s="11">
        <v>22</v>
      </c>
      <c r="L77" s="11">
        <f t="shared" si="10"/>
        <v>50</v>
      </c>
      <c r="M77" s="11">
        <v>12</v>
      </c>
      <c r="N77" s="11">
        <v>0</v>
      </c>
      <c r="O77" s="11">
        <v>3</v>
      </c>
      <c r="P77" s="11">
        <v>0</v>
      </c>
      <c r="Q77" s="11">
        <v>0</v>
      </c>
      <c r="R77" s="11">
        <f t="shared" si="11"/>
        <v>0</v>
      </c>
      <c r="S77" s="11">
        <v>22</v>
      </c>
      <c r="T77" s="11">
        <v>23</v>
      </c>
      <c r="U77" s="11">
        <f t="shared" si="12"/>
        <v>-1</v>
      </c>
      <c r="V77" s="11">
        <v>10</v>
      </c>
      <c r="W77" s="11">
        <v>4</v>
      </c>
      <c r="X77" s="20">
        <v>0</v>
      </c>
      <c r="Y77" s="20">
        <v>3</v>
      </c>
      <c r="Z77" s="11">
        <v>7</v>
      </c>
      <c r="AA77" s="11">
        <v>5</v>
      </c>
      <c r="AB77" s="11">
        <v>1</v>
      </c>
      <c r="AC77" s="11">
        <f t="shared" si="9"/>
        <v>8</v>
      </c>
      <c r="AD77" s="11">
        <v>3</v>
      </c>
      <c r="AE77" s="11">
        <v>4</v>
      </c>
      <c r="AF77" s="11">
        <f>VLOOKUP(B:B,[2]Sheet1!$A$1:$C$65536,3,0)</f>
        <v>3</v>
      </c>
      <c r="AG77" s="11">
        <v>4</v>
      </c>
      <c r="AH77" s="11">
        <v>1</v>
      </c>
      <c r="AI77" s="11">
        <v>1894.91</v>
      </c>
      <c r="AJ77" s="4">
        <f t="shared" si="13"/>
        <v>0.0044383935765548</v>
      </c>
      <c r="AK77" s="3">
        <v>2343</v>
      </c>
    </row>
    <row r="78" customHeight="1" spans="1:37">
      <c r="A78" s="10">
        <v>86</v>
      </c>
      <c r="B78" s="10">
        <v>732</v>
      </c>
      <c r="C78" s="10" t="s">
        <v>188</v>
      </c>
      <c r="D78" s="10" t="s">
        <v>274</v>
      </c>
      <c r="E78" s="10" t="s">
        <v>185</v>
      </c>
      <c r="F78" s="11">
        <v>6</v>
      </c>
      <c r="G78" s="11">
        <v>0</v>
      </c>
      <c r="H78" s="11">
        <v>7</v>
      </c>
      <c r="I78" s="11">
        <v>80</v>
      </c>
      <c r="J78" s="11">
        <v>8</v>
      </c>
      <c r="K78" s="11">
        <v>16</v>
      </c>
      <c r="L78" s="11">
        <f t="shared" si="10"/>
        <v>40</v>
      </c>
      <c r="M78" s="11">
        <v>13</v>
      </c>
      <c r="N78" s="11">
        <v>3</v>
      </c>
      <c r="O78" s="11">
        <v>3</v>
      </c>
      <c r="P78" s="11">
        <v>4</v>
      </c>
      <c r="Q78" s="11">
        <v>0</v>
      </c>
      <c r="R78" s="11">
        <f t="shared" si="11"/>
        <v>4</v>
      </c>
      <c r="S78" s="11">
        <v>22</v>
      </c>
      <c r="T78" s="11">
        <v>22</v>
      </c>
      <c r="U78" s="11">
        <f t="shared" si="12"/>
        <v>0</v>
      </c>
      <c r="V78" s="11">
        <v>1</v>
      </c>
      <c r="W78" s="11">
        <v>4</v>
      </c>
      <c r="X78" s="20">
        <v>0</v>
      </c>
      <c r="Y78" s="20">
        <v>0</v>
      </c>
      <c r="Z78" s="11">
        <v>7</v>
      </c>
      <c r="AA78" s="11">
        <v>5</v>
      </c>
      <c r="AB78" s="11">
        <v>0</v>
      </c>
      <c r="AC78" s="11">
        <f t="shared" si="9"/>
        <v>8</v>
      </c>
      <c r="AD78" s="11">
        <v>1.4</v>
      </c>
      <c r="AE78" s="11">
        <v>4</v>
      </c>
      <c r="AF78" s="11">
        <f>VLOOKUP(B:B,[2]Sheet1!$A$1:$C$65536,3,0)</f>
        <v>1.4</v>
      </c>
      <c r="AG78" s="11">
        <v>4</v>
      </c>
      <c r="AH78" s="11">
        <v>0</v>
      </c>
      <c r="AI78" s="11">
        <v>804.93</v>
      </c>
      <c r="AJ78" s="4">
        <f t="shared" si="13"/>
        <v>0.0018853645511271</v>
      </c>
      <c r="AK78" s="3">
        <v>995</v>
      </c>
    </row>
    <row r="79" customHeight="1" spans="1:37">
      <c r="A79" s="10">
        <v>96</v>
      </c>
      <c r="B79" s="10">
        <v>720</v>
      </c>
      <c r="C79" s="10" t="s">
        <v>201</v>
      </c>
      <c r="D79" s="10" t="s">
        <v>274</v>
      </c>
      <c r="E79" s="10" t="s">
        <v>193</v>
      </c>
      <c r="F79" s="11">
        <v>7</v>
      </c>
      <c r="G79" s="11">
        <v>4</v>
      </c>
      <c r="H79" s="11">
        <v>8</v>
      </c>
      <c r="I79" s="11">
        <v>115</v>
      </c>
      <c r="J79" s="11">
        <v>44</v>
      </c>
      <c r="K79" s="11">
        <v>57</v>
      </c>
      <c r="L79" s="11">
        <f t="shared" si="10"/>
        <v>158</v>
      </c>
      <c r="M79" s="11">
        <v>18</v>
      </c>
      <c r="N79" s="11">
        <v>16</v>
      </c>
      <c r="O79" s="11">
        <v>3</v>
      </c>
      <c r="P79" s="11">
        <v>3</v>
      </c>
      <c r="Q79" s="11">
        <v>1</v>
      </c>
      <c r="R79" s="11">
        <f t="shared" si="11"/>
        <v>4</v>
      </c>
      <c r="S79" s="11">
        <v>22</v>
      </c>
      <c r="T79" s="11">
        <v>22</v>
      </c>
      <c r="U79" s="11">
        <f t="shared" si="12"/>
        <v>0</v>
      </c>
      <c r="V79" s="11">
        <v>1</v>
      </c>
      <c r="W79" s="11">
        <v>5</v>
      </c>
      <c r="X79" s="20">
        <v>6</v>
      </c>
      <c r="Y79" s="20">
        <v>14</v>
      </c>
      <c r="Z79" s="11">
        <v>7</v>
      </c>
      <c r="AA79" s="11">
        <v>5</v>
      </c>
      <c r="AB79" s="11">
        <v>0</v>
      </c>
      <c r="AC79" s="11">
        <f t="shared" si="9"/>
        <v>8</v>
      </c>
      <c r="AD79" s="11">
        <v>2</v>
      </c>
      <c r="AE79" s="11">
        <v>4</v>
      </c>
      <c r="AF79" s="11">
        <f>VLOOKUP(B:B,[2]Sheet1!$A$1:$C$65536,3,0)</f>
        <v>2</v>
      </c>
      <c r="AG79" s="11">
        <v>4</v>
      </c>
      <c r="AH79" s="11">
        <v>5</v>
      </c>
      <c r="AI79" s="11">
        <v>1213.83</v>
      </c>
      <c r="AJ79" s="4">
        <f t="shared" si="13"/>
        <v>0.00284311934341447</v>
      </c>
      <c r="AK79" s="3">
        <v>1501</v>
      </c>
    </row>
    <row r="80" customHeight="1" spans="1:37">
      <c r="A80" s="10">
        <v>105</v>
      </c>
      <c r="B80" s="10">
        <v>56</v>
      </c>
      <c r="C80" s="10" t="s">
        <v>211</v>
      </c>
      <c r="D80" s="10" t="s">
        <v>274</v>
      </c>
      <c r="E80" s="10" t="s">
        <v>204</v>
      </c>
      <c r="F80" s="11">
        <v>5</v>
      </c>
      <c r="G80" s="11">
        <v>0</v>
      </c>
      <c r="H80" s="11">
        <v>6</v>
      </c>
      <c r="I80" s="11">
        <v>68</v>
      </c>
      <c r="J80" s="11">
        <v>8</v>
      </c>
      <c r="K80" s="11">
        <v>10</v>
      </c>
      <c r="L80" s="11">
        <f t="shared" si="10"/>
        <v>28</v>
      </c>
      <c r="M80" s="11">
        <v>13</v>
      </c>
      <c r="N80" s="11">
        <v>2</v>
      </c>
      <c r="O80" s="11">
        <v>5</v>
      </c>
      <c r="P80" s="11">
        <v>1</v>
      </c>
      <c r="Q80" s="11">
        <v>0</v>
      </c>
      <c r="R80" s="11">
        <f t="shared" si="11"/>
        <v>1</v>
      </c>
      <c r="S80" s="11">
        <v>24</v>
      </c>
      <c r="T80" s="11">
        <v>24</v>
      </c>
      <c r="U80" s="11">
        <f t="shared" si="12"/>
        <v>0</v>
      </c>
      <c r="V80" s="11">
        <v>1</v>
      </c>
      <c r="W80" s="11">
        <v>6</v>
      </c>
      <c r="X80" s="20">
        <v>3</v>
      </c>
      <c r="Y80" s="20">
        <v>0</v>
      </c>
      <c r="Z80" s="11">
        <v>7</v>
      </c>
      <c r="AA80" s="11">
        <v>5</v>
      </c>
      <c r="AB80" s="11">
        <v>4</v>
      </c>
      <c r="AC80" s="11">
        <f t="shared" si="9"/>
        <v>8</v>
      </c>
      <c r="AD80" s="11">
        <v>2.8</v>
      </c>
      <c r="AE80" s="11">
        <v>4</v>
      </c>
      <c r="AF80" s="11">
        <f>VLOOKUP(B:B,[2]Sheet1!$A$1:$C$65536,3,0)</f>
        <v>2.8</v>
      </c>
      <c r="AG80" s="11">
        <v>4</v>
      </c>
      <c r="AH80" s="11">
        <v>4</v>
      </c>
      <c r="AI80" s="11">
        <v>2255.83</v>
      </c>
      <c r="AJ80" s="4">
        <f t="shared" si="13"/>
        <v>0.00528376618509566</v>
      </c>
      <c r="AK80" s="3">
        <v>2790</v>
      </c>
    </row>
    <row r="81" customHeight="1" spans="1:37">
      <c r="A81" s="10">
        <v>106</v>
      </c>
      <c r="B81" s="10">
        <v>329</v>
      </c>
      <c r="C81" s="10" t="s">
        <v>212</v>
      </c>
      <c r="D81" s="10" t="s">
        <v>274</v>
      </c>
      <c r="E81" s="10" t="s">
        <v>204</v>
      </c>
      <c r="F81" s="11">
        <v>5</v>
      </c>
      <c r="G81" s="11">
        <v>6</v>
      </c>
      <c r="H81" s="11">
        <v>6</v>
      </c>
      <c r="I81" s="11">
        <v>72</v>
      </c>
      <c r="J81" s="11">
        <v>19</v>
      </c>
      <c r="K81" s="11">
        <v>26</v>
      </c>
      <c r="L81" s="11">
        <f t="shared" si="10"/>
        <v>71</v>
      </c>
      <c r="M81" s="11">
        <v>13</v>
      </c>
      <c r="N81" s="11">
        <v>6</v>
      </c>
      <c r="O81" s="11">
        <v>8</v>
      </c>
      <c r="P81" s="11">
        <v>2</v>
      </c>
      <c r="Q81" s="11">
        <v>0</v>
      </c>
      <c r="R81" s="11">
        <f t="shared" si="11"/>
        <v>2</v>
      </c>
      <c r="S81" s="11">
        <v>25</v>
      </c>
      <c r="T81" s="11">
        <v>24</v>
      </c>
      <c r="U81" s="11">
        <f t="shared" si="12"/>
        <v>1</v>
      </c>
      <c r="V81" s="11">
        <v>4</v>
      </c>
      <c r="W81" s="11">
        <v>7</v>
      </c>
      <c r="X81" s="20">
        <v>26</v>
      </c>
      <c r="Y81" s="20">
        <v>6</v>
      </c>
      <c r="Z81" s="11">
        <v>13</v>
      </c>
      <c r="AA81" s="11">
        <v>5</v>
      </c>
      <c r="AB81" s="11">
        <v>1</v>
      </c>
      <c r="AC81" s="11">
        <f t="shared" si="9"/>
        <v>8</v>
      </c>
      <c r="AD81" s="11">
        <v>6</v>
      </c>
      <c r="AE81" s="11">
        <v>8</v>
      </c>
      <c r="AF81" s="11">
        <f>VLOOKUP(B:B,[2]Sheet1!$A$1:$C$65536,3,0)</f>
        <v>6</v>
      </c>
      <c r="AG81" s="11">
        <v>4</v>
      </c>
      <c r="AH81" s="11">
        <v>0</v>
      </c>
      <c r="AI81" s="11">
        <v>1113.03</v>
      </c>
      <c r="AJ81" s="4">
        <f t="shared" si="13"/>
        <v>0.00260701838214627</v>
      </c>
      <c r="AK81" s="3">
        <v>1377</v>
      </c>
    </row>
    <row r="82" customHeight="1" spans="1:37">
      <c r="A82" s="10">
        <v>107</v>
      </c>
      <c r="B82" s="10">
        <v>351</v>
      </c>
      <c r="C82" s="10" t="s">
        <v>213</v>
      </c>
      <c r="D82" s="10" t="s">
        <v>274</v>
      </c>
      <c r="E82" s="10" t="s">
        <v>204</v>
      </c>
      <c r="F82" s="11">
        <v>6</v>
      </c>
      <c r="G82" s="11">
        <v>0</v>
      </c>
      <c r="H82" s="11">
        <v>7</v>
      </c>
      <c r="I82" s="11">
        <v>79</v>
      </c>
      <c r="J82" s="11">
        <v>6</v>
      </c>
      <c r="K82" s="11">
        <v>27</v>
      </c>
      <c r="L82" s="11">
        <f t="shared" si="10"/>
        <v>60</v>
      </c>
      <c r="M82" s="11">
        <v>15</v>
      </c>
      <c r="N82" s="11">
        <v>6</v>
      </c>
      <c r="O82" s="11">
        <v>5</v>
      </c>
      <c r="P82" s="11">
        <v>0</v>
      </c>
      <c r="Q82" s="11">
        <v>2</v>
      </c>
      <c r="R82" s="11">
        <f t="shared" si="11"/>
        <v>2</v>
      </c>
      <c r="S82" s="11">
        <v>23</v>
      </c>
      <c r="T82" s="11">
        <v>24</v>
      </c>
      <c r="U82" s="11">
        <f t="shared" si="12"/>
        <v>-1</v>
      </c>
      <c r="V82" s="11">
        <v>0</v>
      </c>
      <c r="W82" s="11">
        <v>6</v>
      </c>
      <c r="X82" s="20">
        <v>0</v>
      </c>
      <c r="Y82" s="20">
        <v>4</v>
      </c>
      <c r="Z82" s="11">
        <v>7</v>
      </c>
      <c r="AA82" s="11">
        <v>5</v>
      </c>
      <c r="AB82" s="11">
        <v>8</v>
      </c>
      <c r="AC82" s="11">
        <f t="shared" si="9"/>
        <v>8</v>
      </c>
      <c r="AD82" s="11">
        <v>3.2</v>
      </c>
      <c r="AE82" s="11">
        <v>4</v>
      </c>
      <c r="AF82" s="11">
        <f>VLOOKUP(B:B,[2]Sheet1!$A$1:$C$65536,3,0)</f>
        <v>3.2</v>
      </c>
      <c r="AG82" s="11">
        <v>4</v>
      </c>
      <c r="AH82" s="11">
        <v>0</v>
      </c>
      <c r="AI82" s="11">
        <v>810.63</v>
      </c>
      <c r="AJ82" s="4">
        <f t="shared" si="13"/>
        <v>0.00189871549834167</v>
      </c>
      <c r="AK82" s="3">
        <v>1003</v>
      </c>
    </row>
    <row r="83" customHeight="1" spans="1:37">
      <c r="A83" s="10">
        <v>108</v>
      </c>
      <c r="B83" s="10">
        <v>704</v>
      </c>
      <c r="C83" s="10" t="s">
        <v>214</v>
      </c>
      <c r="D83" s="10" t="s">
        <v>274</v>
      </c>
      <c r="E83" s="10" t="s">
        <v>204</v>
      </c>
      <c r="F83" s="11">
        <v>5</v>
      </c>
      <c r="G83" s="11">
        <v>7</v>
      </c>
      <c r="H83" s="11">
        <v>6</v>
      </c>
      <c r="I83" s="11">
        <v>72</v>
      </c>
      <c r="J83" s="11">
        <v>3</v>
      </c>
      <c r="K83" s="11">
        <v>25</v>
      </c>
      <c r="L83" s="11">
        <f t="shared" si="10"/>
        <v>53</v>
      </c>
      <c r="M83" s="11">
        <v>13</v>
      </c>
      <c r="N83" s="11">
        <v>4</v>
      </c>
      <c r="O83" s="11">
        <v>4</v>
      </c>
      <c r="P83" s="11">
        <v>2</v>
      </c>
      <c r="Q83" s="11">
        <v>1</v>
      </c>
      <c r="R83" s="11">
        <f t="shared" si="11"/>
        <v>3</v>
      </c>
      <c r="S83" s="11">
        <v>22</v>
      </c>
      <c r="T83" s="11">
        <v>24</v>
      </c>
      <c r="U83" s="11">
        <f t="shared" si="12"/>
        <v>-2</v>
      </c>
      <c r="V83" s="11">
        <v>2</v>
      </c>
      <c r="W83" s="11">
        <v>4</v>
      </c>
      <c r="X83" s="20">
        <v>1</v>
      </c>
      <c r="Y83" s="20">
        <v>1</v>
      </c>
      <c r="Z83" s="11">
        <v>7</v>
      </c>
      <c r="AA83" s="11">
        <v>5</v>
      </c>
      <c r="AB83" s="11">
        <v>2</v>
      </c>
      <c r="AC83" s="11">
        <f t="shared" si="9"/>
        <v>8</v>
      </c>
      <c r="AD83" s="11">
        <v>2.8</v>
      </c>
      <c r="AE83" s="11">
        <v>4</v>
      </c>
      <c r="AF83" s="11">
        <f>VLOOKUP(B:B,[2]Sheet1!$A$1:$C$65536,3,0)</f>
        <v>2.8</v>
      </c>
      <c r="AG83" s="11">
        <v>4</v>
      </c>
      <c r="AH83" s="11">
        <v>0</v>
      </c>
      <c r="AI83" s="11">
        <v>752.65</v>
      </c>
      <c r="AJ83" s="4">
        <f t="shared" si="13"/>
        <v>0.00176291060018363</v>
      </c>
      <c r="AK83" s="3">
        <v>931</v>
      </c>
    </row>
    <row r="84" customHeight="1" spans="1:37">
      <c r="A84" s="10">
        <v>109</v>
      </c>
      <c r="B84" s="10">
        <v>706</v>
      </c>
      <c r="C84" s="10" t="s">
        <v>215</v>
      </c>
      <c r="D84" s="10" t="s">
        <v>274</v>
      </c>
      <c r="E84" s="10" t="s">
        <v>204</v>
      </c>
      <c r="F84" s="11">
        <v>6</v>
      </c>
      <c r="G84" s="11">
        <v>6</v>
      </c>
      <c r="H84" s="11">
        <v>7</v>
      </c>
      <c r="I84" s="11">
        <v>81</v>
      </c>
      <c r="J84" s="11">
        <v>4</v>
      </c>
      <c r="K84" s="11">
        <v>45</v>
      </c>
      <c r="L84" s="11">
        <f t="shared" si="10"/>
        <v>94</v>
      </c>
      <c r="M84" s="11">
        <v>14</v>
      </c>
      <c r="N84" s="11">
        <v>4</v>
      </c>
      <c r="O84" s="11">
        <v>3</v>
      </c>
      <c r="P84" s="11">
        <v>2</v>
      </c>
      <c r="Q84" s="11">
        <v>2</v>
      </c>
      <c r="R84" s="11">
        <f t="shared" si="11"/>
        <v>4</v>
      </c>
      <c r="S84" s="11">
        <v>20</v>
      </c>
      <c r="T84" s="11">
        <v>20</v>
      </c>
      <c r="U84" s="11">
        <f t="shared" si="12"/>
        <v>0</v>
      </c>
      <c r="V84" s="11">
        <v>2</v>
      </c>
      <c r="W84" s="11">
        <v>4</v>
      </c>
      <c r="X84" s="20">
        <v>0</v>
      </c>
      <c r="Y84" s="20">
        <v>3</v>
      </c>
      <c r="Z84" s="11">
        <v>7</v>
      </c>
      <c r="AA84" s="11">
        <v>5</v>
      </c>
      <c r="AB84" s="11">
        <v>2</v>
      </c>
      <c r="AC84" s="11">
        <f t="shared" si="9"/>
        <v>8</v>
      </c>
      <c r="AD84" s="11">
        <v>7</v>
      </c>
      <c r="AE84" s="11">
        <v>9</v>
      </c>
      <c r="AF84" s="11">
        <f>VLOOKUP(B:B,[2]Sheet1!$A$1:$C$65536,3,0)</f>
        <v>7</v>
      </c>
      <c r="AG84" s="11">
        <v>4</v>
      </c>
      <c r="AH84" s="11">
        <v>11</v>
      </c>
      <c r="AI84" s="11">
        <v>914.07</v>
      </c>
      <c r="AJ84" s="4">
        <f t="shared" si="13"/>
        <v>0.00214100005621451</v>
      </c>
      <c r="AK84" s="3">
        <v>1130</v>
      </c>
    </row>
    <row r="85" customHeight="1" spans="1:37">
      <c r="A85" s="10">
        <v>110</v>
      </c>
      <c r="B85" s="10">
        <v>710</v>
      </c>
      <c r="C85" s="10" t="s">
        <v>216</v>
      </c>
      <c r="D85" s="10" t="s">
        <v>274</v>
      </c>
      <c r="E85" s="10" t="s">
        <v>204</v>
      </c>
      <c r="F85" s="11">
        <v>5</v>
      </c>
      <c r="G85" s="11">
        <v>0</v>
      </c>
      <c r="H85" s="11">
        <v>6</v>
      </c>
      <c r="I85" s="11">
        <v>72</v>
      </c>
      <c r="J85" s="11">
        <v>37</v>
      </c>
      <c r="K85" s="11">
        <v>16</v>
      </c>
      <c r="L85" s="11">
        <f t="shared" si="10"/>
        <v>69</v>
      </c>
      <c r="M85" s="11">
        <v>13</v>
      </c>
      <c r="N85" s="11">
        <v>4</v>
      </c>
      <c r="O85" s="11">
        <v>6</v>
      </c>
      <c r="P85" s="11">
        <v>2</v>
      </c>
      <c r="Q85" s="11">
        <v>2</v>
      </c>
      <c r="R85" s="11">
        <f t="shared" si="11"/>
        <v>4</v>
      </c>
      <c r="S85" s="11">
        <v>22</v>
      </c>
      <c r="T85" s="11">
        <v>20</v>
      </c>
      <c r="U85" s="11">
        <f t="shared" si="12"/>
        <v>2</v>
      </c>
      <c r="V85" s="11">
        <v>5</v>
      </c>
      <c r="W85" s="11">
        <v>4</v>
      </c>
      <c r="X85" s="20">
        <v>0</v>
      </c>
      <c r="Y85" s="20">
        <v>3</v>
      </c>
      <c r="Z85" s="11">
        <v>8</v>
      </c>
      <c r="AA85" s="11">
        <v>5</v>
      </c>
      <c r="AB85" s="11">
        <v>2</v>
      </c>
      <c r="AC85" s="11">
        <f t="shared" si="9"/>
        <v>8</v>
      </c>
      <c r="AD85" s="11">
        <v>10</v>
      </c>
      <c r="AE85" s="11">
        <v>9</v>
      </c>
      <c r="AF85" s="11">
        <f>VLOOKUP(B:B,[2]Sheet1!$A$1:$C$65536,3,0)</f>
        <v>10</v>
      </c>
      <c r="AG85" s="11">
        <v>4</v>
      </c>
      <c r="AH85" s="11">
        <v>0</v>
      </c>
      <c r="AI85" s="11">
        <v>1246.32</v>
      </c>
      <c r="AJ85" s="4">
        <f t="shared" si="13"/>
        <v>0.00291921974253752</v>
      </c>
      <c r="AK85" s="3">
        <v>1541</v>
      </c>
    </row>
    <row r="86" customHeight="1" spans="1:37">
      <c r="A86" s="10">
        <v>23</v>
      </c>
      <c r="B86" s="10">
        <v>311</v>
      </c>
      <c r="C86" s="10" t="s">
        <v>121</v>
      </c>
      <c r="D86" s="10" t="s">
        <v>275</v>
      </c>
      <c r="E86" s="10" t="s">
        <v>98</v>
      </c>
      <c r="F86" s="11">
        <v>5</v>
      </c>
      <c r="G86" s="11">
        <v>3</v>
      </c>
      <c r="H86" s="11">
        <v>6</v>
      </c>
      <c r="I86" s="11">
        <v>72</v>
      </c>
      <c r="J86" s="11">
        <v>3</v>
      </c>
      <c r="K86" s="11">
        <v>37</v>
      </c>
      <c r="L86" s="11">
        <f t="shared" si="10"/>
        <v>77</v>
      </c>
      <c r="M86" s="11">
        <v>13</v>
      </c>
      <c r="N86" s="11">
        <v>5</v>
      </c>
      <c r="O86" s="11">
        <v>6</v>
      </c>
      <c r="P86" s="11">
        <v>1</v>
      </c>
      <c r="Q86" s="11">
        <v>0</v>
      </c>
      <c r="R86" s="11">
        <f t="shared" si="11"/>
        <v>1</v>
      </c>
      <c r="S86" s="11">
        <v>20</v>
      </c>
      <c r="T86" s="11">
        <v>18</v>
      </c>
      <c r="U86" s="11">
        <f t="shared" si="12"/>
        <v>2</v>
      </c>
      <c r="V86" s="11">
        <v>2</v>
      </c>
      <c r="W86" s="11">
        <v>4</v>
      </c>
      <c r="X86" s="20">
        <v>3</v>
      </c>
      <c r="Y86" s="20">
        <v>3</v>
      </c>
      <c r="Z86" s="11">
        <v>7</v>
      </c>
      <c r="AA86" s="11">
        <v>4</v>
      </c>
      <c r="AB86" s="11">
        <v>0</v>
      </c>
      <c r="AC86" s="11">
        <f t="shared" si="9"/>
        <v>6</v>
      </c>
      <c r="AD86" s="11">
        <v>2</v>
      </c>
      <c r="AE86" s="11">
        <v>4</v>
      </c>
      <c r="AF86" s="11">
        <f>VLOOKUP(B:B,[2]Sheet1!$A$1:$C$65536,3,0)</f>
        <v>2</v>
      </c>
      <c r="AG86" s="11">
        <v>4</v>
      </c>
      <c r="AH86" s="11">
        <v>2</v>
      </c>
      <c r="AI86" s="11">
        <v>72404.44</v>
      </c>
      <c r="AJ86" s="4">
        <f t="shared" si="13"/>
        <v>0.169590852024659</v>
      </c>
      <c r="AK86" s="3">
        <v>89544</v>
      </c>
    </row>
    <row r="87" customHeight="1" spans="1:37">
      <c r="A87" s="10">
        <v>24</v>
      </c>
      <c r="B87" s="10">
        <v>570</v>
      </c>
      <c r="C87" s="10" t="s">
        <v>122</v>
      </c>
      <c r="D87" s="10" t="s">
        <v>275</v>
      </c>
      <c r="E87" s="10" t="s">
        <v>98</v>
      </c>
      <c r="F87" s="11">
        <v>7</v>
      </c>
      <c r="G87" s="11">
        <v>6</v>
      </c>
      <c r="H87" s="11">
        <v>8</v>
      </c>
      <c r="I87" s="11">
        <v>92</v>
      </c>
      <c r="J87" s="11">
        <v>18</v>
      </c>
      <c r="K87" s="11">
        <v>13</v>
      </c>
      <c r="L87" s="11">
        <f t="shared" si="10"/>
        <v>44</v>
      </c>
      <c r="M87" s="11">
        <v>16</v>
      </c>
      <c r="N87" s="11">
        <v>9</v>
      </c>
      <c r="O87" s="11">
        <v>5</v>
      </c>
      <c r="P87" s="11">
        <v>2</v>
      </c>
      <c r="Q87" s="11">
        <v>0</v>
      </c>
      <c r="R87" s="11">
        <f t="shared" si="11"/>
        <v>2</v>
      </c>
      <c r="S87" s="11">
        <v>20</v>
      </c>
      <c r="T87" s="11">
        <v>18</v>
      </c>
      <c r="U87" s="11">
        <f t="shared" si="12"/>
        <v>2</v>
      </c>
      <c r="V87" s="11">
        <v>8</v>
      </c>
      <c r="W87" s="11">
        <v>4</v>
      </c>
      <c r="X87" s="20">
        <v>0</v>
      </c>
      <c r="Y87" s="20">
        <v>0</v>
      </c>
      <c r="Z87" s="11">
        <v>7</v>
      </c>
      <c r="AA87" s="11">
        <v>4</v>
      </c>
      <c r="AB87" s="11">
        <v>4</v>
      </c>
      <c r="AC87" s="11">
        <f t="shared" si="9"/>
        <v>6</v>
      </c>
      <c r="AD87" s="11">
        <v>7</v>
      </c>
      <c r="AE87" s="11">
        <v>9</v>
      </c>
      <c r="AF87" s="11">
        <f>VLOOKUP(B:B,[2]Sheet1!$A$1:$C$65536,3,0)</f>
        <v>7</v>
      </c>
      <c r="AG87" s="11">
        <v>4</v>
      </c>
      <c r="AH87" s="11">
        <v>0</v>
      </c>
      <c r="AI87" s="11">
        <v>1845.75</v>
      </c>
      <c r="AJ87" s="4">
        <f t="shared" si="13"/>
        <v>0.00432324751250773</v>
      </c>
      <c r="AK87" s="3">
        <v>2283</v>
      </c>
    </row>
    <row r="88" customHeight="1" spans="1:37">
      <c r="A88" s="10">
        <v>25</v>
      </c>
      <c r="B88" s="10">
        <v>347</v>
      </c>
      <c r="C88" s="10" t="s">
        <v>123</v>
      </c>
      <c r="D88" s="10" t="s">
        <v>275</v>
      </c>
      <c r="E88" s="10" t="s">
        <v>98</v>
      </c>
      <c r="F88" s="11">
        <v>6</v>
      </c>
      <c r="G88" s="11">
        <v>0</v>
      </c>
      <c r="H88" s="11">
        <v>7</v>
      </c>
      <c r="I88" s="11">
        <v>88</v>
      </c>
      <c r="J88" s="11">
        <v>1</v>
      </c>
      <c r="K88" s="11">
        <v>16</v>
      </c>
      <c r="L88" s="11">
        <f t="shared" si="10"/>
        <v>33</v>
      </c>
      <c r="M88" s="11">
        <v>14</v>
      </c>
      <c r="N88" s="11">
        <v>6</v>
      </c>
      <c r="O88" s="11">
        <v>6</v>
      </c>
      <c r="P88" s="11">
        <v>6</v>
      </c>
      <c r="Q88" s="11">
        <v>2</v>
      </c>
      <c r="R88" s="11">
        <f t="shared" si="11"/>
        <v>8</v>
      </c>
      <c r="S88" s="11">
        <v>24</v>
      </c>
      <c r="T88" s="11">
        <v>24</v>
      </c>
      <c r="U88" s="11">
        <f t="shared" si="12"/>
        <v>0</v>
      </c>
      <c r="V88" s="11">
        <v>1</v>
      </c>
      <c r="W88" s="11">
        <v>4</v>
      </c>
      <c r="X88" s="20">
        <v>0</v>
      </c>
      <c r="Y88" s="20">
        <v>3</v>
      </c>
      <c r="Z88" s="11">
        <v>7</v>
      </c>
      <c r="AA88" s="11">
        <v>4</v>
      </c>
      <c r="AB88" s="11">
        <v>3</v>
      </c>
      <c r="AC88" s="11">
        <f t="shared" si="9"/>
        <v>6</v>
      </c>
      <c r="AD88" s="11">
        <v>4</v>
      </c>
      <c r="AE88" s="11">
        <v>5</v>
      </c>
      <c r="AF88" s="11">
        <f>VLOOKUP(B:B,[2]Sheet1!$A$1:$C$65536,3,0)</f>
        <v>4</v>
      </c>
      <c r="AG88" s="11">
        <v>4</v>
      </c>
      <c r="AH88" s="11">
        <v>0</v>
      </c>
      <c r="AI88" s="11">
        <v>4091.67</v>
      </c>
      <c r="AJ88" s="4">
        <f t="shared" si="13"/>
        <v>0.00958380178762156</v>
      </c>
      <c r="AK88" s="3">
        <v>5060</v>
      </c>
    </row>
    <row r="89" customHeight="1" spans="1:37">
      <c r="A89" s="10">
        <v>26</v>
      </c>
      <c r="B89" s="10">
        <v>752</v>
      </c>
      <c r="C89" s="10" t="s">
        <v>124</v>
      </c>
      <c r="D89" s="10" t="s">
        <v>275</v>
      </c>
      <c r="E89" s="10" t="s">
        <v>98</v>
      </c>
      <c r="F89" s="11">
        <v>6</v>
      </c>
      <c r="G89" s="11">
        <v>0</v>
      </c>
      <c r="H89" s="11">
        <v>7</v>
      </c>
      <c r="I89" s="11">
        <v>82</v>
      </c>
      <c r="J89" s="11">
        <v>5</v>
      </c>
      <c r="K89" s="11">
        <v>21</v>
      </c>
      <c r="L89" s="11">
        <f t="shared" si="10"/>
        <v>47</v>
      </c>
      <c r="M89" s="11">
        <v>15</v>
      </c>
      <c r="N89" s="11">
        <v>12</v>
      </c>
      <c r="O89" s="11">
        <v>4</v>
      </c>
      <c r="P89" s="11">
        <v>2</v>
      </c>
      <c r="Q89" s="11">
        <v>0</v>
      </c>
      <c r="R89" s="11">
        <f t="shared" si="11"/>
        <v>2</v>
      </c>
      <c r="S89" s="11">
        <v>20</v>
      </c>
      <c r="T89" s="11">
        <v>20</v>
      </c>
      <c r="U89" s="11">
        <f t="shared" si="12"/>
        <v>0</v>
      </c>
      <c r="V89" s="11">
        <v>0</v>
      </c>
      <c r="W89" s="11">
        <v>4</v>
      </c>
      <c r="X89" s="20">
        <v>4</v>
      </c>
      <c r="Y89" s="20">
        <v>3</v>
      </c>
      <c r="Z89" s="11">
        <v>7</v>
      </c>
      <c r="AA89" s="11">
        <v>4</v>
      </c>
      <c r="AB89" s="11">
        <v>9</v>
      </c>
      <c r="AC89" s="11">
        <f t="shared" si="9"/>
        <v>6</v>
      </c>
      <c r="AD89" s="11">
        <v>3</v>
      </c>
      <c r="AE89" s="11">
        <v>4</v>
      </c>
      <c r="AF89" s="11">
        <f>VLOOKUP(B:B,[2]Sheet1!$A$1:$C$65536,3,0)</f>
        <v>3</v>
      </c>
      <c r="AG89" s="11">
        <v>4</v>
      </c>
      <c r="AH89" s="11">
        <v>2</v>
      </c>
      <c r="AI89" s="11">
        <v>1287.99</v>
      </c>
      <c r="AJ89" s="4">
        <f t="shared" si="13"/>
        <v>0.00301682219349036</v>
      </c>
      <c r="AK89" s="3">
        <v>1593</v>
      </c>
    </row>
    <row r="90" customHeight="1" spans="1:37">
      <c r="A90" s="10">
        <v>27</v>
      </c>
      <c r="B90" s="10">
        <v>102565</v>
      </c>
      <c r="C90" s="10" t="s">
        <v>125</v>
      </c>
      <c r="D90" s="10" t="s">
        <v>275</v>
      </c>
      <c r="E90" s="10" t="s">
        <v>98</v>
      </c>
      <c r="F90" s="11">
        <v>7</v>
      </c>
      <c r="G90" s="11">
        <v>0</v>
      </c>
      <c r="H90" s="11">
        <v>8</v>
      </c>
      <c r="I90" s="11">
        <v>93</v>
      </c>
      <c r="J90" s="11">
        <v>6</v>
      </c>
      <c r="K90" s="11">
        <v>13</v>
      </c>
      <c r="L90" s="11">
        <f t="shared" si="10"/>
        <v>32</v>
      </c>
      <c r="M90" s="11">
        <v>13</v>
      </c>
      <c r="N90" s="11">
        <v>2</v>
      </c>
      <c r="O90" s="11">
        <v>5</v>
      </c>
      <c r="P90" s="11">
        <v>0</v>
      </c>
      <c r="Q90" s="11">
        <v>1</v>
      </c>
      <c r="R90" s="11">
        <f t="shared" si="11"/>
        <v>1</v>
      </c>
      <c r="S90" s="11">
        <v>22</v>
      </c>
      <c r="T90" s="11">
        <v>24</v>
      </c>
      <c r="U90" s="11">
        <f t="shared" si="12"/>
        <v>-2</v>
      </c>
      <c r="V90" s="11">
        <v>16</v>
      </c>
      <c r="W90" s="11">
        <v>4</v>
      </c>
      <c r="X90" s="20">
        <v>0</v>
      </c>
      <c r="Y90" s="20">
        <v>9</v>
      </c>
      <c r="Z90" s="11">
        <v>7</v>
      </c>
      <c r="AA90" s="11">
        <v>4</v>
      </c>
      <c r="AB90" s="11">
        <v>2</v>
      </c>
      <c r="AC90" s="11">
        <f t="shared" si="9"/>
        <v>6</v>
      </c>
      <c r="AD90" s="11">
        <v>3</v>
      </c>
      <c r="AE90" s="11">
        <v>4</v>
      </c>
      <c r="AF90" s="11">
        <f>VLOOKUP(B:B,[2]Sheet1!$A$1:$C$65536,3,0)</f>
        <v>3</v>
      </c>
      <c r="AG90" s="11">
        <v>4</v>
      </c>
      <c r="AH90" s="11">
        <v>1</v>
      </c>
      <c r="AI90" s="11">
        <v>2110.53</v>
      </c>
      <c r="AJ90" s="4">
        <f t="shared" si="13"/>
        <v>0.00494343414469616</v>
      </c>
      <c r="AK90" s="3">
        <v>2610</v>
      </c>
    </row>
    <row r="91" customHeight="1" spans="1:37">
      <c r="A91" s="10">
        <v>28</v>
      </c>
      <c r="B91" s="10">
        <v>104429</v>
      </c>
      <c r="C91" s="10" t="s">
        <v>126</v>
      </c>
      <c r="D91" s="10" t="s">
        <v>275</v>
      </c>
      <c r="E91" s="10" t="s">
        <v>98</v>
      </c>
      <c r="F91" s="11">
        <v>5</v>
      </c>
      <c r="G91" s="11">
        <v>3</v>
      </c>
      <c r="H91" s="11">
        <v>6</v>
      </c>
      <c r="I91" s="11">
        <v>72</v>
      </c>
      <c r="J91" s="11">
        <v>4</v>
      </c>
      <c r="K91" s="11">
        <v>31</v>
      </c>
      <c r="L91" s="11">
        <f t="shared" si="10"/>
        <v>66</v>
      </c>
      <c r="M91" s="11">
        <v>18</v>
      </c>
      <c r="N91" s="11">
        <v>15</v>
      </c>
      <c r="O91" s="11">
        <v>5</v>
      </c>
      <c r="P91" s="11">
        <v>2</v>
      </c>
      <c r="Q91" s="11">
        <v>0</v>
      </c>
      <c r="R91" s="11">
        <f t="shared" si="11"/>
        <v>2</v>
      </c>
      <c r="S91" s="11">
        <v>20</v>
      </c>
      <c r="T91" s="11">
        <v>18</v>
      </c>
      <c r="U91" s="11">
        <f t="shared" si="12"/>
        <v>2</v>
      </c>
      <c r="V91" s="11">
        <v>5</v>
      </c>
      <c r="W91" s="11">
        <v>6</v>
      </c>
      <c r="X91" s="20">
        <v>3</v>
      </c>
      <c r="Y91" s="20">
        <v>3</v>
      </c>
      <c r="Z91" s="11">
        <v>7</v>
      </c>
      <c r="AA91" s="11">
        <v>4</v>
      </c>
      <c r="AB91" s="11">
        <v>5</v>
      </c>
      <c r="AC91" s="11">
        <f t="shared" si="9"/>
        <v>6</v>
      </c>
      <c r="AD91" s="11">
        <v>3</v>
      </c>
      <c r="AE91" s="11">
        <v>4</v>
      </c>
      <c r="AF91" s="11">
        <f>VLOOKUP(B:B,[2]Sheet1!$A$1:$C$65536,3,0)</f>
        <v>3</v>
      </c>
      <c r="AG91" s="11">
        <v>4</v>
      </c>
      <c r="AH91" s="11">
        <v>5</v>
      </c>
      <c r="AI91" s="11">
        <v>430.77</v>
      </c>
      <c r="AJ91" s="4">
        <f t="shared" si="13"/>
        <v>0.00100898026870538</v>
      </c>
      <c r="AK91" s="3">
        <v>533</v>
      </c>
    </row>
    <row r="92" customHeight="1" spans="1:37">
      <c r="A92" s="10">
        <v>29</v>
      </c>
      <c r="B92" s="10">
        <v>108277</v>
      </c>
      <c r="C92" s="10" t="s">
        <v>127</v>
      </c>
      <c r="D92" s="10" t="s">
        <v>275</v>
      </c>
      <c r="E92" s="10" t="s">
        <v>98</v>
      </c>
      <c r="F92" s="11">
        <v>5</v>
      </c>
      <c r="G92" s="11">
        <v>0</v>
      </c>
      <c r="H92" s="11">
        <v>6</v>
      </c>
      <c r="I92" s="11">
        <v>72</v>
      </c>
      <c r="J92" s="11">
        <v>7</v>
      </c>
      <c r="K92" s="11">
        <v>12</v>
      </c>
      <c r="L92" s="11">
        <f t="shared" si="10"/>
        <v>31</v>
      </c>
      <c r="M92" s="11">
        <v>13</v>
      </c>
      <c r="N92" s="11">
        <v>4</v>
      </c>
      <c r="O92" s="11">
        <v>6</v>
      </c>
      <c r="P92" s="11">
        <v>2</v>
      </c>
      <c r="Q92" s="11">
        <v>1</v>
      </c>
      <c r="R92" s="11">
        <f t="shared" si="11"/>
        <v>3</v>
      </c>
      <c r="S92" s="11">
        <v>20</v>
      </c>
      <c r="T92" s="11">
        <v>18</v>
      </c>
      <c r="U92" s="11">
        <f t="shared" si="12"/>
        <v>2</v>
      </c>
      <c r="V92" s="11">
        <v>3</v>
      </c>
      <c r="W92" s="11">
        <v>4</v>
      </c>
      <c r="X92" s="20">
        <v>0</v>
      </c>
      <c r="Y92" s="20">
        <v>0</v>
      </c>
      <c r="Z92" s="11">
        <v>7</v>
      </c>
      <c r="AA92" s="11">
        <v>4</v>
      </c>
      <c r="AB92" s="11">
        <v>1</v>
      </c>
      <c r="AC92" s="11">
        <f t="shared" si="9"/>
        <v>6</v>
      </c>
      <c r="AD92" s="11">
        <v>2</v>
      </c>
      <c r="AE92" s="11">
        <v>4</v>
      </c>
      <c r="AF92" s="11">
        <f>VLOOKUP(B:B,[2]Sheet1!$A$1:$C$65536,3,0)</f>
        <v>2</v>
      </c>
      <c r="AG92" s="11">
        <v>4</v>
      </c>
      <c r="AH92" s="11">
        <v>0</v>
      </c>
      <c r="AI92" s="11">
        <v>0</v>
      </c>
      <c r="AJ92" s="4">
        <f t="shared" si="13"/>
        <v>0</v>
      </c>
      <c r="AK92" s="3">
        <v>0</v>
      </c>
    </row>
    <row r="93" customHeight="1" spans="1:37">
      <c r="A93" s="10">
        <v>33</v>
      </c>
      <c r="B93" s="10">
        <v>106066</v>
      </c>
      <c r="C93" s="10" t="s">
        <v>130</v>
      </c>
      <c r="D93" s="10" t="s">
        <v>275</v>
      </c>
      <c r="E93" s="10" t="s">
        <v>131</v>
      </c>
      <c r="F93" s="11">
        <v>5</v>
      </c>
      <c r="G93" s="11">
        <v>1</v>
      </c>
      <c r="H93" s="11">
        <v>6</v>
      </c>
      <c r="I93" s="11">
        <v>72</v>
      </c>
      <c r="J93" s="11">
        <v>4</v>
      </c>
      <c r="K93" s="11">
        <v>37</v>
      </c>
      <c r="L93" s="11">
        <f t="shared" si="10"/>
        <v>78</v>
      </c>
      <c r="M93" s="11">
        <v>15</v>
      </c>
      <c r="N93" s="11">
        <v>9</v>
      </c>
      <c r="O93" s="11">
        <v>4</v>
      </c>
      <c r="P93" s="11">
        <v>2</v>
      </c>
      <c r="Q93" s="11">
        <v>0</v>
      </c>
      <c r="R93" s="11">
        <f t="shared" si="11"/>
        <v>2</v>
      </c>
      <c r="S93" s="11">
        <v>20</v>
      </c>
      <c r="T93" s="11">
        <v>18</v>
      </c>
      <c r="U93" s="11">
        <f t="shared" si="12"/>
        <v>2</v>
      </c>
      <c r="V93" s="11">
        <v>8</v>
      </c>
      <c r="W93" s="11">
        <v>4</v>
      </c>
      <c r="X93" s="20">
        <v>1</v>
      </c>
      <c r="Y93" s="20">
        <v>4</v>
      </c>
      <c r="Z93" s="11">
        <v>7</v>
      </c>
      <c r="AA93" s="11">
        <v>4</v>
      </c>
      <c r="AB93" s="11">
        <v>5</v>
      </c>
      <c r="AC93" s="11">
        <f t="shared" si="9"/>
        <v>6</v>
      </c>
      <c r="AD93" s="11">
        <v>3</v>
      </c>
      <c r="AE93" s="11">
        <v>4</v>
      </c>
      <c r="AF93" s="11">
        <f>VLOOKUP(B:B,[2]Sheet1!$A$1:$C$65536,3,0)</f>
        <v>3</v>
      </c>
      <c r="AG93" s="11">
        <v>4</v>
      </c>
      <c r="AH93" s="11">
        <v>0</v>
      </c>
      <c r="AI93" s="11">
        <v>2494.23</v>
      </c>
      <c r="AJ93" s="4">
        <f t="shared" si="13"/>
        <v>0.00584216369666648</v>
      </c>
      <c r="AK93" s="3">
        <v>3085</v>
      </c>
    </row>
    <row r="94" customHeight="1" spans="1:37">
      <c r="A94" s="10">
        <v>50</v>
      </c>
      <c r="B94" s="10">
        <v>573</v>
      </c>
      <c r="C94" s="10" t="s">
        <v>150</v>
      </c>
      <c r="D94" s="10" t="s">
        <v>275</v>
      </c>
      <c r="E94" s="10" t="s">
        <v>134</v>
      </c>
      <c r="F94" s="11">
        <v>7</v>
      </c>
      <c r="G94" s="11">
        <v>3</v>
      </c>
      <c r="H94" s="11">
        <v>8</v>
      </c>
      <c r="I94" s="11">
        <v>102</v>
      </c>
      <c r="J94" s="11">
        <v>18</v>
      </c>
      <c r="K94" s="11">
        <v>24</v>
      </c>
      <c r="L94" s="11">
        <f t="shared" si="10"/>
        <v>66</v>
      </c>
      <c r="M94" s="11">
        <v>14</v>
      </c>
      <c r="N94" s="11">
        <v>3</v>
      </c>
      <c r="O94" s="11">
        <v>5</v>
      </c>
      <c r="P94" s="11">
        <v>3</v>
      </c>
      <c r="Q94" s="11">
        <v>0</v>
      </c>
      <c r="R94" s="11">
        <f t="shared" si="11"/>
        <v>3</v>
      </c>
      <c r="S94" s="11">
        <v>23</v>
      </c>
      <c r="T94" s="11">
        <v>24</v>
      </c>
      <c r="U94" s="11">
        <f t="shared" si="12"/>
        <v>-1</v>
      </c>
      <c r="V94" s="11">
        <v>9</v>
      </c>
      <c r="W94" s="11">
        <v>4</v>
      </c>
      <c r="X94" s="20">
        <v>0</v>
      </c>
      <c r="Y94" s="20">
        <v>0</v>
      </c>
      <c r="Z94" s="11">
        <v>7</v>
      </c>
      <c r="AA94" s="11">
        <v>4</v>
      </c>
      <c r="AB94" s="11">
        <v>4</v>
      </c>
      <c r="AC94" s="11">
        <f t="shared" si="9"/>
        <v>6</v>
      </c>
      <c r="AD94" s="11">
        <v>7.6</v>
      </c>
      <c r="AE94" s="11">
        <v>8</v>
      </c>
      <c r="AF94" s="11">
        <f>VLOOKUP(B:B,[2]Sheet1!$A$1:$C$65536,3,0)</f>
        <v>7.6</v>
      </c>
      <c r="AG94" s="11">
        <v>4</v>
      </c>
      <c r="AH94" s="11">
        <v>5</v>
      </c>
      <c r="AI94" s="11">
        <v>2222.78</v>
      </c>
      <c r="AJ94" s="4">
        <f t="shared" si="13"/>
        <v>0.00520635411396556</v>
      </c>
      <c r="AK94" s="3">
        <v>2749</v>
      </c>
    </row>
    <row r="95" customHeight="1" spans="1:37">
      <c r="A95" s="10">
        <v>51</v>
      </c>
      <c r="B95" s="10">
        <v>740</v>
      </c>
      <c r="C95" s="10" t="s">
        <v>151</v>
      </c>
      <c r="D95" s="10" t="s">
        <v>275</v>
      </c>
      <c r="E95" s="10" t="s">
        <v>134</v>
      </c>
      <c r="F95" s="11">
        <v>6</v>
      </c>
      <c r="G95" s="11">
        <v>0</v>
      </c>
      <c r="H95" s="11">
        <v>7</v>
      </c>
      <c r="I95" s="11">
        <v>86</v>
      </c>
      <c r="J95" s="11">
        <v>33</v>
      </c>
      <c r="K95" s="11">
        <v>24</v>
      </c>
      <c r="L95" s="11">
        <f t="shared" si="10"/>
        <v>81</v>
      </c>
      <c r="M95" s="11">
        <v>15</v>
      </c>
      <c r="N95" s="11">
        <v>12</v>
      </c>
      <c r="O95" s="11">
        <v>5</v>
      </c>
      <c r="P95" s="11">
        <v>5</v>
      </c>
      <c r="Q95" s="11">
        <v>1</v>
      </c>
      <c r="R95" s="11">
        <f t="shared" si="11"/>
        <v>6</v>
      </c>
      <c r="S95" s="11">
        <v>20</v>
      </c>
      <c r="T95" s="11">
        <v>18</v>
      </c>
      <c r="U95" s="11">
        <f t="shared" si="12"/>
        <v>2</v>
      </c>
      <c r="V95" s="11">
        <v>8</v>
      </c>
      <c r="W95" s="11">
        <v>6</v>
      </c>
      <c r="X95" s="20">
        <v>9</v>
      </c>
      <c r="Y95" s="20">
        <v>0</v>
      </c>
      <c r="Z95" s="11">
        <v>7</v>
      </c>
      <c r="AA95" s="11">
        <v>4</v>
      </c>
      <c r="AB95" s="11">
        <v>3</v>
      </c>
      <c r="AC95" s="11">
        <f t="shared" si="9"/>
        <v>6</v>
      </c>
      <c r="AD95" s="11">
        <v>2.2</v>
      </c>
      <c r="AE95" s="11">
        <v>3</v>
      </c>
      <c r="AF95" s="11">
        <f>VLOOKUP(B:B,[2]Sheet1!$A$1:$C$65536,3,0)</f>
        <v>2.2</v>
      </c>
      <c r="AG95" s="11">
        <v>4</v>
      </c>
      <c r="AH95" s="11">
        <v>2</v>
      </c>
      <c r="AI95" s="11">
        <v>1615.26</v>
      </c>
      <c r="AJ95" s="4">
        <f t="shared" si="13"/>
        <v>0.00378337736803643</v>
      </c>
      <c r="AK95" s="3">
        <v>1998</v>
      </c>
    </row>
    <row r="96" customHeight="1" spans="1:37">
      <c r="A96" s="10">
        <v>52</v>
      </c>
      <c r="B96" s="10">
        <v>753</v>
      </c>
      <c r="C96" s="10" t="s">
        <v>152</v>
      </c>
      <c r="D96" s="10" t="s">
        <v>275</v>
      </c>
      <c r="E96" s="10" t="s">
        <v>134</v>
      </c>
      <c r="F96" s="11">
        <v>5</v>
      </c>
      <c r="G96" s="11">
        <v>2</v>
      </c>
      <c r="H96" s="11">
        <v>6</v>
      </c>
      <c r="I96" s="11">
        <v>64</v>
      </c>
      <c r="J96" s="11">
        <v>2</v>
      </c>
      <c r="K96" s="11">
        <v>13</v>
      </c>
      <c r="L96" s="11">
        <f t="shared" si="10"/>
        <v>28</v>
      </c>
      <c r="M96" s="11">
        <v>8</v>
      </c>
      <c r="N96" s="11">
        <v>1</v>
      </c>
      <c r="O96" s="11">
        <v>5</v>
      </c>
      <c r="P96" s="11">
        <v>4</v>
      </c>
      <c r="Q96" s="11">
        <v>0</v>
      </c>
      <c r="R96" s="11">
        <f t="shared" si="11"/>
        <v>4</v>
      </c>
      <c r="S96" s="11">
        <v>20</v>
      </c>
      <c r="T96" s="11">
        <v>18</v>
      </c>
      <c r="U96" s="11">
        <f t="shared" si="12"/>
        <v>2</v>
      </c>
      <c r="V96" s="11">
        <v>0</v>
      </c>
      <c r="W96" s="11">
        <v>4</v>
      </c>
      <c r="X96" s="20">
        <v>0</v>
      </c>
      <c r="Y96" s="20">
        <v>0</v>
      </c>
      <c r="Z96" s="11">
        <v>7</v>
      </c>
      <c r="AA96" s="11">
        <v>4</v>
      </c>
      <c r="AB96" s="11">
        <v>0</v>
      </c>
      <c r="AC96" s="11">
        <f t="shared" si="9"/>
        <v>6</v>
      </c>
      <c r="AD96" s="11">
        <v>1</v>
      </c>
      <c r="AE96" s="11">
        <v>2</v>
      </c>
      <c r="AF96" s="11">
        <f>VLOOKUP(B:B,[2]Sheet1!$A$1:$C$65536,3,0)</f>
        <v>1</v>
      </c>
      <c r="AG96" s="11">
        <v>4</v>
      </c>
      <c r="AH96" s="11">
        <v>0</v>
      </c>
      <c r="AI96" s="11">
        <v>1406.47</v>
      </c>
      <c r="AJ96" s="4">
        <f t="shared" si="13"/>
        <v>0.00329433451383814</v>
      </c>
      <c r="AK96" s="3">
        <v>1739</v>
      </c>
    </row>
    <row r="97" customHeight="1" spans="1:37">
      <c r="A97" s="10">
        <v>73</v>
      </c>
      <c r="B97" s="10">
        <v>349</v>
      </c>
      <c r="C97" s="10" t="s">
        <v>173</v>
      </c>
      <c r="D97" s="10" t="s">
        <v>275</v>
      </c>
      <c r="E97" s="10" t="s">
        <v>101</v>
      </c>
      <c r="F97" s="11">
        <v>7</v>
      </c>
      <c r="G97" s="11">
        <v>0</v>
      </c>
      <c r="H97" s="11">
        <v>8</v>
      </c>
      <c r="I97" s="11">
        <v>91</v>
      </c>
      <c r="J97" s="11">
        <v>8</v>
      </c>
      <c r="K97" s="11">
        <v>14</v>
      </c>
      <c r="L97" s="11">
        <f t="shared" si="10"/>
        <v>36</v>
      </c>
      <c r="M97" s="11">
        <v>14</v>
      </c>
      <c r="N97" s="11">
        <v>6</v>
      </c>
      <c r="O97" s="11">
        <v>4</v>
      </c>
      <c r="P97" s="11">
        <v>2</v>
      </c>
      <c r="Q97" s="11">
        <v>1</v>
      </c>
      <c r="R97" s="11">
        <f t="shared" si="11"/>
        <v>3</v>
      </c>
      <c r="S97" s="11">
        <v>22</v>
      </c>
      <c r="T97" s="11">
        <v>24</v>
      </c>
      <c r="U97" s="11">
        <f t="shared" si="12"/>
        <v>-2</v>
      </c>
      <c r="V97" s="11">
        <v>14</v>
      </c>
      <c r="W97" s="11">
        <v>4</v>
      </c>
      <c r="X97" s="20">
        <v>3</v>
      </c>
      <c r="Y97" s="20">
        <v>3</v>
      </c>
      <c r="Z97" s="11">
        <v>7</v>
      </c>
      <c r="AA97" s="11">
        <v>4</v>
      </c>
      <c r="AB97" s="11">
        <v>2</v>
      </c>
      <c r="AC97" s="11">
        <f t="shared" si="9"/>
        <v>6</v>
      </c>
      <c r="AD97" s="11">
        <v>1</v>
      </c>
      <c r="AE97" s="11">
        <v>2</v>
      </c>
      <c r="AF97" s="11">
        <f>VLOOKUP(B:B,[2]Sheet1!$A$1:$C$65536,3,0)</f>
        <v>1</v>
      </c>
      <c r="AG97" s="11">
        <v>4</v>
      </c>
      <c r="AH97" s="11">
        <v>3</v>
      </c>
      <c r="AI97" s="11">
        <v>1362.86</v>
      </c>
      <c r="AJ97" s="4">
        <f t="shared" si="13"/>
        <v>0.00319218805628947</v>
      </c>
      <c r="AK97" s="3">
        <v>1685</v>
      </c>
    </row>
    <row r="98" customHeight="1" spans="1:37">
      <c r="A98" s="10">
        <v>74</v>
      </c>
      <c r="B98" s="10">
        <v>106865</v>
      </c>
      <c r="C98" s="10" t="s">
        <v>174</v>
      </c>
      <c r="D98" s="10" t="s">
        <v>275</v>
      </c>
      <c r="E98" s="10" t="s">
        <v>101</v>
      </c>
      <c r="F98" s="11">
        <v>5</v>
      </c>
      <c r="G98" s="11">
        <v>0</v>
      </c>
      <c r="H98" s="11">
        <v>6</v>
      </c>
      <c r="I98" s="11">
        <v>65</v>
      </c>
      <c r="J98" s="11">
        <v>6</v>
      </c>
      <c r="K98" s="11">
        <v>6</v>
      </c>
      <c r="L98" s="11">
        <f t="shared" si="10"/>
        <v>18</v>
      </c>
      <c r="M98" s="11">
        <v>13</v>
      </c>
      <c r="N98" s="11">
        <v>0</v>
      </c>
      <c r="O98" s="11">
        <v>4</v>
      </c>
      <c r="P98" s="11">
        <v>2</v>
      </c>
      <c r="Q98" s="11">
        <v>0</v>
      </c>
      <c r="R98" s="11">
        <f t="shared" si="11"/>
        <v>2</v>
      </c>
      <c r="S98" s="11">
        <v>20</v>
      </c>
      <c r="T98" s="11">
        <v>18</v>
      </c>
      <c r="U98" s="11">
        <f t="shared" si="12"/>
        <v>2</v>
      </c>
      <c r="V98" s="11">
        <v>1</v>
      </c>
      <c r="W98" s="11">
        <v>4</v>
      </c>
      <c r="X98" s="20">
        <v>5</v>
      </c>
      <c r="Y98" s="20">
        <v>0</v>
      </c>
      <c r="Z98" s="11">
        <v>7</v>
      </c>
      <c r="AA98" s="11">
        <v>4</v>
      </c>
      <c r="AB98" s="11">
        <v>1</v>
      </c>
      <c r="AC98" s="11">
        <f t="shared" si="9"/>
        <v>6</v>
      </c>
      <c r="AD98" s="11">
        <v>1</v>
      </c>
      <c r="AE98" s="11">
        <v>2</v>
      </c>
      <c r="AF98" s="11">
        <f>VLOOKUP(B:B,[2]Sheet1!$A$1:$C$65536,3,0)</f>
        <v>1</v>
      </c>
      <c r="AG98" s="11">
        <v>4</v>
      </c>
      <c r="AH98" s="11">
        <v>0</v>
      </c>
      <c r="AI98" s="11">
        <v>0</v>
      </c>
      <c r="AJ98" s="4">
        <f t="shared" si="13"/>
        <v>0</v>
      </c>
      <c r="AK98" s="3">
        <v>0</v>
      </c>
    </row>
    <row r="99" customHeight="1" spans="1:37">
      <c r="A99" s="10">
        <v>82</v>
      </c>
      <c r="B99" s="10">
        <v>102567</v>
      </c>
      <c r="C99" s="10" t="s">
        <v>183</v>
      </c>
      <c r="D99" s="10" t="s">
        <v>275</v>
      </c>
      <c r="E99" s="10" t="s">
        <v>179</v>
      </c>
      <c r="F99" s="11">
        <v>5</v>
      </c>
      <c r="G99" s="11">
        <v>2</v>
      </c>
      <c r="H99" s="11">
        <v>6</v>
      </c>
      <c r="I99" s="11">
        <v>72</v>
      </c>
      <c r="J99" s="11">
        <v>5</v>
      </c>
      <c r="K99" s="11">
        <v>17</v>
      </c>
      <c r="L99" s="11">
        <f t="shared" si="10"/>
        <v>39</v>
      </c>
      <c r="M99" s="11">
        <v>13</v>
      </c>
      <c r="N99" s="11">
        <v>6</v>
      </c>
      <c r="O99" s="11">
        <v>4</v>
      </c>
      <c r="P99" s="11">
        <v>0</v>
      </c>
      <c r="Q99" s="11">
        <v>1</v>
      </c>
      <c r="R99" s="11">
        <f t="shared" si="11"/>
        <v>1</v>
      </c>
      <c r="S99" s="11">
        <v>20</v>
      </c>
      <c r="T99" s="11">
        <v>18</v>
      </c>
      <c r="U99" s="11">
        <f t="shared" si="12"/>
        <v>2</v>
      </c>
      <c r="V99" s="11">
        <v>4</v>
      </c>
      <c r="W99" s="11">
        <v>4</v>
      </c>
      <c r="X99" s="20">
        <v>0</v>
      </c>
      <c r="Y99" s="20">
        <v>0</v>
      </c>
      <c r="Z99" s="11">
        <v>7</v>
      </c>
      <c r="AA99" s="11">
        <v>4</v>
      </c>
      <c r="AB99" s="11">
        <v>0</v>
      </c>
      <c r="AC99" s="11">
        <f t="shared" si="9"/>
        <v>6</v>
      </c>
      <c r="AD99" s="11">
        <v>3.2</v>
      </c>
      <c r="AE99" s="11">
        <v>4</v>
      </c>
      <c r="AF99" s="11">
        <f>VLOOKUP(B:B,[2]Sheet1!$A$1:$C$65536,3,0)</f>
        <v>3.2</v>
      </c>
      <c r="AG99" s="11">
        <v>4</v>
      </c>
      <c r="AH99" s="11">
        <v>3</v>
      </c>
      <c r="AI99" s="11">
        <v>1177</v>
      </c>
      <c r="AJ99" s="4">
        <f t="shared" si="13"/>
        <v>0.00275685348623681</v>
      </c>
      <c r="AK99" s="3">
        <v>1456</v>
      </c>
    </row>
    <row r="100" customHeight="1" spans="1:37">
      <c r="A100" s="10">
        <v>87</v>
      </c>
      <c r="B100" s="10">
        <v>591</v>
      </c>
      <c r="C100" s="10" t="s">
        <v>189</v>
      </c>
      <c r="D100" s="10" t="s">
        <v>275</v>
      </c>
      <c r="E100" s="10" t="s">
        <v>185</v>
      </c>
      <c r="F100" s="11">
        <v>5</v>
      </c>
      <c r="G100" s="11">
        <v>1</v>
      </c>
      <c r="H100" s="11">
        <v>6</v>
      </c>
      <c r="I100" s="11">
        <v>70</v>
      </c>
      <c r="J100" s="11">
        <v>19</v>
      </c>
      <c r="K100" s="11">
        <v>28</v>
      </c>
      <c r="L100" s="11">
        <f t="shared" si="10"/>
        <v>75</v>
      </c>
      <c r="M100" s="11">
        <v>13</v>
      </c>
      <c r="N100" s="11">
        <v>6</v>
      </c>
      <c r="O100" s="11">
        <v>6</v>
      </c>
      <c r="P100" s="11">
        <v>7</v>
      </c>
      <c r="Q100" s="11">
        <v>1</v>
      </c>
      <c r="R100" s="11">
        <f t="shared" ref="R100:R116" si="14">P100+Q100</f>
        <v>8</v>
      </c>
      <c r="S100" s="11">
        <v>20</v>
      </c>
      <c r="T100" s="11">
        <v>18</v>
      </c>
      <c r="U100" s="11">
        <f t="shared" ref="U100:U118" si="15">S100-T100</f>
        <v>2</v>
      </c>
      <c r="V100" s="11">
        <v>1</v>
      </c>
      <c r="W100" s="11">
        <v>4</v>
      </c>
      <c r="X100" s="20">
        <v>0</v>
      </c>
      <c r="Y100" s="20">
        <v>0</v>
      </c>
      <c r="Z100" s="11">
        <v>7</v>
      </c>
      <c r="AA100" s="11">
        <v>4</v>
      </c>
      <c r="AB100" s="11">
        <v>2</v>
      </c>
      <c r="AC100" s="11">
        <f t="shared" si="9"/>
        <v>6</v>
      </c>
      <c r="AD100" s="11">
        <v>3</v>
      </c>
      <c r="AE100" s="11">
        <v>4</v>
      </c>
      <c r="AF100" s="11">
        <f>VLOOKUP(B:B,[2]Sheet1!$A$1:$C$65536,3,0)</f>
        <v>3</v>
      </c>
      <c r="AG100" s="11">
        <v>4</v>
      </c>
      <c r="AH100" s="11">
        <v>0</v>
      </c>
      <c r="AI100" s="11">
        <v>1157.55</v>
      </c>
      <c r="AJ100" s="4">
        <f t="shared" ref="AJ100:AJ118" si="16">AI100/426936</f>
        <v>0.00271129630670639</v>
      </c>
      <c r="AK100" s="3">
        <v>1432</v>
      </c>
    </row>
    <row r="101" customHeight="1" spans="1:37">
      <c r="A101" s="10">
        <v>97</v>
      </c>
      <c r="B101" s="10">
        <v>104533</v>
      </c>
      <c r="C101" s="10" t="s">
        <v>202</v>
      </c>
      <c r="D101" s="10" t="s">
        <v>275</v>
      </c>
      <c r="E101" s="10" t="s">
        <v>193</v>
      </c>
      <c r="F101" s="11">
        <v>6</v>
      </c>
      <c r="G101" s="11">
        <v>3</v>
      </c>
      <c r="H101" s="11">
        <v>7</v>
      </c>
      <c r="I101" s="11">
        <v>90</v>
      </c>
      <c r="J101" s="11">
        <v>24</v>
      </c>
      <c r="K101" s="11">
        <v>49</v>
      </c>
      <c r="L101" s="11">
        <f t="shared" si="10"/>
        <v>122</v>
      </c>
      <c r="M101" s="11">
        <v>16</v>
      </c>
      <c r="N101" s="11">
        <v>9</v>
      </c>
      <c r="O101" s="11">
        <v>5</v>
      </c>
      <c r="P101" s="11">
        <v>4</v>
      </c>
      <c r="Q101" s="11">
        <v>0</v>
      </c>
      <c r="R101" s="11">
        <f t="shared" si="14"/>
        <v>4</v>
      </c>
      <c r="S101" s="11">
        <v>20</v>
      </c>
      <c r="T101" s="11">
        <v>18</v>
      </c>
      <c r="U101" s="11">
        <f t="shared" si="15"/>
        <v>2</v>
      </c>
      <c r="V101" s="11">
        <v>2</v>
      </c>
      <c r="W101" s="11">
        <v>4</v>
      </c>
      <c r="X101" s="20">
        <v>0</v>
      </c>
      <c r="Y101" s="20">
        <v>1</v>
      </c>
      <c r="Z101" s="11">
        <v>7</v>
      </c>
      <c r="AA101" s="11">
        <v>4</v>
      </c>
      <c r="AB101" s="11">
        <v>1</v>
      </c>
      <c r="AC101" s="11">
        <f t="shared" si="9"/>
        <v>6</v>
      </c>
      <c r="AD101" s="11">
        <v>4.2</v>
      </c>
      <c r="AE101" s="11">
        <v>5</v>
      </c>
      <c r="AF101" s="11">
        <f>VLOOKUP(B:B,[2]Sheet1!$A$1:$C$65536,3,0)</f>
        <v>4.2</v>
      </c>
      <c r="AG101" s="11">
        <v>4</v>
      </c>
      <c r="AH101" s="11">
        <v>4</v>
      </c>
      <c r="AI101" s="11">
        <v>494.65</v>
      </c>
      <c r="AJ101" s="4">
        <f t="shared" si="16"/>
        <v>0.00115860456836622</v>
      </c>
      <c r="AK101" s="3">
        <v>612</v>
      </c>
    </row>
    <row r="102" customHeight="1" spans="1:37">
      <c r="A102" s="10">
        <v>111</v>
      </c>
      <c r="B102" s="10">
        <v>713</v>
      </c>
      <c r="C102" s="10" t="s">
        <v>217</v>
      </c>
      <c r="D102" s="10" t="s">
        <v>275</v>
      </c>
      <c r="E102" s="10" t="s">
        <v>204</v>
      </c>
      <c r="F102" s="11">
        <v>5</v>
      </c>
      <c r="G102" s="11">
        <v>6</v>
      </c>
      <c r="H102" s="11">
        <v>6</v>
      </c>
      <c r="I102" s="11">
        <v>72</v>
      </c>
      <c r="J102" s="11">
        <v>2</v>
      </c>
      <c r="K102" s="11">
        <v>24</v>
      </c>
      <c r="L102" s="11">
        <f t="shared" si="10"/>
        <v>50</v>
      </c>
      <c r="M102" s="11">
        <v>13</v>
      </c>
      <c r="N102" s="11">
        <v>0</v>
      </c>
      <c r="O102" s="11">
        <v>6</v>
      </c>
      <c r="P102" s="11">
        <v>3</v>
      </c>
      <c r="Q102" s="11">
        <v>0</v>
      </c>
      <c r="R102" s="11">
        <f t="shared" si="14"/>
        <v>3</v>
      </c>
      <c r="S102" s="11">
        <v>20</v>
      </c>
      <c r="T102" s="11">
        <v>18</v>
      </c>
      <c r="U102" s="11">
        <f t="shared" si="15"/>
        <v>2</v>
      </c>
      <c r="V102" s="11">
        <v>9</v>
      </c>
      <c r="W102" s="11">
        <v>6</v>
      </c>
      <c r="X102" s="20">
        <v>1</v>
      </c>
      <c r="Y102" s="20">
        <v>0</v>
      </c>
      <c r="Z102" s="11">
        <v>6</v>
      </c>
      <c r="AA102" s="11">
        <v>4</v>
      </c>
      <c r="AB102" s="11">
        <v>0</v>
      </c>
      <c r="AC102" s="11">
        <f t="shared" si="9"/>
        <v>6</v>
      </c>
      <c r="AD102" s="11">
        <v>3.6</v>
      </c>
      <c r="AE102" s="11">
        <v>5</v>
      </c>
      <c r="AF102" s="11">
        <f>VLOOKUP(B:B,[2]Sheet1!$A$1:$C$65536,3,0)</f>
        <v>3.6</v>
      </c>
      <c r="AG102" s="11">
        <v>4</v>
      </c>
      <c r="AH102" s="11">
        <v>0</v>
      </c>
      <c r="AI102" s="11">
        <v>1089.72</v>
      </c>
      <c r="AJ102" s="4">
        <f t="shared" si="16"/>
        <v>0.002552420034853</v>
      </c>
      <c r="AK102" s="3">
        <v>1348</v>
      </c>
    </row>
    <row r="103" customHeight="1" spans="1:37">
      <c r="A103" s="10">
        <v>112</v>
      </c>
      <c r="B103" s="10">
        <v>738</v>
      </c>
      <c r="C103" s="10" t="s">
        <v>218</v>
      </c>
      <c r="D103" s="10" t="s">
        <v>275</v>
      </c>
      <c r="E103" s="10" t="s">
        <v>204</v>
      </c>
      <c r="F103" s="11">
        <v>4</v>
      </c>
      <c r="G103" s="11">
        <v>4</v>
      </c>
      <c r="H103" s="11">
        <v>5</v>
      </c>
      <c r="I103" s="11">
        <v>60</v>
      </c>
      <c r="J103" s="11">
        <v>20</v>
      </c>
      <c r="K103" s="11">
        <v>25</v>
      </c>
      <c r="L103" s="11">
        <f t="shared" si="10"/>
        <v>70</v>
      </c>
      <c r="M103" s="11">
        <v>13</v>
      </c>
      <c r="N103" s="11">
        <v>9</v>
      </c>
      <c r="O103" s="11">
        <v>5</v>
      </c>
      <c r="P103" s="11">
        <v>6</v>
      </c>
      <c r="Q103" s="11">
        <v>0</v>
      </c>
      <c r="R103" s="11">
        <f t="shared" si="14"/>
        <v>6</v>
      </c>
      <c r="S103" s="11">
        <v>20</v>
      </c>
      <c r="T103" s="11">
        <v>18</v>
      </c>
      <c r="U103" s="11">
        <f t="shared" si="15"/>
        <v>2</v>
      </c>
      <c r="V103" s="11">
        <v>15</v>
      </c>
      <c r="W103" s="11">
        <v>6</v>
      </c>
      <c r="X103" s="20">
        <v>2</v>
      </c>
      <c r="Y103" s="20">
        <v>3</v>
      </c>
      <c r="Z103" s="11">
        <v>7</v>
      </c>
      <c r="AA103" s="11">
        <v>4</v>
      </c>
      <c r="AB103" s="11">
        <v>1</v>
      </c>
      <c r="AC103" s="11">
        <f t="shared" si="9"/>
        <v>6</v>
      </c>
      <c r="AD103" s="11">
        <v>3</v>
      </c>
      <c r="AE103" s="11">
        <v>4</v>
      </c>
      <c r="AF103" s="11">
        <f>VLOOKUP(B:B,[2]Sheet1!$A$1:$C$65536,3,0)</f>
        <v>3</v>
      </c>
      <c r="AG103" s="11">
        <v>4</v>
      </c>
      <c r="AH103" s="11">
        <v>0</v>
      </c>
      <c r="AI103" s="11">
        <v>550.92</v>
      </c>
      <c r="AJ103" s="4">
        <f t="shared" si="16"/>
        <v>0.00129040418235989</v>
      </c>
      <c r="AK103" s="3">
        <v>681</v>
      </c>
    </row>
    <row r="104" customHeight="1" spans="1:37">
      <c r="A104" s="10">
        <v>113</v>
      </c>
      <c r="B104" s="10">
        <v>104838</v>
      </c>
      <c r="C104" s="10" t="s">
        <v>219</v>
      </c>
      <c r="D104" s="10" t="s">
        <v>275</v>
      </c>
      <c r="E104" s="10" t="s">
        <v>204</v>
      </c>
      <c r="F104" s="11">
        <v>5</v>
      </c>
      <c r="G104" s="11">
        <v>3</v>
      </c>
      <c r="H104" s="11">
        <v>6</v>
      </c>
      <c r="I104" s="11">
        <v>72</v>
      </c>
      <c r="J104" s="11">
        <v>5</v>
      </c>
      <c r="K104" s="11">
        <v>13</v>
      </c>
      <c r="L104" s="11">
        <f t="shared" si="10"/>
        <v>31</v>
      </c>
      <c r="M104" s="11">
        <v>16</v>
      </c>
      <c r="N104" s="11">
        <v>14</v>
      </c>
      <c r="O104" s="11">
        <v>4</v>
      </c>
      <c r="P104" s="11">
        <v>1</v>
      </c>
      <c r="Q104" s="11">
        <v>0</v>
      </c>
      <c r="R104" s="11">
        <f t="shared" si="14"/>
        <v>1</v>
      </c>
      <c r="S104" s="11">
        <v>20</v>
      </c>
      <c r="T104" s="11">
        <v>18</v>
      </c>
      <c r="U104" s="11">
        <f t="shared" si="15"/>
        <v>2</v>
      </c>
      <c r="V104" s="11">
        <v>6</v>
      </c>
      <c r="W104" s="11">
        <v>4</v>
      </c>
      <c r="X104" s="20">
        <v>4</v>
      </c>
      <c r="Y104" s="20">
        <v>3</v>
      </c>
      <c r="Z104" s="11">
        <v>7</v>
      </c>
      <c r="AA104" s="11">
        <v>4</v>
      </c>
      <c r="AB104" s="11">
        <v>0</v>
      </c>
      <c r="AC104" s="11">
        <f t="shared" si="9"/>
        <v>6</v>
      </c>
      <c r="AD104" s="11">
        <v>3</v>
      </c>
      <c r="AE104" s="11">
        <v>4</v>
      </c>
      <c r="AF104" s="11">
        <f>VLOOKUP(B:B,[2]Sheet1!$A$1:$C$65536,3,0)</f>
        <v>3</v>
      </c>
      <c r="AG104" s="11">
        <v>4</v>
      </c>
      <c r="AH104" s="11">
        <v>12</v>
      </c>
      <c r="AI104" s="11">
        <v>1510.35</v>
      </c>
      <c r="AJ104" s="4">
        <f t="shared" si="16"/>
        <v>0.00353764967114509</v>
      </c>
      <c r="AK104" s="3">
        <v>1868</v>
      </c>
    </row>
    <row r="105" customHeight="1" spans="1:37">
      <c r="A105" s="10"/>
      <c r="B105" s="26">
        <v>111064</v>
      </c>
      <c r="C105" s="27" t="s">
        <v>191</v>
      </c>
      <c r="D105" s="10" t="s">
        <v>276</v>
      </c>
      <c r="E105" s="28" t="s">
        <v>277</v>
      </c>
      <c r="F105" s="26"/>
      <c r="G105" s="11">
        <v>0</v>
      </c>
      <c r="H105" s="11">
        <v>4</v>
      </c>
      <c r="I105" s="11">
        <v>30</v>
      </c>
      <c r="J105" s="11"/>
      <c r="K105" s="11">
        <v>0</v>
      </c>
      <c r="L105" s="11"/>
      <c r="M105" s="11">
        <v>8</v>
      </c>
      <c r="N105" s="11">
        <v>0</v>
      </c>
      <c r="O105" s="11">
        <v>4</v>
      </c>
      <c r="P105" s="11">
        <v>0</v>
      </c>
      <c r="Q105" s="11">
        <v>0</v>
      </c>
      <c r="R105" s="11">
        <f t="shared" si="14"/>
        <v>0</v>
      </c>
      <c r="S105" s="11">
        <v>10</v>
      </c>
      <c r="T105" s="11">
        <v>0</v>
      </c>
      <c r="U105" s="11">
        <f t="shared" si="15"/>
        <v>10</v>
      </c>
      <c r="V105" s="11">
        <v>0</v>
      </c>
      <c r="W105" s="11">
        <v>3</v>
      </c>
      <c r="X105" s="20">
        <v>0</v>
      </c>
      <c r="Y105" s="20">
        <v>0</v>
      </c>
      <c r="Z105" s="11">
        <v>5</v>
      </c>
      <c r="AA105" s="11">
        <v>4</v>
      </c>
      <c r="AB105" s="11">
        <v>0</v>
      </c>
      <c r="AC105" s="11">
        <f t="shared" si="9"/>
        <v>6</v>
      </c>
      <c r="AD105" s="11">
        <v>0</v>
      </c>
      <c r="AE105" s="11">
        <v>2</v>
      </c>
      <c r="AF105" s="11" t="e">
        <f>VLOOKUP(B:B,[2]Sheet1!$A$1:$C$65536,3,0)</f>
        <v>#N/A</v>
      </c>
      <c r="AG105" s="11">
        <v>4</v>
      </c>
      <c r="AH105" s="11">
        <v>0</v>
      </c>
      <c r="AI105" s="11">
        <v>0</v>
      </c>
      <c r="AJ105" s="4">
        <f t="shared" si="16"/>
        <v>0</v>
      </c>
      <c r="AK105" s="3">
        <v>0</v>
      </c>
    </row>
    <row r="106" customHeight="1" spans="1:37">
      <c r="A106" s="10">
        <v>30</v>
      </c>
      <c r="B106" s="10">
        <v>741</v>
      </c>
      <c r="C106" s="10" t="s">
        <v>128</v>
      </c>
      <c r="D106" s="10" t="s">
        <v>276</v>
      </c>
      <c r="E106" s="10" t="s">
        <v>98</v>
      </c>
      <c r="F106" s="11">
        <v>5</v>
      </c>
      <c r="G106" s="11">
        <v>1</v>
      </c>
      <c r="H106" s="11">
        <v>6</v>
      </c>
      <c r="I106" s="11">
        <v>65</v>
      </c>
      <c r="J106" s="11">
        <v>12</v>
      </c>
      <c r="K106" s="11">
        <v>12</v>
      </c>
      <c r="L106" s="11">
        <f t="shared" ref="L106:L118" si="17">J106*2+K106</f>
        <v>36</v>
      </c>
      <c r="M106" s="11">
        <v>10</v>
      </c>
      <c r="N106" s="11">
        <v>1</v>
      </c>
      <c r="O106" s="11">
        <v>5</v>
      </c>
      <c r="P106" s="11">
        <v>1</v>
      </c>
      <c r="Q106" s="11">
        <v>1</v>
      </c>
      <c r="R106" s="11">
        <f t="shared" si="14"/>
        <v>2</v>
      </c>
      <c r="S106" s="11">
        <v>20</v>
      </c>
      <c r="T106" s="11">
        <v>18</v>
      </c>
      <c r="U106" s="11">
        <f t="shared" si="15"/>
        <v>2</v>
      </c>
      <c r="V106" s="11">
        <v>1</v>
      </c>
      <c r="W106" s="11">
        <v>4</v>
      </c>
      <c r="X106" s="20">
        <v>3</v>
      </c>
      <c r="Y106" s="20">
        <v>0</v>
      </c>
      <c r="Z106" s="11">
        <v>7</v>
      </c>
      <c r="AA106" s="11">
        <v>4</v>
      </c>
      <c r="AB106" s="11">
        <v>2</v>
      </c>
      <c r="AC106" s="11">
        <f t="shared" si="9"/>
        <v>6</v>
      </c>
      <c r="AD106" s="11">
        <v>1</v>
      </c>
      <c r="AE106" s="11">
        <v>2</v>
      </c>
      <c r="AF106" s="11">
        <f>VLOOKUP(B:B,[2]Sheet1!$A$1:$C$65536,3,0)</f>
        <v>1</v>
      </c>
      <c r="AG106" s="11">
        <v>4</v>
      </c>
      <c r="AH106" s="11">
        <v>0</v>
      </c>
      <c r="AI106" s="11">
        <v>683.11</v>
      </c>
      <c r="AJ106" s="4">
        <f t="shared" si="16"/>
        <v>0.00160002904416587</v>
      </c>
      <c r="AK106" s="3">
        <v>845</v>
      </c>
    </row>
    <row r="107" customHeight="1" spans="1:37">
      <c r="A107" s="10">
        <v>31</v>
      </c>
      <c r="B107" s="10">
        <v>111219</v>
      </c>
      <c r="C107" s="12" t="s">
        <v>129</v>
      </c>
      <c r="D107" s="10" t="s">
        <v>276</v>
      </c>
      <c r="E107" s="10" t="s">
        <v>98</v>
      </c>
      <c r="F107" s="11">
        <v>4</v>
      </c>
      <c r="G107" s="11">
        <v>0</v>
      </c>
      <c r="H107" s="11">
        <v>5</v>
      </c>
      <c r="I107" s="11">
        <v>48</v>
      </c>
      <c r="J107" s="11">
        <v>0</v>
      </c>
      <c r="K107" s="11">
        <v>0</v>
      </c>
      <c r="L107" s="11">
        <f t="shared" si="17"/>
        <v>0</v>
      </c>
      <c r="M107" s="11">
        <v>8</v>
      </c>
      <c r="N107" s="11">
        <v>0</v>
      </c>
      <c r="O107" s="11">
        <v>4</v>
      </c>
      <c r="P107" s="11">
        <v>0</v>
      </c>
      <c r="Q107" s="11">
        <v>0</v>
      </c>
      <c r="R107" s="11">
        <f t="shared" si="14"/>
        <v>0</v>
      </c>
      <c r="S107" s="11">
        <v>16</v>
      </c>
      <c r="T107" s="11">
        <v>14</v>
      </c>
      <c r="U107" s="11">
        <f t="shared" si="15"/>
        <v>2</v>
      </c>
      <c r="V107" s="11">
        <v>0</v>
      </c>
      <c r="W107" s="11">
        <v>4</v>
      </c>
      <c r="X107" s="20">
        <v>0</v>
      </c>
      <c r="Y107" s="20">
        <v>0</v>
      </c>
      <c r="Z107" s="11">
        <v>7</v>
      </c>
      <c r="AA107" s="11">
        <v>4</v>
      </c>
      <c r="AB107" s="11">
        <v>0</v>
      </c>
      <c r="AC107" s="11">
        <f t="shared" si="9"/>
        <v>6</v>
      </c>
      <c r="AD107" s="11">
        <v>0</v>
      </c>
      <c r="AE107" s="11">
        <v>2</v>
      </c>
      <c r="AF107" s="11" t="e">
        <f>VLOOKUP(B:B,[2]Sheet1!$A$1:$C$65536,3,0)</f>
        <v>#N/A</v>
      </c>
      <c r="AG107" s="11">
        <v>4</v>
      </c>
      <c r="AH107" s="11">
        <v>0</v>
      </c>
      <c r="AI107" s="11">
        <v>0</v>
      </c>
      <c r="AJ107" s="4">
        <f t="shared" si="16"/>
        <v>0</v>
      </c>
      <c r="AK107" s="3">
        <v>0</v>
      </c>
    </row>
    <row r="108" customHeight="1" spans="1:37">
      <c r="A108" s="10">
        <v>53</v>
      </c>
      <c r="B108" s="10">
        <v>545</v>
      </c>
      <c r="C108" s="10" t="s">
        <v>153</v>
      </c>
      <c r="D108" s="10" t="s">
        <v>276</v>
      </c>
      <c r="E108" s="10" t="s">
        <v>134</v>
      </c>
      <c r="F108" s="11">
        <v>5</v>
      </c>
      <c r="G108" s="11">
        <v>0</v>
      </c>
      <c r="H108" s="11">
        <v>6</v>
      </c>
      <c r="I108" s="11">
        <v>63</v>
      </c>
      <c r="J108" s="11">
        <v>8</v>
      </c>
      <c r="K108" s="11">
        <v>8</v>
      </c>
      <c r="L108" s="11">
        <f t="shared" si="17"/>
        <v>24</v>
      </c>
      <c r="M108" s="11">
        <v>13</v>
      </c>
      <c r="N108" s="11">
        <v>8</v>
      </c>
      <c r="O108" s="11">
        <v>4</v>
      </c>
      <c r="P108" s="11">
        <v>2</v>
      </c>
      <c r="Q108" s="11">
        <v>1</v>
      </c>
      <c r="R108" s="11">
        <f t="shared" si="14"/>
        <v>3</v>
      </c>
      <c r="S108" s="11">
        <v>20</v>
      </c>
      <c r="T108" s="11">
        <v>18</v>
      </c>
      <c r="U108" s="11">
        <f t="shared" si="15"/>
        <v>2</v>
      </c>
      <c r="V108" s="11">
        <v>3</v>
      </c>
      <c r="W108" s="11">
        <v>4</v>
      </c>
      <c r="X108" s="20">
        <v>2</v>
      </c>
      <c r="Y108" s="20">
        <v>0</v>
      </c>
      <c r="Z108" s="11">
        <v>6</v>
      </c>
      <c r="AA108" s="11">
        <v>4</v>
      </c>
      <c r="AB108" s="11">
        <v>3</v>
      </c>
      <c r="AC108" s="11">
        <f t="shared" si="9"/>
        <v>6</v>
      </c>
      <c r="AD108" s="11">
        <v>3.8</v>
      </c>
      <c r="AE108" s="11">
        <v>5</v>
      </c>
      <c r="AF108" s="11">
        <f>VLOOKUP(B:B,[2]Sheet1!$A$1:$C$65536,3,0)</f>
        <v>3.8</v>
      </c>
      <c r="AG108" s="11">
        <v>4</v>
      </c>
      <c r="AH108" s="11">
        <v>0</v>
      </c>
      <c r="AI108" s="11">
        <v>1678.22</v>
      </c>
      <c r="AJ108" s="4">
        <f t="shared" si="16"/>
        <v>0.00393084677797141</v>
      </c>
      <c r="AK108" s="3">
        <v>2075</v>
      </c>
    </row>
    <row r="109" customHeight="1" spans="1:37">
      <c r="A109" s="10">
        <v>54</v>
      </c>
      <c r="B109" s="10">
        <v>104430</v>
      </c>
      <c r="C109" s="10" t="s">
        <v>154</v>
      </c>
      <c r="D109" s="10" t="s">
        <v>276</v>
      </c>
      <c r="E109" s="10" t="s">
        <v>134</v>
      </c>
      <c r="F109" s="11">
        <v>5</v>
      </c>
      <c r="G109" s="11">
        <v>1</v>
      </c>
      <c r="H109" s="11">
        <v>6</v>
      </c>
      <c r="I109" s="11">
        <v>65</v>
      </c>
      <c r="J109" s="11">
        <v>5</v>
      </c>
      <c r="K109" s="11">
        <v>5</v>
      </c>
      <c r="L109" s="11">
        <f t="shared" si="17"/>
        <v>15</v>
      </c>
      <c r="M109" s="11">
        <v>14</v>
      </c>
      <c r="N109" s="11">
        <v>2</v>
      </c>
      <c r="O109" s="11">
        <v>4</v>
      </c>
      <c r="P109" s="11">
        <v>2</v>
      </c>
      <c r="Q109" s="11">
        <v>0</v>
      </c>
      <c r="R109" s="11">
        <f t="shared" si="14"/>
        <v>2</v>
      </c>
      <c r="S109" s="11">
        <v>26</v>
      </c>
      <c r="T109" s="11">
        <v>24</v>
      </c>
      <c r="U109" s="11">
        <f t="shared" si="15"/>
        <v>2</v>
      </c>
      <c r="V109" s="11">
        <v>8</v>
      </c>
      <c r="W109" s="11">
        <v>4</v>
      </c>
      <c r="X109" s="20">
        <v>0</v>
      </c>
      <c r="Y109" s="20">
        <v>3</v>
      </c>
      <c r="Z109" s="11">
        <v>7</v>
      </c>
      <c r="AA109" s="11">
        <v>4</v>
      </c>
      <c r="AB109" s="11">
        <v>2</v>
      </c>
      <c r="AC109" s="11">
        <f t="shared" si="9"/>
        <v>6</v>
      </c>
      <c r="AD109" s="11">
        <v>3</v>
      </c>
      <c r="AE109" s="11">
        <v>4</v>
      </c>
      <c r="AF109" s="11">
        <f>VLOOKUP(B:B,[2]Sheet1!$A$1:$C$65536,3,0)</f>
        <v>3</v>
      </c>
      <c r="AG109" s="11">
        <v>4</v>
      </c>
      <c r="AH109" s="11">
        <v>0</v>
      </c>
      <c r="AI109" s="11">
        <v>3338.42</v>
      </c>
      <c r="AJ109" s="4">
        <f t="shared" si="16"/>
        <v>0.00781948582457324</v>
      </c>
      <c r="AK109" s="3">
        <v>4129</v>
      </c>
    </row>
    <row r="110" customHeight="1" spans="1:37">
      <c r="A110" s="10">
        <v>55</v>
      </c>
      <c r="B110" s="10">
        <v>105396</v>
      </c>
      <c r="C110" s="10" t="s">
        <v>155</v>
      </c>
      <c r="D110" s="10" t="s">
        <v>276</v>
      </c>
      <c r="E110" s="10" t="s">
        <v>134</v>
      </c>
      <c r="F110" s="11">
        <v>5</v>
      </c>
      <c r="G110" s="11">
        <v>0</v>
      </c>
      <c r="H110" s="11">
        <v>6</v>
      </c>
      <c r="I110" s="11">
        <v>65</v>
      </c>
      <c r="J110" s="11">
        <v>5</v>
      </c>
      <c r="K110" s="11">
        <v>5</v>
      </c>
      <c r="L110" s="11">
        <f t="shared" si="17"/>
        <v>15</v>
      </c>
      <c r="M110" s="11">
        <v>8</v>
      </c>
      <c r="N110" s="11">
        <v>0</v>
      </c>
      <c r="O110" s="11">
        <v>4</v>
      </c>
      <c r="P110" s="11">
        <v>0</v>
      </c>
      <c r="Q110" s="11">
        <v>0</v>
      </c>
      <c r="R110" s="11">
        <f t="shared" si="14"/>
        <v>0</v>
      </c>
      <c r="S110" s="11">
        <v>26</v>
      </c>
      <c r="T110" s="11">
        <v>22</v>
      </c>
      <c r="U110" s="11">
        <f t="shared" si="15"/>
        <v>4</v>
      </c>
      <c r="V110" s="11">
        <v>1</v>
      </c>
      <c r="W110" s="11">
        <v>4</v>
      </c>
      <c r="X110" s="20">
        <v>0</v>
      </c>
      <c r="Y110" s="20">
        <v>1</v>
      </c>
      <c r="Z110" s="11">
        <v>7</v>
      </c>
      <c r="AA110" s="11">
        <v>4</v>
      </c>
      <c r="AB110" s="11">
        <v>3</v>
      </c>
      <c r="AC110" s="11">
        <f t="shared" si="9"/>
        <v>6</v>
      </c>
      <c r="AD110" s="11">
        <v>0</v>
      </c>
      <c r="AE110" s="11">
        <v>2</v>
      </c>
      <c r="AF110" s="11" t="e">
        <f>VLOOKUP(B:B,[2]Sheet1!$A$1:$C$65536,3,0)</f>
        <v>#N/A</v>
      </c>
      <c r="AG110" s="11">
        <v>4</v>
      </c>
      <c r="AH110" s="11">
        <v>0</v>
      </c>
      <c r="AI110" s="11">
        <v>1105.58</v>
      </c>
      <c r="AJ110" s="4">
        <f t="shared" si="16"/>
        <v>0.00258956845990968</v>
      </c>
      <c r="AK110" s="3">
        <v>1367</v>
      </c>
    </row>
    <row r="111" customHeight="1" spans="1:37">
      <c r="A111" s="10">
        <v>56</v>
      </c>
      <c r="B111" s="10">
        <v>105910</v>
      </c>
      <c r="C111" s="10" t="s">
        <v>156</v>
      </c>
      <c r="D111" s="10" t="s">
        <v>276</v>
      </c>
      <c r="E111" s="10" t="s">
        <v>134</v>
      </c>
      <c r="F111" s="11">
        <v>5</v>
      </c>
      <c r="G111" s="11">
        <v>2</v>
      </c>
      <c r="H111" s="11">
        <v>6</v>
      </c>
      <c r="I111" s="11">
        <v>65</v>
      </c>
      <c r="J111" s="11">
        <v>4</v>
      </c>
      <c r="K111" s="11">
        <v>4</v>
      </c>
      <c r="L111" s="11">
        <f t="shared" si="17"/>
        <v>12</v>
      </c>
      <c r="M111" s="11">
        <v>8</v>
      </c>
      <c r="N111" s="11">
        <v>0</v>
      </c>
      <c r="O111" s="11">
        <v>4</v>
      </c>
      <c r="P111" s="11">
        <v>1</v>
      </c>
      <c r="Q111" s="11">
        <v>0</v>
      </c>
      <c r="R111" s="11">
        <f t="shared" si="14"/>
        <v>1</v>
      </c>
      <c r="S111" s="11">
        <v>20</v>
      </c>
      <c r="T111" s="11">
        <v>18</v>
      </c>
      <c r="U111" s="11">
        <f t="shared" si="15"/>
        <v>2</v>
      </c>
      <c r="V111" s="11">
        <v>4</v>
      </c>
      <c r="W111" s="11">
        <v>4</v>
      </c>
      <c r="X111" s="20">
        <v>0</v>
      </c>
      <c r="Y111" s="20">
        <v>0</v>
      </c>
      <c r="Z111" s="11">
        <v>7</v>
      </c>
      <c r="AA111" s="11">
        <v>4</v>
      </c>
      <c r="AB111" s="11">
        <v>0</v>
      </c>
      <c r="AC111" s="11">
        <f t="shared" si="9"/>
        <v>6</v>
      </c>
      <c r="AD111" s="11">
        <v>3</v>
      </c>
      <c r="AE111" s="11">
        <v>4</v>
      </c>
      <c r="AF111" s="11">
        <f>VLOOKUP(B:B,[2]Sheet1!$A$1:$C$65536,3,0)</f>
        <v>3</v>
      </c>
      <c r="AG111" s="11">
        <v>4</v>
      </c>
      <c r="AH111" s="11">
        <v>1</v>
      </c>
      <c r="AI111" s="11">
        <v>939</v>
      </c>
      <c r="AJ111" s="4">
        <f t="shared" si="16"/>
        <v>0.00219939288324245</v>
      </c>
      <c r="AK111" s="3">
        <v>1161</v>
      </c>
    </row>
    <row r="112" customHeight="1" spans="1:37">
      <c r="A112" s="10">
        <v>57</v>
      </c>
      <c r="B112" s="10">
        <v>106568</v>
      </c>
      <c r="C112" s="10" t="s">
        <v>157</v>
      </c>
      <c r="D112" s="10" t="s">
        <v>276</v>
      </c>
      <c r="E112" s="10" t="s">
        <v>134</v>
      </c>
      <c r="F112" s="11">
        <v>4</v>
      </c>
      <c r="G112" s="11">
        <v>0</v>
      </c>
      <c r="H112" s="11">
        <v>5</v>
      </c>
      <c r="I112" s="11">
        <v>58</v>
      </c>
      <c r="J112" s="11">
        <v>6</v>
      </c>
      <c r="K112" s="11">
        <v>6</v>
      </c>
      <c r="L112" s="11">
        <f t="shared" si="17"/>
        <v>18</v>
      </c>
      <c r="M112" s="11">
        <v>12</v>
      </c>
      <c r="N112" s="11">
        <v>3</v>
      </c>
      <c r="O112" s="11">
        <v>5</v>
      </c>
      <c r="P112" s="11">
        <v>0</v>
      </c>
      <c r="Q112" s="11">
        <v>1</v>
      </c>
      <c r="R112" s="11">
        <f t="shared" si="14"/>
        <v>1</v>
      </c>
      <c r="S112" s="11">
        <v>20</v>
      </c>
      <c r="T112" s="11">
        <v>18</v>
      </c>
      <c r="U112" s="11">
        <f t="shared" si="15"/>
        <v>2</v>
      </c>
      <c r="V112" s="11">
        <v>3</v>
      </c>
      <c r="W112" s="11">
        <v>4</v>
      </c>
      <c r="X112" s="20">
        <v>0</v>
      </c>
      <c r="Y112" s="20">
        <v>0</v>
      </c>
      <c r="Z112" s="11">
        <v>7</v>
      </c>
      <c r="AA112" s="11">
        <v>4</v>
      </c>
      <c r="AB112" s="11">
        <v>0</v>
      </c>
      <c r="AC112" s="11">
        <f t="shared" si="9"/>
        <v>6</v>
      </c>
      <c r="AD112" s="11">
        <v>2</v>
      </c>
      <c r="AE112" s="11">
        <v>3</v>
      </c>
      <c r="AF112" s="11">
        <f>VLOOKUP(B:B,[2]Sheet1!$A$1:$C$65536,3,0)</f>
        <v>2</v>
      </c>
      <c r="AG112" s="11">
        <v>4</v>
      </c>
      <c r="AH112" s="11">
        <v>0</v>
      </c>
      <c r="AI112" s="11">
        <v>19.8</v>
      </c>
      <c r="AJ112" s="4">
        <f t="shared" si="16"/>
        <v>4.63769745348249e-5</v>
      </c>
      <c r="AK112" s="3">
        <v>24</v>
      </c>
    </row>
    <row r="113" customHeight="1" spans="1:37">
      <c r="A113" s="10">
        <v>75</v>
      </c>
      <c r="B113" s="10">
        <v>102478</v>
      </c>
      <c r="C113" s="10" t="s">
        <v>175</v>
      </c>
      <c r="D113" s="10" t="s">
        <v>276</v>
      </c>
      <c r="E113" s="10" t="s">
        <v>101</v>
      </c>
      <c r="F113" s="11">
        <v>4</v>
      </c>
      <c r="G113" s="11">
        <v>0</v>
      </c>
      <c r="H113" s="11">
        <v>5</v>
      </c>
      <c r="I113" s="11">
        <v>58</v>
      </c>
      <c r="J113" s="11">
        <v>4</v>
      </c>
      <c r="K113" s="11">
        <v>4</v>
      </c>
      <c r="L113" s="11">
        <f t="shared" si="17"/>
        <v>12</v>
      </c>
      <c r="M113" s="11">
        <v>12</v>
      </c>
      <c r="N113" s="11">
        <v>5</v>
      </c>
      <c r="O113" s="11">
        <v>3</v>
      </c>
      <c r="P113" s="11">
        <v>4</v>
      </c>
      <c r="Q113" s="11">
        <v>0</v>
      </c>
      <c r="R113" s="11">
        <f t="shared" si="14"/>
        <v>4</v>
      </c>
      <c r="S113" s="11">
        <v>20</v>
      </c>
      <c r="T113" s="11">
        <v>18</v>
      </c>
      <c r="U113" s="11">
        <f t="shared" si="15"/>
        <v>2</v>
      </c>
      <c r="V113" s="11">
        <v>6</v>
      </c>
      <c r="W113" s="11">
        <v>4</v>
      </c>
      <c r="X113" s="20">
        <v>0</v>
      </c>
      <c r="Y113" s="20">
        <v>8</v>
      </c>
      <c r="Z113" s="11">
        <v>6</v>
      </c>
      <c r="AA113" s="11">
        <v>4</v>
      </c>
      <c r="AB113" s="11">
        <v>0</v>
      </c>
      <c r="AC113" s="11">
        <f t="shared" si="9"/>
        <v>6</v>
      </c>
      <c r="AD113" s="11">
        <v>1</v>
      </c>
      <c r="AE113" s="11">
        <v>2</v>
      </c>
      <c r="AF113" s="11">
        <f>VLOOKUP(B:B,[2]Sheet1!$A$1:$C$65536,3,0)</f>
        <v>1</v>
      </c>
      <c r="AG113" s="11">
        <v>4</v>
      </c>
      <c r="AH113" s="11">
        <v>1</v>
      </c>
      <c r="AI113" s="11">
        <v>1264.96</v>
      </c>
      <c r="AJ113" s="4">
        <f t="shared" si="16"/>
        <v>0.00296287968220061</v>
      </c>
      <c r="AK113" s="3">
        <v>1564</v>
      </c>
    </row>
    <row r="114" customHeight="1" spans="1:37">
      <c r="A114" s="10">
        <v>76</v>
      </c>
      <c r="B114" s="10">
        <v>102935</v>
      </c>
      <c r="C114" s="10" t="s">
        <v>176</v>
      </c>
      <c r="D114" s="10" t="s">
        <v>276</v>
      </c>
      <c r="E114" s="10" t="s">
        <v>101</v>
      </c>
      <c r="F114" s="11">
        <v>5</v>
      </c>
      <c r="G114" s="11">
        <v>7</v>
      </c>
      <c r="H114" s="11">
        <v>6</v>
      </c>
      <c r="I114" s="11">
        <v>70</v>
      </c>
      <c r="J114" s="11">
        <v>20</v>
      </c>
      <c r="K114" s="11">
        <v>20</v>
      </c>
      <c r="L114" s="11">
        <f t="shared" si="17"/>
        <v>60</v>
      </c>
      <c r="M114" s="11">
        <v>12</v>
      </c>
      <c r="N114" s="11">
        <v>9</v>
      </c>
      <c r="O114" s="11">
        <v>3</v>
      </c>
      <c r="P114" s="11">
        <v>0</v>
      </c>
      <c r="Q114" s="11">
        <v>0</v>
      </c>
      <c r="R114" s="11">
        <f t="shared" si="14"/>
        <v>0</v>
      </c>
      <c r="S114" s="11">
        <v>20</v>
      </c>
      <c r="T114" s="11">
        <v>20</v>
      </c>
      <c r="U114" s="11">
        <f t="shared" si="15"/>
        <v>0</v>
      </c>
      <c r="V114" s="11">
        <v>3</v>
      </c>
      <c r="W114" s="11">
        <v>3</v>
      </c>
      <c r="X114" s="20">
        <v>8</v>
      </c>
      <c r="Y114" s="20">
        <v>6</v>
      </c>
      <c r="Z114" s="11">
        <v>7</v>
      </c>
      <c r="AA114" s="11">
        <v>4</v>
      </c>
      <c r="AB114" s="11">
        <v>0</v>
      </c>
      <c r="AC114" s="11">
        <f t="shared" si="9"/>
        <v>6</v>
      </c>
      <c r="AD114" s="11">
        <v>3</v>
      </c>
      <c r="AE114" s="11">
        <v>4</v>
      </c>
      <c r="AF114" s="11">
        <f>VLOOKUP(B:B,[2]Sheet1!$A$1:$C$65536,3,0)</f>
        <v>3</v>
      </c>
      <c r="AG114" s="11">
        <v>4</v>
      </c>
      <c r="AH114" s="11">
        <v>2</v>
      </c>
      <c r="AI114" s="11">
        <v>1967.9</v>
      </c>
      <c r="AJ114" s="4">
        <f t="shared" si="16"/>
        <v>0.00460935596904454</v>
      </c>
      <c r="AK114" s="3">
        <v>2434</v>
      </c>
    </row>
    <row r="115" customHeight="1" spans="1:37">
      <c r="A115" s="10">
        <v>77</v>
      </c>
      <c r="B115" s="10">
        <v>107829</v>
      </c>
      <c r="C115" s="10" t="s">
        <v>177</v>
      </c>
      <c r="D115" s="10" t="s">
        <v>276</v>
      </c>
      <c r="E115" s="10" t="s">
        <v>101</v>
      </c>
      <c r="F115" s="11">
        <v>4</v>
      </c>
      <c r="G115" s="11">
        <v>2</v>
      </c>
      <c r="H115" s="11">
        <v>5</v>
      </c>
      <c r="I115" s="11">
        <v>58</v>
      </c>
      <c r="J115" s="11">
        <v>9</v>
      </c>
      <c r="K115" s="11">
        <v>9</v>
      </c>
      <c r="L115" s="11">
        <f t="shared" si="17"/>
        <v>27</v>
      </c>
      <c r="M115" s="11">
        <v>13</v>
      </c>
      <c r="N115" s="11">
        <v>3</v>
      </c>
      <c r="O115" s="11">
        <v>4</v>
      </c>
      <c r="P115" s="11">
        <v>2</v>
      </c>
      <c r="Q115" s="11">
        <v>0</v>
      </c>
      <c r="R115" s="11">
        <f t="shared" si="14"/>
        <v>2</v>
      </c>
      <c r="S115" s="11">
        <v>20</v>
      </c>
      <c r="T115" s="11">
        <v>18</v>
      </c>
      <c r="U115" s="11">
        <f t="shared" si="15"/>
        <v>2</v>
      </c>
      <c r="V115" s="11">
        <v>7</v>
      </c>
      <c r="W115" s="11">
        <v>4</v>
      </c>
      <c r="X115" s="20">
        <v>0</v>
      </c>
      <c r="Y115" s="20">
        <v>0</v>
      </c>
      <c r="Z115" s="11">
        <v>7</v>
      </c>
      <c r="AA115" s="11">
        <v>4</v>
      </c>
      <c r="AB115" s="11">
        <v>0</v>
      </c>
      <c r="AC115" s="11">
        <f t="shared" si="9"/>
        <v>6</v>
      </c>
      <c r="AD115" s="11">
        <v>0</v>
      </c>
      <c r="AE115" s="11">
        <v>2</v>
      </c>
      <c r="AF115" s="11" t="e">
        <f>VLOOKUP(B:B,[2]Sheet1!$A$1:$C$65536,3,0)</f>
        <v>#N/A</v>
      </c>
      <c r="AG115" s="11">
        <v>4</v>
      </c>
      <c r="AH115" s="11">
        <v>1</v>
      </c>
      <c r="AI115" s="11">
        <v>0</v>
      </c>
      <c r="AJ115" s="4">
        <f t="shared" si="16"/>
        <v>0</v>
      </c>
      <c r="AK115" s="3">
        <v>0</v>
      </c>
    </row>
    <row r="116" customHeight="1" spans="1:37">
      <c r="A116" s="10">
        <v>114</v>
      </c>
      <c r="B116" s="10">
        <v>110378</v>
      </c>
      <c r="C116" s="12" t="s">
        <v>220</v>
      </c>
      <c r="D116" s="10" t="s">
        <v>276</v>
      </c>
      <c r="E116" s="10" t="s">
        <v>204</v>
      </c>
      <c r="F116" s="11">
        <v>4</v>
      </c>
      <c r="G116" s="11">
        <v>4</v>
      </c>
      <c r="H116" s="11">
        <v>5</v>
      </c>
      <c r="I116" s="11">
        <v>48</v>
      </c>
      <c r="J116" s="11">
        <v>2</v>
      </c>
      <c r="K116" s="11">
        <v>2</v>
      </c>
      <c r="L116" s="11">
        <f t="shared" si="17"/>
        <v>6</v>
      </c>
      <c r="M116" s="11">
        <v>12</v>
      </c>
      <c r="N116" s="11">
        <v>4</v>
      </c>
      <c r="O116" s="11">
        <v>3</v>
      </c>
      <c r="P116" s="11">
        <v>2</v>
      </c>
      <c r="Q116" s="11">
        <v>0</v>
      </c>
      <c r="R116" s="11">
        <f t="shared" si="14"/>
        <v>2</v>
      </c>
      <c r="S116" s="11">
        <v>14</v>
      </c>
      <c r="T116" s="11">
        <v>12</v>
      </c>
      <c r="U116" s="11">
        <f t="shared" si="15"/>
        <v>2</v>
      </c>
      <c r="V116" s="11">
        <v>2</v>
      </c>
      <c r="W116" s="11">
        <v>3</v>
      </c>
      <c r="X116" s="20">
        <v>0</v>
      </c>
      <c r="Y116" s="20">
        <v>0</v>
      </c>
      <c r="Z116" s="11">
        <v>6</v>
      </c>
      <c r="AA116" s="11">
        <v>4</v>
      </c>
      <c r="AB116" s="11">
        <v>0</v>
      </c>
      <c r="AC116" s="11">
        <f t="shared" si="9"/>
        <v>6</v>
      </c>
      <c r="AD116" s="11">
        <v>1.2</v>
      </c>
      <c r="AE116" s="11">
        <v>2</v>
      </c>
      <c r="AF116" s="11">
        <f>VLOOKUP(B:B,[2]Sheet1!$A$1:$C$65536,3,0)</f>
        <v>1.2</v>
      </c>
      <c r="AG116" s="11">
        <v>4</v>
      </c>
      <c r="AH116" s="11">
        <v>2</v>
      </c>
      <c r="AI116" s="11">
        <v>0</v>
      </c>
      <c r="AJ116" s="4">
        <f t="shared" si="16"/>
        <v>0</v>
      </c>
      <c r="AK116" s="3">
        <v>0</v>
      </c>
    </row>
    <row r="117" customHeight="1" spans="1:37">
      <c r="A117" s="10">
        <v>32</v>
      </c>
      <c r="B117" s="10">
        <v>307</v>
      </c>
      <c r="C117" s="10" t="s">
        <v>132</v>
      </c>
      <c r="D117" s="10" t="s">
        <v>278</v>
      </c>
      <c r="E117" s="10" t="s">
        <v>131</v>
      </c>
      <c r="F117" s="11">
        <v>32</v>
      </c>
      <c r="G117" s="11">
        <v>34</v>
      </c>
      <c r="H117" s="11">
        <v>37</v>
      </c>
      <c r="I117" s="11">
        <v>500</v>
      </c>
      <c r="J117" s="11">
        <v>180</v>
      </c>
      <c r="K117" s="11">
        <v>180</v>
      </c>
      <c r="L117" s="11">
        <f t="shared" si="17"/>
        <v>540</v>
      </c>
      <c r="M117" s="11">
        <v>72</v>
      </c>
      <c r="N117" s="11"/>
      <c r="O117" s="11">
        <v>28</v>
      </c>
      <c r="P117" s="11"/>
      <c r="Q117" s="11"/>
      <c r="R117" s="11">
        <v>14</v>
      </c>
      <c r="S117" s="11">
        <v>92</v>
      </c>
      <c r="T117" s="11">
        <v>94</v>
      </c>
      <c r="U117" s="11">
        <f t="shared" si="15"/>
        <v>-2</v>
      </c>
      <c r="V117" s="11"/>
      <c r="W117" s="11">
        <v>18</v>
      </c>
      <c r="X117" s="11"/>
      <c r="Y117" s="20">
        <v>33</v>
      </c>
      <c r="Z117" s="11">
        <v>28</v>
      </c>
      <c r="AA117" s="11">
        <v>18</v>
      </c>
      <c r="AB117" s="11">
        <v>2</v>
      </c>
      <c r="AC117" s="11">
        <f t="shared" si="9"/>
        <v>29</v>
      </c>
      <c r="AD117" s="11">
        <v>11</v>
      </c>
      <c r="AE117" s="11">
        <v>14</v>
      </c>
      <c r="AF117" s="11">
        <f>VLOOKUP(B:B,[2]Sheet1!$A$1:$C$65536,3,0)</f>
        <v>11</v>
      </c>
      <c r="AG117" s="11">
        <v>11</v>
      </c>
      <c r="AH117" s="11">
        <v>25</v>
      </c>
      <c r="AI117" s="11">
        <v>10656.51</v>
      </c>
      <c r="AJ117" s="4">
        <f t="shared" si="16"/>
        <v>0.0249604390353589</v>
      </c>
      <c r="AK117" s="3">
        <v>13179</v>
      </c>
    </row>
    <row r="118" customHeight="1" spans="1:37">
      <c r="A118" s="10"/>
      <c r="B118" s="10"/>
      <c r="C118" s="10"/>
      <c r="D118" s="10"/>
      <c r="E118" s="10"/>
      <c r="F118" s="11">
        <f>SUM(F115:F116)</f>
        <v>8</v>
      </c>
      <c r="G118" s="11"/>
      <c r="H118" s="11"/>
      <c r="I118" s="11">
        <f>SUM(I3:I117)</f>
        <v>14408</v>
      </c>
      <c r="J118" s="11">
        <v>0</v>
      </c>
      <c r="K118" s="11">
        <v>0</v>
      </c>
      <c r="L118" s="11">
        <f t="shared" si="17"/>
        <v>0</v>
      </c>
      <c r="M118" s="11">
        <f>SUM(M3:M117)</f>
        <v>2010</v>
      </c>
      <c r="N118" s="11">
        <v>0</v>
      </c>
      <c r="O118" s="11">
        <f>SUM(O3:O117)</f>
        <v>664</v>
      </c>
      <c r="P118" s="11">
        <v>0</v>
      </c>
      <c r="Q118" s="11">
        <v>0</v>
      </c>
      <c r="R118" s="11">
        <f>P118+Q118</f>
        <v>0</v>
      </c>
      <c r="S118" s="11">
        <f>SUM(S3:S117)</f>
        <v>3137</v>
      </c>
      <c r="T118" s="11">
        <v>0</v>
      </c>
      <c r="U118" s="11">
        <f t="shared" si="15"/>
        <v>3137</v>
      </c>
      <c r="V118" s="11">
        <v>0</v>
      </c>
      <c r="W118" s="11">
        <f>SUM(W3:W117)</f>
        <v>633</v>
      </c>
      <c r="X118" s="11">
        <v>0</v>
      </c>
      <c r="Y118" s="20">
        <v>0</v>
      </c>
      <c r="Z118" s="11">
        <f>SUM(Z3:Z117)</f>
        <v>981</v>
      </c>
      <c r="AA118" s="11">
        <f>SUM(AA3:AA117)</f>
        <v>656</v>
      </c>
      <c r="AB118" s="11">
        <v>0</v>
      </c>
      <c r="AC118" s="11">
        <f>SUM(AC3:AC117)</f>
        <v>1035</v>
      </c>
      <c r="AD118" s="11">
        <f>SUM(AD3:AD117)</f>
        <v>621.16666</v>
      </c>
      <c r="AE118" s="11">
        <f>SUM(AE3:AE117)</f>
        <v>808</v>
      </c>
      <c r="AF118" s="11" t="e">
        <f>VLOOKUP(B:B,[2]Sheet1!$A$1:$C$65536,3,0)</f>
        <v>#N/A</v>
      </c>
      <c r="AG118" s="11">
        <f>SUM(AG3:AG116)</f>
        <v>594</v>
      </c>
      <c r="AH118" s="11">
        <v>0</v>
      </c>
      <c r="AI118" s="11">
        <f>SUM(AI3:AI117)</f>
        <v>426936.23</v>
      </c>
      <c r="AJ118" s="4">
        <f t="shared" si="16"/>
        <v>1.00000053872243</v>
      </c>
      <c r="AK118" s="3">
        <v>528000</v>
      </c>
    </row>
  </sheetData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7"/>
  <sheetViews>
    <sheetView topLeftCell="A109" workbookViewId="0">
      <selection activeCell="C124" sqref="C124"/>
    </sheetView>
  </sheetViews>
  <sheetFormatPr defaultColWidth="9" defaultRowHeight="18" customHeight="1" outlineLevelCol="7"/>
  <cols>
    <col min="3" max="3" width="36.375" customWidth="1"/>
    <col min="6" max="6" width="10.375"/>
    <col min="7" max="7" width="12.625"/>
  </cols>
  <sheetData>
    <row r="1" customHeight="1" spans="1:8">
      <c r="A1" s="1">
        <v>15</v>
      </c>
      <c r="B1" s="1">
        <v>106569</v>
      </c>
      <c r="C1" s="1" t="s">
        <v>113</v>
      </c>
      <c r="D1" s="1" t="s">
        <v>273</v>
      </c>
      <c r="E1" s="1" t="s">
        <v>98</v>
      </c>
      <c r="F1" s="1">
        <v>0</v>
      </c>
      <c r="G1" s="1">
        <v>0</v>
      </c>
      <c r="H1" s="1">
        <v>1000</v>
      </c>
    </row>
    <row r="2" customHeight="1" spans="1:8">
      <c r="A2" s="1">
        <v>17</v>
      </c>
      <c r="B2" s="1">
        <v>107658</v>
      </c>
      <c r="C2" s="1" t="s">
        <v>115</v>
      </c>
      <c r="D2" s="1" t="s">
        <v>273</v>
      </c>
      <c r="E2" s="1" t="s">
        <v>98</v>
      </c>
      <c r="F2" s="1">
        <v>0</v>
      </c>
      <c r="G2" s="1">
        <v>0</v>
      </c>
      <c r="H2" s="1">
        <v>1000</v>
      </c>
    </row>
    <row r="3" customHeight="1" spans="1:8">
      <c r="A3" s="1">
        <v>81</v>
      </c>
      <c r="B3" s="1">
        <v>108656</v>
      </c>
      <c r="C3" s="1" t="s">
        <v>182</v>
      </c>
      <c r="D3" s="1" t="s">
        <v>273</v>
      </c>
      <c r="E3" s="1" t="s">
        <v>179</v>
      </c>
      <c r="F3" s="1">
        <v>0</v>
      </c>
      <c r="G3" s="1">
        <v>0</v>
      </c>
      <c r="H3" s="1">
        <v>1000</v>
      </c>
    </row>
    <row r="4" customHeight="1" spans="1:8">
      <c r="A4" s="1">
        <v>95</v>
      </c>
      <c r="B4" s="1">
        <v>107728</v>
      </c>
      <c r="C4" s="1" t="s">
        <v>200</v>
      </c>
      <c r="D4" s="1" t="s">
        <v>273</v>
      </c>
      <c r="E4" s="1" t="s">
        <v>193</v>
      </c>
      <c r="F4" s="1">
        <v>0</v>
      </c>
      <c r="G4" s="1">
        <v>0</v>
      </c>
      <c r="H4" s="1">
        <v>1000</v>
      </c>
    </row>
    <row r="5" customHeight="1" spans="1:8">
      <c r="A5" s="1">
        <v>29</v>
      </c>
      <c r="B5" s="1">
        <v>108277</v>
      </c>
      <c r="C5" s="1" t="s">
        <v>127</v>
      </c>
      <c r="D5" s="1" t="s">
        <v>275</v>
      </c>
      <c r="E5" s="1" t="s">
        <v>98</v>
      </c>
      <c r="F5" s="1">
        <v>0</v>
      </c>
      <c r="G5" s="1">
        <v>0</v>
      </c>
      <c r="H5" s="1">
        <v>1000</v>
      </c>
    </row>
    <row r="6" customHeight="1" spans="1:8">
      <c r="A6" s="1">
        <v>74</v>
      </c>
      <c r="B6" s="1">
        <v>106865</v>
      </c>
      <c r="C6" s="1" t="s">
        <v>174</v>
      </c>
      <c r="D6" s="1" t="s">
        <v>275</v>
      </c>
      <c r="E6" s="1" t="s">
        <v>101</v>
      </c>
      <c r="F6" s="1">
        <v>0</v>
      </c>
      <c r="G6" s="1">
        <v>0</v>
      </c>
      <c r="H6" s="1">
        <v>1000</v>
      </c>
    </row>
    <row r="7" customHeight="1" spans="1:8">
      <c r="A7" s="1"/>
      <c r="B7" s="1">
        <v>111064</v>
      </c>
      <c r="C7" s="1" t="s">
        <v>191</v>
      </c>
      <c r="D7" s="1" t="s">
        <v>276</v>
      </c>
      <c r="E7" s="1" t="s">
        <v>277</v>
      </c>
      <c r="F7" s="1">
        <v>0</v>
      </c>
      <c r="G7" s="1">
        <v>0</v>
      </c>
      <c r="H7" s="1">
        <v>1000</v>
      </c>
    </row>
    <row r="8" customHeight="1" spans="1:8">
      <c r="A8" s="1">
        <v>31</v>
      </c>
      <c r="B8" s="1">
        <v>111219</v>
      </c>
      <c r="C8" s="1" t="s">
        <v>129</v>
      </c>
      <c r="D8" s="1" t="s">
        <v>276</v>
      </c>
      <c r="E8" s="1" t="s">
        <v>98</v>
      </c>
      <c r="F8" s="1">
        <v>0</v>
      </c>
      <c r="G8" s="1">
        <v>0</v>
      </c>
      <c r="H8" s="1">
        <v>1000</v>
      </c>
    </row>
    <row r="9" customHeight="1" spans="1:8">
      <c r="A9" s="1">
        <v>77</v>
      </c>
      <c r="B9" s="1">
        <v>107829</v>
      </c>
      <c r="C9" s="1" t="s">
        <v>177</v>
      </c>
      <c r="D9" s="1" t="s">
        <v>276</v>
      </c>
      <c r="E9" s="1" t="s">
        <v>101</v>
      </c>
      <c r="F9" s="1">
        <v>0</v>
      </c>
      <c r="G9" s="1">
        <v>0</v>
      </c>
      <c r="H9" s="1">
        <v>1000</v>
      </c>
    </row>
    <row r="10" customHeight="1" spans="1:8">
      <c r="A10" s="1">
        <v>114</v>
      </c>
      <c r="B10" s="1">
        <v>110378</v>
      </c>
      <c r="C10" s="1" t="s">
        <v>220</v>
      </c>
      <c r="D10" s="1" t="s">
        <v>276</v>
      </c>
      <c r="E10" s="1" t="s">
        <v>204</v>
      </c>
      <c r="F10" s="1">
        <v>0</v>
      </c>
      <c r="G10" s="1">
        <v>0</v>
      </c>
      <c r="H10" s="1">
        <v>1000</v>
      </c>
    </row>
    <row r="11" customHeight="1" spans="1:8">
      <c r="A11" s="1">
        <v>57</v>
      </c>
      <c r="B11" s="1">
        <v>106568</v>
      </c>
      <c r="C11" s="1" t="s">
        <v>157</v>
      </c>
      <c r="D11" s="1" t="s">
        <v>276</v>
      </c>
      <c r="E11" s="1" t="s">
        <v>134</v>
      </c>
      <c r="F11" s="1">
        <v>19.8</v>
      </c>
      <c r="G11" s="1">
        <v>4.63769745348249e-5</v>
      </c>
      <c r="H11" s="1">
        <v>1200</v>
      </c>
    </row>
    <row r="12" customHeight="1" spans="1:8">
      <c r="A12" s="1">
        <v>49</v>
      </c>
      <c r="B12" s="1">
        <v>106485</v>
      </c>
      <c r="C12" s="1" t="s">
        <v>149</v>
      </c>
      <c r="D12" s="1" t="s">
        <v>274</v>
      </c>
      <c r="E12" s="1" t="s">
        <v>134</v>
      </c>
      <c r="F12" s="1">
        <v>105.1</v>
      </c>
      <c r="G12" s="1">
        <v>0.000246172728465156</v>
      </c>
      <c r="H12" s="1">
        <v>1201</v>
      </c>
    </row>
    <row r="13" customHeight="1" spans="1:8">
      <c r="A13" s="1">
        <v>16</v>
      </c>
      <c r="B13" s="1">
        <v>106399</v>
      </c>
      <c r="C13" s="1" t="s">
        <v>114</v>
      </c>
      <c r="D13" s="1" t="s">
        <v>273</v>
      </c>
      <c r="E13" s="1" t="s">
        <v>98</v>
      </c>
      <c r="F13" s="1">
        <v>158.4</v>
      </c>
      <c r="G13" s="1">
        <v>0.000371015796278599</v>
      </c>
      <c r="H13" s="1">
        <v>1202</v>
      </c>
    </row>
    <row r="14" customHeight="1" spans="1:8">
      <c r="A14" s="1">
        <v>28</v>
      </c>
      <c r="B14" s="1">
        <v>104429</v>
      </c>
      <c r="C14" s="1" t="s">
        <v>126</v>
      </c>
      <c r="D14" s="1" t="s">
        <v>275</v>
      </c>
      <c r="E14" s="1" t="s">
        <v>98</v>
      </c>
      <c r="F14" s="1">
        <v>430.77</v>
      </c>
      <c r="G14" s="1">
        <v>0.00100898026870538</v>
      </c>
      <c r="H14" s="1">
        <v>1203</v>
      </c>
    </row>
    <row r="15" customHeight="1" spans="1:8">
      <c r="A15" s="1">
        <v>97</v>
      </c>
      <c r="B15" s="1">
        <v>104533</v>
      </c>
      <c r="C15" s="1" t="s">
        <v>202</v>
      </c>
      <c r="D15" s="1" t="s">
        <v>275</v>
      </c>
      <c r="E15" s="1" t="s">
        <v>193</v>
      </c>
      <c r="F15" s="1">
        <v>494.65</v>
      </c>
      <c r="G15" s="1">
        <v>0.00115860456836622</v>
      </c>
      <c r="H15" s="1">
        <v>1204</v>
      </c>
    </row>
    <row r="16" customHeight="1" spans="1:8">
      <c r="A16" s="1">
        <v>112</v>
      </c>
      <c r="B16" s="1">
        <v>738</v>
      </c>
      <c r="C16" s="1" t="s">
        <v>218</v>
      </c>
      <c r="D16" s="1" t="s">
        <v>275</v>
      </c>
      <c r="E16" s="1" t="s">
        <v>204</v>
      </c>
      <c r="F16" s="1">
        <v>550.92</v>
      </c>
      <c r="G16" s="1">
        <v>0.00129040418235989</v>
      </c>
      <c r="H16" s="1">
        <v>1205</v>
      </c>
    </row>
    <row r="17" customHeight="1" spans="1:8">
      <c r="A17" s="1">
        <v>63</v>
      </c>
      <c r="B17" s="1">
        <v>742</v>
      </c>
      <c r="C17" s="1" t="s">
        <v>163</v>
      </c>
      <c r="D17" s="1" t="s">
        <v>272</v>
      </c>
      <c r="E17" s="1" t="s">
        <v>101</v>
      </c>
      <c r="F17" s="1">
        <v>599.82</v>
      </c>
      <c r="G17" s="1">
        <v>0.00140494125583226</v>
      </c>
      <c r="H17" s="1">
        <v>1206</v>
      </c>
    </row>
    <row r="18" customHeight="1" spans="1:8">
      <c r="A18" s="1">
        <v>30</v>
      </c>
      <c r="B18" s="1">
        <v>741</v>
      </c>
      <c r="C18" s="1" t="s">
        <v>128</v>
      </c>
      <c r="D18" s="1" t="s">
        <v>276</v>
      </c>
      <c r="E18" s="1" t="s">
        <v>98</v>
      </c>
      <c r="F18" s="1">
        <v>683.11</v>
      </c>
      <c r="G18" s="1">
        <v>0.00160002904416587</v>
      </c>
      <c r="H18" s="1">
        <v>1207</v>
      </c>
    </row>
    <row r="19" customHeight="1" spans="1:8">
      <c r="A19" s="1">
        <v>108</v>
      </c>
      <c r="B19" s="1">
        <v>704</v>
      </c>
      <c r="C19" s="1" t="s">
        <v>214</v>
      </c>
      <c r="D19" s="1" t="s">
        <v>274</v>
      </c>
      <c r="E19" s="1" t="s">
        <v>204</v>
      </c>
      <c r="F19" s="1">
        <v>752.65</v>
      </c>
      <c r="G19" s="1">
        <v>0.00176291060018363</v>
      </c>
      <c r="H19" s="1">
        <v>1208</v>
      </c>
    </row>
    <row r="20" customHeight="1" spans="1:8">
      <c r="A20" s="1">
        <v>86</v>
      </c>
      <c r="B20" s="1">
        <v>732</v>
      </c>
      <c r="C20" s="1" t="s">
        <v>188</v>
      </c>
      <c r="D20" s="1" t="s">
        <v>274</v>
      </c>
      <c r="E20" s="1" t="s">
        <v>185</v>
      </c>
      <c r="F20" s="1">
        <v>804.93</v>
      </c>
      <c r="G20" s="1">
        <v>0.0018853645511271</v>
      </c>
      <c r="H20" s="1">
        <v>1209</v>
      </c>
    </row>
    <row r="21" customHeight="1" spans="1:8">
      <c r="A21" s="1">
        <v>107</v>
      </c>
      <c r="B21" s="1">
        <v>351</v>
      </c>
      <c r="C21" s="1" t="s">
        <v>213</v>
      </c>
      <c r="D21" s="1" t="s">
        <v>274</v>
      </c>
      <c r="E21" s="1" t="s">
        <v>204</v>
      </c>
      <c r="F21" s="1">
        <v>810.63</v>
      </c>
      <c r="G21" s="1">
        <v>0.00189871549834167</v>
      </c>
      <c r="H21" s="1">
        <v>1210</v>
      </c>
    </row>
    <row r="22" customHeight="1" spans="1:8">
      <c r="A22" s="1">
        <v>93</v>
      </c>
      <c r="B22" s="1">
        <v>594</v>
      </c>
      <c r="C22" s="1" t="s">
        <v>198</v>
      </c>
      <c r="D22" s="1" t="s">
        <v>273</v>
      </c>
      <c r="E22" s="1" t="s">
        <v>193</v>
      </c>
      <c r="F22" s="1">
        <v>912.33</v>
      </c>
      <c r="G22" s="1">
        <v>0.00213692450390691</v>
      </c>
      <c r="H22" s="1">
        <v>1211</v>
      </c>
    </row>
    <row r="23" customHeight="1" spans="1:8">
      <c r="A23" s="1">
        <v>109</v>
      </c>
      <c r="B23" s="1">
        <v>706</v>
      </c>
      <c r="C23" s="1" t="s">
        <v>215</v>
      </c>
      <c r="D23" s="1" t="s">
        <v>274</v>
      </c>
      <c r="E23" s="1" t="s">
        <v>204</v>
      </c>
      <c r="F23" s="1">
        <v>914.07</v>
      </c>
      <c r="G23" s="1">
        <v>0.00214100005621451</v>
      </c>
      <c r="H23" s="1">
        <v>1212</v>
      </c>
    </row>
    <row r="24" customHeight="1" spans="1:8">
      <c r="A24" s="1">
        <v>56</v>
      </c>
      <c r="B24" s="1">
        <v>105910</v>
      </c>
      <c r="C24" s="1" t="s">
        <v>156</v>
      </c>
      <c r="D24" s="1" t="s">
        <v>276</v>
      </c>
      <c r="E24" s="1" t="s">
        <v>134</v>
      </c>
      <c r="F24" s="1">
        <v>939</v>
      </c>
      <c r="G24" s="1">
        <v>0.00219939288324245</v>
      </c>
      <c r="H24" s="1">
        <v>1213</v>
      </c>
    </row>
    <row r="25" customHeight="1" spans="1:8">
      <c r="A25" s="1">
        <v>101</v>
      </c>
      <c r="B25" s="1">
        <v>367</v>
      </c>
      <c r="C25" s="1" t="s">
        <v>207</v>
      </c>
      <c r="D25" s="1" t="s">
        <v>273</v>
      </c>
      <c r="E25" s="1" t="s">
        <v>204</v>
      </c>
      <c r="F25" s="1">
        <v>998.43</v>
      </c>
      <c r="G25" s="1">
        <v>0.00233859407499016</v>
      </c>
      <c r="H25" s="1">
        <v>1235</v>
      </c>
    </row>
    <row r="26" customHeight="1" spans="1:8">
      <c r="A26" s="1">
        <v>85</v>
      </c>
      <c r="B26" s="1">
        <v>102564</v>
      </c>
      <c r="C26" s="1" t="s">
        <v>187</v>
      </c>
      <c r="D26" s="1" t="s">
        <v>273</v>
      </c>
      <c r="E26" s="1" t="s">
        <v>185</v>
      </c>
      <c r="F26" s="1">
        <v>1052.25</v>
      </c>
      <c r="G26" s="1">
        <v>0.002464655123953</v>
      </c>
      <c r="H26" s="1">
        <v>1301</v>
      </c>
    </row>
    <row r="27" customHeight="1" spans="1:8">
      <c r="A27" s="1">
        <v>102</v>
      </c>
      <c r="B27" s="1">
        <v>587</v>
      </c>
      <c r="C27" s="1" t="s">
        <v>208</v>
      </c>
      <c r="D27" s="1" t="s">
        <v>273</v>
      </c>
      <c r="E27" s="1" t="s">
        <v>204</v>
      </c>
      <c r="F27" s="1">
        <v>1088.48</v>
      </c>
      <c r="G27" s="1">
        <v>0.00254951561826597</v>
      </c>
      <c r="H27" s="1">
        <v>1346</v>
      </c>
    </row>
    <row r="28" customHeight="1" spans="1:8">
      <c r="A28" s="1">
        <v>111</v>
      </c>
      <c r="B28" s="1">
        <v>713</v>
      </c>
      <c r="C28" s="1" t="s">
        <v>217</v>
      </c>
      <c r="D28" s="1" t="s">
        <v>275</v>
      </c>
      <c r="E28" s="1" t="s">
        <v>204</v>
      </c>
      <c r="F28" s="1">
        <v>1089.72</v>
      </c>
      <c r="G28" s="1">
        <v>0.002552420034853</v>
      </c>
      <c r="H28" s="1">
        <v>1348</v>
      </c>
    </row>
    <row r="29" customHeight="1" spans="1:8">
      <c r="A29" s="1">
        <v>55</v>
      </c>
      <c r="B29" s="1">
        <v>105396</v>
      </c>
      <c r="C29" s="1" t="s">
        <v>155</v>
      </c>
      <c r="D29" s="1" t="s">
        <v>276</v>
      </c>
      <c r="E29" s="1" t="s">
        <v>134</v>
      </c>
      <c r="F29" s="1">
        <v>1105.58</v>
      </c>
      <c r="G29" s="1">
        <v>0.00258956845990968</v>
      </c>
      <c r="H29" s="1">
        <v>1367</v>
      </c>
    </row>
    <row r="30" customHeight="1" spans="1:8">
      <c r="A30" s="1">
        <v>106</v>
      </c>
      <c r="B30" s="1">
        <v>329</v>
      </c>
      <c r="C30" s="1" t="s">
        <v>212</v>
      </c>
      <c r="D30" s="1" t="s">
        <v>274</v>
      </c>
      <c r="E30" s="1" t="s">
        <v>204</v>
      </c>
      <c r="F30" s="1">
        <v>1113.03</v>
      </c>
      <c r="G30" s="1">
        <v>0.00260701838214627</v>
      </c>
      <c r="H30" s="1">
        <v>1377</v>
      </c>
    </row>
    <row r="31" customHeight="1" spans="1:8">
      <c r="A31" s="1">
        <v>92</v>
      </c>
      <c r="B31" s="1">
        <v>549</v>
      </c>
      <c r="C31" s="1" t="s">
        <v>197</v>
      </c>
      <c r="D31" s="1" t="s">
        <v>273</v>
      </c>
      <c r="E31" s="1" t="s">
        <v>193</v>
      </c>
      <c r="F31" s="1">
        <v>1129.48</v>
      </c>
      <c r="G31" s="1">
        <v>0.00264554874735323</v>
      </c>
      <c r="H31" s="1">
        <v>1397</v>
      </c>
    </row>
    <row r="32" customHeight="1" spans="1:8">
      <c r="A32" s="1">
        <v>94</v>
      </c>
      <c r="B32" s="1">
        <v>748</v>
      </c>
      <c r="C32" s="1" t="s">
        <v>199</v>
      </c>
      <c r="D32" s="1" t="s">
        <v>273</v>
      </c>
      <c r="E32" s="1" t="s">
        <v>193</v>
      </c>
      <c r="F32" s="1">
        <v>1143.1</v>
      </c>
      <c r="G32" s="1">
        <v>0.00267745048438173</v>
      </c>
      <c r="H32" s="1">
        <v>1414</v>
      </c>
    </row>
    <row r="33" customHeight="1" spans="1:8">
      <c r="A33" s="1">
        <v>87</v>
      </c>
      <c r="B33" s="1">
        <v>591</v>
      </c>
      <c r="C33" s="1" t="s">
        <v>189</v>
      </c>
      <c r="D33" s="1" t="s">
        <v>275</v>
      </c>
      <c r="E33" s="1" t="s">
        <v>185</v>
      </c>
      <c r="F33" s="1">
        <v>1157.55</v>
      </c>
      <c r="G33" s="1">
        <v>0.00271129630670639</v>
      </c>
      <c r="H33" s="1">
        <v>1432</v>
      </c>
    </row>
    <row r="34" customHeight="1" spans="1:8">
      <c r="A34" s="1">
        <v>82</v>
      </c>
      <c r="B34" s="1">
        <v>102567</v>
      </c>
      <c r="C34" s="1" t="s">
        <v>183</v>
      </c>
      <c r="D34" s="1" t="s">
        <v>275</v>
      </c>
      <c r="E34" s="1" t="s">
        <v>179</v>
      </c>
      <c r="F34" s="1">
        <v>1177</v>
      </c>
      <c r="G34" s="1">
        <v>0.00275685348623681</v>
      </c>
      <c r="H34" s="1">
        <v>1456</v>
      </c>
    </row>
    <row r="35" customHeight="1" spans="1:8">
      <c r="A35" s="1">
        <v>96</v>
      </c>
      <c r="B35" s="1">
        <v>720</v>
      </c>
      <c r="C35" s="1" t="s">
        <v>201</v>
      </c>
      <c r="D35" s="1" t="s">
        <v>274</v>
      </c>
      <c r="E35" s="1" t="s">
        <v>193</v>
      </c>
      <c r="F35" s="1">
        <v>1213.83</v>
      </c>
      <c r="G35" s="1">
        <v>0.00284311934341447</v>
      </c>
      <c r="H35" s="1">
        <v>1501</v>
      </c>
    </row>
    <row r="36" customHeight="1" spans="1:8">
      <c r="A36" s="1">
        <v>110</v>
      </c>
      <c r="B36" s="1">
        <v>710</v>
      </c>
      <c r="C36" s="1" t="s">
        <v>216</v>
      </c>
      <c r="D36" s="1" t="s">
        <v>274</v>
      </c>
      <c r="E36" s="1" t="s">
        <v>204</v>
      </c>
      <c r="F36" s="1">
        <v>1246.32</v>
      </c>
      <c r="G36" s="1">
        <v>0.00291921974253752</v>
      </c>
      <c r="H36" s="1">
        <v>1541</v>
      </c>
    </row>
    <row r="37" customHeight="1" spans="1:8">
      <c r="A37" s="1">
        <v>71</v>
      </c>
      <c r="B37" s="1">
        <v>308</v>
      </c>
      <c r="C37" s="1" t="s">
        <v>171</v>
      </c>
      <c r="D37" s="1" t="s">
        <v>274</v>
      </c>
      <c r="E37" s="1" t="s">
        <v>101</v>
      </c>
      <c r="F37" s="1">
        <v>1260.73</v>
      </c>
      <c r="G37" s="1">
        <v>0.00295297187400453</v>
      </c>
      <c r="H37" s="1">
        <v>1559</v>
      </c>
    </row>
    <row r="38" customHeight="1" spans="1:8">
      <c r="A38" s="1">
        <v>75</v>
      </c>
      <c r="B38" s="1">
        <v>102478</v>
      </c>
      <c r="C38" s="1" t="s">
        <v>175</v>
      </c>
      <c r="D38" s="1" t="s">
        <v>276</v>
      </c>
      <c r="E38" s="1" t="s">
        <v>101</v>
      </c>
      <c r="F38" s="1">
        <v>1264.96</v>
      </c>
      <c r="G38" s="1">
        <v>0.00296287968220061</v>
      </c>
      <c r="H38" s="1">
        <v>1564</v>
      </c>
    </row>
    <row r="39" customHeight="1" spans="1:8">
      <c r="A39" s="1">
        <v>104</v>
      </c>
      <c r="B39" s="1">
        <v>104428</v>
      </c>
      <c r="C39" s="1" t="s">
        <v>210</v>
      </c>
      <c r="D39" s="1" t="s">
        <v>273</v>
      </c>
      <c r="E39" s="1" t="s">
        <v>204</v>
      </c>
      <c r="F39" s="1">
        <v>1279.27</v>
      </c>
      <c r="G39" s="1">
        <v>0.00299639758652351</v>
      </c>
      <c r="H39" s="1">
        <v>1582</v>
      </c>
    </row>
    <row r="40" customHeight="1" spans="1:8">
      <c r="A40" s="1">
        <v>12</v>
      </c>
      <c r="B40" s="1">
        <v>745</v>
      </c>
      <c r="C40" s="1" t="s">
        <v>110</v>
      </c>
      <c r="D40" s="1" t="s">
        <v>273</v>
      </c>
      <c r="E40" s="1" t="s">
        <v>98</v>
      </c>
      <c r="F40" s="1">
        <v>1285.18</v>
      </c>
      <c r="G40" s="1">
        <v>0.00301024041074072</v>
      </c>
      <c r="H40" s="1">
        <v>1589</v>
      </c>
    </row>
    <row r="41" customHeight="1" spans="1:8">
      <c r="A41" s="1">
        <v>22</v>
      </c>
      <c r="B41" s="1">
        <v>105267</v>
      </c>
      <c r="C41" s="1" t="s">
        <v>120</v>
      </c>
      <c r="D41" s="1" t="s">
        <v>274</v>
      </c>
      <c r="E41" s="1" t="s">
        <v>98</v>
      </c>
      <c r="F41" s="1">
        <v>1285.33</v>
      </c>
      <c r="G41" s="1">
        <v>0.00301059175145689</v>
      </c>
      <c r="H41" s="1">
        <v>1590</v>
      </c>
    </row>
    <row r="42" customHeight="1" spans="1:8">
      <c r="A42" s="1">
        <v>26</v>
      </c>
      <c r="B42" s="1">
        <v>752</v>
      </c>
      <c r="C42" s="1" t="s">
        <v>124</v>
      </c>
      <c r="D42" s="1" t="s">
        <v>275</v>
      </c>
      <c r="E42" s="1" t="s">
        <v>98</v>
      </c>
      <c r="F42" s="1">
        <v>1287.99</v>
      </c>
      <c r="G42" s="1">
        <v>0.00301682219349036</v>
      </c>
      <c r="H42" s="1">
        <v>1593</v>
      </c>
    </row>
    <row r="43" customHeight="1" spans="1:8">
      <c r="A43" s="1">
        <v>78</v>
      </c>
      <c r="B43" s="1">
        <v>385</v>
      </c>
      <c r="C43" s="1" t="s">
        <v>178</v>
      </c>
      <c r="D43" s="1" t="s">
        <v>271</v>
      </c>
      <c r="E43" s="1" t="s">
        <v>179</v>
      </c>
      <c r="F43" s="1">
        <v>1352.05</v>
      </c>
      <c r="G43" s="1">
        <v>0.00316686810201061</v>
      </c>
      <c r="H43" s="1">
        <v>1672</v>
      </c>
    </row>
    <row r="44" customHeight="1" spans="1:8">
      <c r="A44" s="1">
        <v>73</v>
      </c>
      <c r="B44" s="1">
        <v>349</v>
      </c>
      <c r="C44" s="1" t="s">
        <v>173</v>
      </c>
      <c r="D44" s="1" t="s">
        <v>275</v>
      </c>
      <c r="E44" s="1" t="s">
        <v>101</v>
      </c>
      <c r="F44" s="1">
        <v>1362.86</v>
      </c>
      <c r="G44" s="1">
        <v>0.00319218805628947</v>
      </c>
      <c r="H44" s="1">
        <v>1685</v>
      </c>
    </row>
    <row r="45" customHeight="1" spans="1:8">
      <c r="A45" s="1">
        <v>52</v>
      </c>
      <c r="B45" s="1">
        <v>753</v>
      </c>
      <c r="C45" s="1" t="s">
        <v>152</v>
      </c>
      <c r="D45" s="1" t="s">
        <v>275</v>
      </c>
      <c r="E45" s="1" t="s">
        <v>134</v>
      </c>
      <c r="F45" s="1">
        <v>1406.47</v>
      </c>
      <c r="G45" s="1">
        <v>0.00329433451383814</v>
      </c>
      <c r="H45" s="1">
        <v>1739</v>
      </c>
    </row>
    <row r="46" customHeight="1" spans="1:8">
      <c r="A46" s="1">
        <v>70</v>
      </c>
      <c r="B46" s="1">
        <v>102479</v>
      </c>
      <c r="C46" s="1" t="s">
        <v>170</v>
      </c>
      <c r="D46" s="1" t="s">
        <v>273</v>
      </c>
      <c r="E46" s="1" t="s">
        <v>101</v>
      </c>
      <c r="F46" s="1">
        <v>1438.41</v>
      </c>
      <c r="G46" s="1">
        <v>0.00336914666366856</v>
      </c>
      <c r="H46" s="1">
        <v>1779</v>
      </c>
    </row>
    <row r="47" customHeight="1" spans="1:8">
      <c r="A47" s="1">
        <v>113</v>
      </c>
      <c r="B47" s="1">
        <v>104838</v>
      </c>
      <c r="C47" s="1" t="s">
        <v>219</v>
      </c>
      <c r="D47" s="1" t="s">
        <v>275</v>
      </c>
      <c r="E47" s="1" t="s">
        <v>204</v>
      </c>
      <c r="F47" s="1">
        <v>1510.35</v>
      </c>
      <c r="G47" s="1">
        <v>0.00353764967114509</v>
      </c>
      <c r="H47" s="1">
        <v>1868</v>
      </c>
    </row>
    <row r="48" customHeight="1" spans="1:8">
      <c r="A48" s="1">
        <v>44</v>
      </c>
      <c r="B48" s="1">
        <v>105751</v>
      </c>
      <c r="C48" s="1" t="s">
        <v>144</v>
      </c>
      <c r="D48" s="1" t="s">
        <v>272</v>
      </c>
      <c r="E48" s="1" t="s">
        <v>134</v>
      </c>
      <c r="F48" s="1">
        <v>1518.2</v>
      </c>
      <c r="G48" s="1">
        <v>0.00355603650195814</v>
      </c>
      <c r="H48" s="1">
        <v>1878</v>
      </c>
    </row>
    <row r="49" customHeight="1" spans="1:8">
      <c r="A49" s="1">
        <v>21</v>
      </c>
      <c r="B49" s="1">
        <v>727</v>
      </c>
      <c r="C49" s="1" t="s">
        <v>119</v>
      </c>
      <c r="D49" s="1" t="s">
        <v>274</v>
      </c>
      <c r="E49" s="1" t="s">
        <v>98</v>
      </c>
      <c r="F49" s="1">
        <v>1584.11</v>
      </c>
      <c r="G49" s="1">
        <v>0.00371041561264452</v>
      </c>
      <c r="H49" s="1">
        <v>1959</v>
      </c>
    </row>
    <row r="50" customHeight="1" spans="1:8">
      <c r="A50" s="1">
        <v>51</v>
      </c>
      <c r="B50" s="1">
        <v>740</v>
      </c>
      <c r="C50" s="1" t="s">
        <v>151</v>
      </c>
      <c r="D50" s="1" t="s">
        <v>275</v>
      </c>
      <c r="E50" s="1" t="s">
        <v>134</v>
      </c>
      <c r="F50" s="1">
        <v>1615.26</v>
      </c>
      <c r="G50" s="1">
        <v>0.00378337736803643</v>
      </c>
      <c r="H50" s="1">
        <v>1998</v>
      </c>
    </row>
    <row r="51" customHeight="1" spans="1:8">
      <c r="A51" s="1">
        <v>48</v>
      </c>
      <c r="B51" s="1">
        <v>733</v>
      </c>
      <c r="C51" s="1" t="s">
        <v>148</v>
      </c>
      <c r="D51" s="1" t="s">
        <v>274</v>
      </c>
      <c r="E51" s="1" t="s">
        <v>134</v>
      </c>
      <c r="F51" s="1">
        <v>1672.44</v>
      </c>
      <c r="G51" s="1">
        <v>0.00391730844904154</v>
      </c>
      <c r="H51" s="1">
        <v>2068</v>
      </c>
    </row>
    <row r="52" customHeight="1" spans="1:8">
      <c r="A52" s="1">
        <v>53</v>
      </c>
      <c r="B52" s="1">
        <v>545</v>
      </c>
      <c r="C52" s="1" t="s">
        <v>153</v>
      </c>
      <c r="D52" s="1" t="s">
        <v>276</v>
      </c>
      <c r="E52" s="1" t="s">
        <v>134</v>
      </c>
      <c r="F52" s="1">
        <v>1678.22</v>
      </c>
      <c r="G52" s="1">
        <v>0.00393084677797141</v>
      </c>
      <c r="H52" s="1">
        <v>2075</v>
      </c>
    </row>
    <row r="53" customHeight="1" spans="1:8">
      <c r="A53" s="1">
        <v>68</v>
      </c>
      <c r="B53" s="1">
        <v>572</v>
      </c>
      <c r="C53" s="1" t="s">
        <v>168</v>
      </c>
      <c r="D53" s="1" t="s">
        <v>273</v>
      </c>
      <c r="E53" s="1" t="s">
        <v>101</v>
      </c>
      <c r="F53" s="1">
        <v>1694.34</v>
      </c>
      <c r="G53" s="1">
        <v>0.00396860419360279</v>
      </c>
      <c r="H53" s="1">
        <v>2095</v>
      </c>
    </row>
    <row r="54" customHeight="1" spans="1:8">
      <c r="A54" s="1">
        <v>103</v>
      </c>
      <c r="B54" s="1">
        <v>101453</v>
      </c>
      <c r="C54" s="1" t="s">
        <v>209</v>
      </c>
      <c r="D54" s="1" t="s">
        <v>273</v>
      </c>
      <c r="E54" s="1" t="s">
        <v>204</v>
      </c>
      <c r="F54" s="1">
        <v>1711.84</v>
      </c>
      <c r="G54" s="1">
        <v>0.00400959394382296</v>
      </c>
      <c r="H54" s="1">
        <v>2117</v>
      </c>
    </row>
    <row r="55" customHeight="1" spans="1:8">
      <c r="A55" s="1">
        <v>59</v>
      </c>
      <c r="B55" s="1">
        <v>373</v>
      </c>
      <c r="C55" s="1" t="s">
        <v>159</v>
      </c>
      <c r="D55" s="1" t="s">
        <v>271</v>
      </c>
      <c r="E55" s="1" t="s">
        <v>101</v>
      </c>
      <c r="F55" s="1">
        <v>1786.63</v>
      </c>
      <c r="G55" s="1">
        <v>0.00418477242490678</v>
      </c>
      <c r="H55" s="1">
        <v>2210</v>
      </c>
    </row>
    <row r="56" customHeight="1" spans="1:8">
      <c r="A56" s="1">
        <v>64</v>
      </c>
      <c r="B56" s="1">
        <v>747</v>
      </c>
      <c r="C56" s="1" t="s">
        <v>164</v>
      </c>
      <c r="D56" s="1" t="s">
        <v>272</v>
      </c>
      <c r="E56" s="1" t="s">
        <v>101</v>
      </c>
      <c r="F56" s="1">
        <v>1798.25</v>
      </c>
      <c r="G56" s="1">
        <v>0.00421198961905297</v>
      </c>
      <c r="H56" s="1">
        <v>2224</v>
      </c>
    </row>
    <row r="57" customHeight="1" spans="1:8">
      <c r="A57" s="1">
        <v>14</v>
      </c>
      <c r="B57" s="1">
        <v>103199</v>
      </c>
      <c r="C57" s="1" t="s">
        <v>112</v>
      </c>
      <c r="D57" s="1" t="s">
        <v>273</v>
      </c>
      <c r="E57" s="1" t="s">
        <v>98</v>
      </c>
      <c r="F57" s="1">
        <v>1801.22</v>
      </c>
      <c r="G57" s="1">
        <v>0.0042189461652332</v>
      </c>
      <c r="H57" s="1">
        <v>2228</v>
      </c>
    </row>
    <row r="58" customHeight="1" spans="1:8">
      <c r="A58" s="1">
        <v>24</v>
      </c>
      <c r="B58" s="1">
        <v>570</v>
      </c>
      <c r="C58" s="1" t="s">
        <v>122</v>
      </c>
      <c r="D58" s="1" t="s">
        <v>275</v>
      </c>
      <c r="E58" s="1" t="s">
        <v>98</v>
      </c>
      <c r="F58" s="1">
        <v>1845.75</v>
      </c>
      <c r="G58" s="1">
        <v>0.00432324751250773</v>
      </c>
      <c r="H58" s="1">
        <v>2283</v>
      </c>
    </row>
    <row r="59" customHeight="1" spans="1:8">
      <c r="A59" s="1">
        <v>72</v>
      </c>
      <c r="B59" s="1">
        <v>723</v>
      </c>
      <c r="C59" s="1" t="s">
        <v>172</v>
      </c>
      <c r="D59" s="1" t="s">
        <v>274</v>
      </c>
      <c r="E59" s="1" t="s">
        <v>101</v>
      </c>
      <c r="F59" s="1">
        <v>1894.91</v>
      </c>
      <c r="G59" s="1">
        <v>0.0044383935765548</v>
      </c>
      <c r="H59" s="1">
        <v>2343</v>
      </c>
    </row>
    <row r="60" customHeight="1" spans="1:8">
      <c r="A60" s="1">
        <v>91</v>
      </c>
      <c r="B60" s="1">
        <v>539</v>
      </c>
      <c r="C60" s="1" t="s">
        <v>196</v>
      </c>
      <c r="D60" s="1" t="s">
        <v>273</v>
      </c>
      <c r="E60" s="1" t="s">
        <v>193</v>
      </c>
      <c r="F60" s="1">
        <v>1913.56</v>
      </c>
      <c r="G60" s="1">
        <v>0.0044820769389323</v>
      </c>
      <c r="H60" s="1">
        <v>2367</v>
      </c>
    </row>
    <row r="61" customHeight="1" spans="1:8">
      <c r="A61" s="1">
        <v>60</v>
      </c>
      <c r="B61" s="1">
        <v>517</v>
      </c>
      <c r="C61" s="1" t="s">
        <v>160</v>
      </c>
      <c r="D61" s="1" t="s">
        <v>271</v>
      </c>
      <c r="E61" s="1" t="s">
        <v>101</v>
      </c>
      <c r="F61" s="1">
        <v>1927.62</v>
      </c>
      <c r="G61" s="1">
        <v>0.00451500927539491</v>
      </c>
      <c r="H61" s="1">
        <v>2384</v>
      </c>
    </row>
    <row r="62" customHeight="1" spans="1:8">
      <c r="A62" s="1">
        <v>47</v>
      </c>
      <c r="B62" s="1">
        <v>103639</v>
      </c>
      <c r="C62" s="1" t="s">
        <v>147</v>
      </c>
      <c r="D62" s="1" t="s">
        <v>273</v>
      </c>
      <c r="E62" s="1" t="s">
        <v>134</v>
      </c>
      <c r="F62" s="1">
        <v>1943.07</v>
      </c>
      <c r="G62" s="1">
        <v>0.00455119736916072</v>
      </c>
      <c r="H62" s="1">
        <v>2403</v>
      </c>
    </row>
    <row r="63" customHeight="1" spans="1:8">
      <c r="A63" s="1">
        <v>13</v>
      </c>
      <c r="B63" s="1">
        <v>103198</v>
      </c>
      <c r="C63" s="1" t="s">
        <v>111</v>
      </c>
      <c r="D63" s="1" t="s">
        <v>273</v>
      </c>
      <c r="E63" s="1" t="s">
        <v>98</v>
      </c>
      <c r="F63" s="1">
        <v>1963.13</v>
      </c>
      <c r="G63" s="1">
        <v>0.00459818333427024</v>
      </c>
      <c r="H63" s="1">
        <v>2428</v>
      </c>
    </row>
    <row r="64" customHeight="1" spans="1:8">
      <c r="A64" s="1">
        <v>76</v>
      </c>
      <c r="B64" s="1">
        <v>102935</v>
      </c>
      <c r="C64" s="1" t="s">
        <v>176</v>
      </c>
      <c r="D64" s="1" t="s">
        <v>276</v>
      </c>
      <c r="E64" s="1" t="s">
        <v>101</v>
      </c>
      <c r="F64" s="1">
        <v>1967.9</v>
      </c>
      <c r="G64" s="1">
        <v>0.00460935596904454</v>
      </c>
      <c r="H64" s="1">
        <v>2434</v>
      </c>
    </row>
    <row r="65" customHeight="1" spans="1:8">
      <c r="A65" s="1">
        <v>43</v>
      </c>
      <c r="B65" s="1">
        <v>737</v>
      </c>
      <c r="C65" s="1" t="s">
        <v>143</v>
      </c>
      <c r="D65" s="1" t="s">
        <v>272</v>
      </c>
      <c r="E65" s="1" t="s">
        <v>134</v>
      </c>
      <c r="F65" s="1">
        <v>1971.31</v>
      </c>
      <c r="G65" s="1">
        <v>0.00461734311465887</v>
      </c>
      <c r="H65" s="1">
        <v>2438</v>
      </c>
    </row>
    <row r="66" customHeight="1" spans="1:8">
      <c r="A66" s="1">
        <v>67</v>
      </c>
      <c r="B66" s="1">
        <v>515</v>
      </c>
      <c r="C66" s="1" t="s">
        <v>167</v>
      </c>
      <c r="D66" s="1" t="s">
        <v>273</v>
      </c>
      <c r="E66" s="1" t="s">
        <v>101</v>
      </c>
      <c r="F66" s="1">
        <v>2008.98</v>
      </c>
      <c r="G66" s="1">
        <v>0.0047055764798471</v>
      </c>
      <c r="H66" s="1">
        <v>2485</v>
      </c>
    </row>
    <row r="67" customHeight="1" spans="1:8">
      <c r="A67" s="1">
        <v>65</v>
      </c>
      <c r="B67" s="1">
        <v>355</v>
      </c>
      <c r="C67" s="1" t="s">
        <v>165</v>
      </c>
      <c r="D67" s="1" t="s">
        <v>273</v>
      </c>
      <c r="E67" s="1" t="s">
        <v>101</v>
      </c>
      <c r="F67" s="1">
        <v>2017.09</v>
      </c>
      <c r="G67" s="1">
        <v>0.00472457230123485</v>
      </c>
      <c r="H67" s="1">
        <v>2495</v>
      </c>
    </row>
    <row r="68" customHeight="1" spans="1:8">
      <c r="A68" s="1">
        <v>9</v>
      </c>
      <c r="B68" s="1">
        <v>513</v>
      </c>
      <c r="C68" s="1" t="s">
        <v>107</v>
      </c>
      <c r="D68" s="1" t="s">
        <v>272</v>
      </c>
      <c r="E68" s="1" t="s">
        <v>98</v>
      </c>
      <c r="F68" s="1">
        <v>2043.53</v>
      </c>
      <c r="G68" s="1">
        <v>0.00478650195813892</v>
      </c>
      <c r="H68" s="1">
        <v>2527</v>
      </c>
    </row>
    <row r="69" customHeight="1" spans="1:8">
      <c r="A69" s="1">
        <v>27</v>
      </c>
      <c r="B69" s="1">
        <v>102565</v>
      </c>
      <c r="C69" s="1" t="s">
        <v>125</v>
      </c>
      <c r="D69" s="1" t="s">
        <v>275</v>
      </c>
      <c r="E69" s="1" t="s">
        <v>98</v>
      </c>
      <c r="F69" s="1">
        <v>2110.53</v>
      </c>
      <c r="G69" s="1">
        <v>0.00494343414469616</v>
      </c>
      <c r="H69" s="1">
        <v>2610</v>
      </c>
    </row>
    <row r="70" customHeight="1" spans="1:8">
      <c r="A70" s="1">
        <v>50</v>
      </c>
      <c r="B70" s="1">
        <v>573</v>
      </c>
      <c r="C70" s="1" t="s">
        <v>150</v>
      </c>
      <c r="D70" s="1" t="s">
        <v>275</v>
      </c>
      <c r="E70" s="1" t="s">
        <v>134</v>
      </c>
      <c r="F70" s="1">
        <v>2222.78</v>
      </c>
      <c r="G70" s="1">
        <v>0.00520635411396556</v>
      </c>
      <c r="H70" s="1">
        <v>2749</v>
      </c>
    </row>
    <row r="71" customHeight="1" spans="1:8">
      <c r="A71" s="1">
        <v>105</v>
      </c>
      <c r="B71" s="1">
        <v>56</v>
      </c>
      <c r="C71" s="1" t="s">
        <v>211</v>
      </c>
      <c r="D71" s="1" t="s">
        <v>274</v>
      </c>
      <c r="E71" s="1" t="s">
        <v>204</v>
      </c>
      <c r="F71" s="1">
        <v>2255.83</v>
      </c>
      <c r="G71" s="1">
        <v>0.00528376618509566</v>
      </c>
      <c r="H71" s="1">
        <v>2790</v>
      </c>
    </row>
    <row r="72" customHeight="1" spans="1:8">
      <c r="A72" s="1">
        <v>89</v>
      </c>
      <c r="B72" s="1">
        <v>717</v>
      </c>
      <c r="C72" s="1" t="s">
        <v>194</v>
      </c>
      <c r="D72" s="1" t="s">
        <v>272</v>
      </c>
      <c r="E72" s="1" t="s">
        <v>193</v>
      </c>
      <c r="F72" s="1">
        <v>2270.75</v>
      </c>
      <c r="G72" s="1">
        <v>0.00531871287499766</v>
      </c>
      <c r="H72" s="1">
        <v>2808</v>
      </c>
    </row>
    <row r="73" customHeight="1" spans="1:8">
      <c r="A73" s="1">
        <v>1</v>
      </c>
      <c r="B73" s="1">
        <v>582</v>
      </c>
      <c r="C73" s="1" t="s">
        <v>97</v>
      </c>
      <c r="D73" s="1" t="s">
        <v>270</v>
      </c>
      <c r="E73" s="1" t="s">
        <v>98</v>
      </c>
      <c r="F73" s="1">
        <v>2328.61</v>
      </c>
      <c r="G73" s="1">
        <v>0.00545423670058276</v>
      </c>
      <c r="H73" s="1">
        <v>2880</v>
      </c>
    </row>
    <row r="74" customHeight="1" spans="1:8">
      <c r="A74" s="1">
        <v>35</v>
      </c>
      <c r="B74" s="1">
        <v>707</v>
      </c>
      <c r="C74" s="1" t="s">
        <v>135</v>
      </c>
      <c r="D74" s="1" t="s">
        <v>271</v>
      </c>
      <c r="E74" s="1" t="s">
        <v>134</v>
      </c>
      <c r="F74" s="1">
        <v>2334.12</v>
      </c>
      <c r="G74" s="1">
        <v>0.00546714261622351</v>
      </c>
      <c r="H74" s="1">
        <v>2887</v>
      </c>
    </row>
    <row r="75" customHeight="1" spans="1:8">
      <c r="A75" s="1">
        <v>84</v>
      </c>
      <c r="B75" s="1">
        <v>721</v>
      </c>
      <c r="C75" s="1" t="s">
        <v>186</v>
      </c>
      <c r="D75" s="1" t="s">
        <v>272</v>
      </c>
      <c r="E75" s="1" t="s">
        <v>185</v>
      </c>
      <c r="F75" s="1">
        <v>2352.25</v>
      </c>
      <c r="G75" s="1">
        <v>0.00550960799745161</v>
      </c>
      <c r="H75" s="1">
        <v>2909</v>
      </c>
    </row>
    <row r="76" customHeight="1" spans="1:8">
      <c r="A76" s="1">
        <v>10</v>
      </c>
      <c r="B76" s="1">
        <v>102934</v>
      </c>
      <c r="C76" s="1" t="s">
        <v>108</v>
      </c>
      <c r="D76" s="1" t="s">
        <v>272</v>
      </c>
      <c r="E76" s="1" t="s">
        <v>98</v>
      </c>
      <c r="F76" s="1">
        <v>2363.06</v>
      </c>
      <c r="G76" s="1">
        <v>0.00553492795173047</v>
      </c>
      <c r="H76" s="1">
        <v>2922</v>
      </c>
    </row>
    <row r="77" customHeight="1" spans="1:8">
      <c r="A77" s="1">
        <v>33</v>
      </c>
      <c r="B77" s="1">
        <v>106066</v>
      </c>
      <c r="C77" s="1" t="s">
        <v>130</v>
      </c>
      <c r="D77" s="1" t="s">
        <v>275</v>
      </c>
      <c r="E77" s="1" t="s">
        <v>131</v>
      </c>
      <c r="F77" s="1">
        <v>2494.23</v>
      </c>
      <c r="G77" s="1">
        <v>0.00584216369666648</v>
      </c>
      <c r="H77" s="1">
        <v>3085</v>
      </c>
    </row>
    <row r="78" customHeight="1" spans="1:8">
      <c r="A78" s="1">
        <v>46</v>
      </c>
      <c r="B78" s="1">
        <v>743</v>
      </c>
      <c r="C78" s="1" t="s">
        <v>146</v>
      </c>
      <c r="D78" s="1" t="s">
        <v>273</v>
      </c>
      <c r="E78" s="1" t="s">
        <v>134</v>
      </c>
      <c r="F78" s="1">
        <v>2502.58</v>
      </c>
      <c r="G78" s="1">
        <v>0.0058617216632001</v>
      </c>
      <c r="H78" s="1">
        <v>3095</v>
      </c>
    </row>
    <row r="79" customHeight="1" spans="1:8">
      <c r="A79" s="1">
        <v>66</v>
      </c>
      <c r="B79" s="1">
        <v>391</v>
      </c>
      <c r="C79" s="1" t="s">
        <v>166</v>
      </c>
      <c r="D79" s="1" t="s">
        <v>273</v>
      </c>
      <c r="E79" s="1" t="s">
        <v>101</v>
      </c>
      <c r="F79" s="1">
        <v>2534.2</v>
      </c>
      <c r="G79" s="1">
        <v>0.00593578428616936</v>
      </c>
      <c r="H79" s="1">
        <v>3134</v>
      </c>
    </row>
    <row r="80" customHeight="1" spans="1:8">
      <c r="A80" s="1">
        <v>41</v>
      </c>
      <c r="B80" s="1">
        <v>598</v>
      </c>
      <c r="C80" s="1" t="s">
        <v>141</v>
      </c>
      <c r="D80" s="1" t="s">
        <v>272</v>
      </c>
      <c r="E80" s="1" t="s">
        <v>134</v>
      </c>
      <c r="F80" s="1">
        <v>2652.62</v>
      </c>
      <c r="G80" s="1">
        <v>0.00621315607023067</v>
      </c>
      <c r="H80" s="1">
        <v>3281</v>
      </c>
    </row>
    <row r="81" customHeight="1" spans="1:8">
      <c r="A81" s="1">
        <v>19</v>
      </c>
      <c r="B81" s="1">
        <v>359</v>
      </c>
      <c r="C81" s="1" t="s">
        <v>117</v>
      </c>
      <c r="D81" s="1" t="s">
        <v>274</v>
      </c>
      <c r="E81" s="1" t="s">
        <v>98</v>
      </c>
      <c r="F81" s="1">
        <v>2761.55</v>
      </c>
      <c r="G81" s="1">
        <v>0.00646829969831544</v>
      </c>
      <c r="H81" s="1">
        <v>3415</v>
      </c>
    </row>
    <row r="82" customHeight="1" spans="1:8">
      <c r="A82" s="1">
        <v>38</v>
      </c>
      <c r="B82" s="1">
        <v>387</v>
      </c>
      <c r="C82" s="1" t="s">
        <v>138</v>
      </c>
      <c r="D82" s="1" t="s">
        <v>272</v>
      </c>
      <c r="E82" s="1" t="s">
        <v>134</v>
      </c>
      <c r="F82" s="1">
        <v>2913.5</v>
      </c>
      <c r="G82" s="1">
        <v>0.0068242078437986</v>
      </c>
      <c r="H82" s="1">
        <v>3603</v>
      </c>
    </row>
    <row r="83" customHeight="1" spans="1:8">
      <c r="A83" s="1">
        <v>99</v>
      </c>
      <c r="B83" s="1">
        <v>52</v>
      </c>
      <c r="C83" s="1" t="s">
        <v>205</v>
      </c>
      <c r="D83" s="1" t="s">
        <v>273</v>
      </c>
      <c r="E83" s="1" t="s">
        <v>204</v>
      </c>
      <c r="F83" s="1">
        <v>2970.62</v>
      </c>
      <c r="G83" s="1">
        <v>0.00695799838851725</v>
      </c>
      <c r="H83" s="1">
        <v>3674</v>
      </c>
    </row>
    <row r="84" customHeight="1" spans="1:8">
      <c r="A84" s="1">
        <v>88</v>
      </c>
      <c r="B84" s="1">
        <v>716</v>
      </c>
      <c r="C84" s="1" t="s">
        <v>192</v>
      </c>
      <c r="D84" s="1" t="s">
        <v>272</v>
      </c>
      <c r="E84" s="1" t="s">
        <v>193</v>
      </c>
      <c r="F84" s="1">
        <v>2981.9</v>
      </c>
      <c r="G84" s="1">
        <v>0.00698441921037345</v>
      </c>
      <c r="H84" s="1">
        <v>3688</v>
      </c>
    </row>
    <row r="85" customHeight="1" spans="1:8">
      <c r="A85" s="1">
        <v>8</v>
      </c>
      <c r="B85" s="1">
        <v>379</v>
      </c>
      <c r="C85" s="1" t="s">
        <v>106</v>
      </c>
      <c r="D85" s="1" t="s">
        <v>272</v>
      </c>
      <c r="E85" s="1" t="s">
        <v>98</v>
      </c>
      <c r="F85" s="1">
        <v>3164.01</v>
      </c>
      <c r="G85" s="1">
        <v>0.00741097026252178</v>
      </c>
      <c r="H85" s="1">
        <v>3913</v>
      </c>
    </row>
    <row r="86" customHeight="1" spans="1:8">
      <c r="A86" s="1">
        <v>58</v>
      </c>
      <c r="B86" s="1">
        <v>337</v>
      </c>
      <c r="C86" s="1" t="s">
        <v>158</v>
      </c>
      <c r="D86" s="1" t="s">
        <v>270</v>
      </c>
      <c r="E86" s="1" t="s">
        <v>101</v>
      </c>
      <c r="F86" s="1">
        <v>3174.72</v>
      </c>
      <c r="G86" s="1">
        <v>0.00743605598965653</v>
      </c>
      <c r="H86" s="1">
        <v>3926</v>
      </c>
    </row>
    <row r="87" customHeight="1" spans="1:8">
      <c r="A87" s="1">
        <v>54</v>
      </c>
      <c r="B87" s="1">
        <v>104430</v>
      </c>
      <c r="C87" s="1" t="s">
        <v>154</v>
      </c>
      <c r="D87" s="1" t="s">
        <v>276</v>
      </c>
      <c r="E87" s="1" t="s">
        <v>134</v>
      </c>
      <c r="F87" s="1">
        <v>3338.42</v>
      </c>
      <c r="G87" s="1">
        <v>0.00781948582457324</v>
      </c>
      <c r="H87" s="1">
        <v>4129</v>
      </c>
    </row>
    <row r="88" customHeight="1" spans="1:8">
      <c r="A88" s="1">
        <v>7</v>
      </c>
      <c r="B88" s="1">
        <v>365</v>
      </c>
      <c r="C88" s="1" t="s">
        <v>105</v>
      </c>
      <c r="D88" s="1" t="s">
        <v>272</v>
      </c>
      <c r="E88" s="1" t="s">
        <v>98</v>
      </c>
      <c r="F88" s="1">
        <v>3386.55</v>
      </c>
      <c r="G88" s="1">
        <v>0.00793221934903592</v>
      </c>
      <c r="H88" s="1">
        <v>4188</v>
      </c>
    </row>
    <row r="89" customHeight="1" spans="1:8">
      <c r="A89" s="1">
        <v>5</v>
      </c>
      <c r="B89" s="1">
        <v>709</v>
      </c>
      <c r="C89" s="1" t="s">
        <v>103</v>
      </c>
      <c r="D89" s="1" t="s">
        <v>271</v>
      </c>
      <c r="E89" s="1" t="s">
        <v>98</v>
      </c>
      <c r="F89" s="1">
        <v>3461.4</v>
      </c>
      <c r="G89" s="1">
        <v>0.00810753836640621</v>
      </c>
      <c r="H89" s="1">
        <v>4281</v>
      </c>
    </row>
    <row r="90" customHeight="1" spans="1:8">
      <c r="A90" s="1">
        <v>40</v>
      </c>
      <c r="B90" s="1">
        <v>546</v>
      </c>
      <c r="C90" s="1" t="s">
        <v>140</v>
      </c>
      <c r="D90" s="1" t="s">
        <v>272</v>
      </c>
      <c r="E90" s="1" t="s">
        <v>134</v>
      </c>
      <c r="F90" s="1">
        <v>3470.88</v>
      </c>
      <c r="G90" s="1">
        <v>0.00812974309966833</v>
      </c>
      <c r="H90" s="1">
        <v>4293</v>
      </c>
    </row>
    <row r="91" customHeight="1" spans="1:8">
      <c r="A91" s="1">
        <v>4</v>
      </c>
      <c r="B91" s="1">
        <v>585</v>
      </c>
      <c r="C91" s="1" t="s">
        <v>102</v>
      </c>
      <c r="D91" s="1" t="s">
        <v>271</v>
      </c>
      <c r="E91" s="1" t="s">
        <v>98</v>
      </c>
      <c r="F91" s="1">
        <v>3498.24</v>
      </c>
      <c r="G91" s="1">
        <v>0.00819382764629827</v>
      </c>
      <c r="H91" s="1">
        <v>4326</v>
      </c>
    </row>
    <row r="92" customHeight="1" spans="1:8">
      <c r="A92" s="1">
        <v>18</v>
      </c>
      <c r="B92" s="1">
        <v>339</v>
      </c>
      <c r="C92" s="1" t="s">
        <v>116</v>
      </c>
      <c r="D92" s="1" t="s">
        <v>274</v>
      </c>
      <c r="E92" s="1" t="s">
        <v>98</v>
      </c>
      <c r="F92" s="1">
        <v>3628.26</v>
      </c>
      <c r="G92" s="1">
        <v>0.00849836977907696</v>
      </c>
      <c r="H92" s="1">
        <v>4487</v>
      </c>
    </row>
    <row r="93" customHeight="1" spans="1:8">
      <c r="A93" s="1">
        <v>42</v>
      </c>
      <c r="B93" s="1">
        <v>724</v>
      </c>
      <c r="C93" s="1" t="s">
        <v>142</v>
      </c>
      <c r="D93" s="1" t="s">
        <v>272</v>
      </c>
      <c r="E93" s="1" t="s">
        <v>134</v>
      </c>
      <c r="F93" s="1">
        <v>3896.27</v>
      </c>
      <c r="G93" s="1">
        <v>0.00912612194802031</v>
      </c>
      <c r="H93" s="1">
        <v>4819</v>
      </c>
    </row>
    <row r="94" customHeight="1" spans="1:8">
      <c r="A94" s="1">
        <v>80</v>
      </c>
      <c r="B94" s="1">
        <v>371</v>
      </c>
      <c r="C94" s="1" t="s">
        <v>181</v>
      </c>
      <c r="D94" s="1" t="s">
        <v>273</v>
      </c>
      <c r="E94" s="1" t="s">
        <v>179</v>
      </c>
      <c r="F94" s="1">
        <v>4056.56</v>
      </c>
      <c r="G94" s="1">
        <v>0.00950156463732269</v>
      </c>
      <c r="H94" s="1">
        <v>5017</v>
      </c>
    </row>
    <row r="95" customHeight="1" spans="1:8">
      <c r="A95" s="1">
        <v>25</v>
      </c>
      <c r="B95" s="1">
        <v>347</v>
      </c>
      <c r="C95" s="1" t="s">
        <v>123</v>
      </c>
      <c r="D95" s="1" t="s">
        <v>275</v>
      </c>
      <c r="E95" s="1" t="s">
        <v>98</v>
      </c>
      <c r="F95" s="1">
        <v>4091.67</v>
      </c>
      <c r="G95" s="1">
        <v>0.00958380178762156</v>
      </c>
      <c r="H95" s="1">
        <v>5060</v>
      </c>
    </row>
    <row r="96" customHeight="1" spans="1:8">
      <c r="A96" s="1">
        <v>3</v>
      </c>
      <c r="B96" s="1">
        <v>581</v>
      </c>
      <c r="C96" s="1" t="s">
        <v>100</v>
      </c>
      <c r="D96" s="1" t="s">
        <v>271</v>
      </c>
      <c r="E96" s="1" t="s">
        <v>98</v>
      </c>
      <c r="F96" s="1">
        <v>4204.67</v>
      </c>
      <c r="G96" s="1">
        <v>0.00984847846047183</v>
      </c>
      <c r="H96" s="1">
        <v>5200</v>
      </c>
    </row>
    <row r="97" customHeight="1" spans="1:8">
      <c r="A97" s="1">
        <v>62</v>
      </c>
      <c r="B97" s="1">
        <v>578</v>
      </c>
      <c r="C97" s="1" t="s">
        <v>162</v>
      </c>
      <c r="D97" s="1" t="s">
        <v>272</v>
      </c>
      <c r="E97" s="1" t="s">
        <v>101</v>
      </c>
      <c r="F97" s="1">
        <v>4310.88</v>
      </c>
      <c r="G97" s="1">
        <v>0.0100972511102367</v>
      </c>
      <c r="H97" s="1">
        <v>5331</v>
      </c>
    </row>
    <row r="98" customHeight="1" spans="1:8">
      <c r="A98" s="1">
        <v>39</v>
      </c>
      <c r="B98" s="1">
        <v>377</v>
      </c>
      <c r="C98" s="1" t="s">
        <v>139</v>
      </c>
      <c r="D98" s="1" t="s">
        <v>272</v>
      </c>
      <c r="E98" s="1" t="s">
        <v>134</v>
      </c>
      <c r="F98" s="1">
        <v>4456.94</v>
      </c>
      <c r="G98" s="1">
        <v>0.0104393632769314</v>
      </c>
      <c r="H98" s="1">
        <v>5512</v>
      </c>
    </row>
    <row r="99" customHeight="1" spans="1:8">
      <c r="A99" s="1">
        <v>98</v>
      </c>
      <c r="B99" s="1">
        <v>754</v>
      </c>
      <c r="C99" s="1" t="s">
        <v>203</v>
      </c>
      <c r="D99" s="1" t="s">
        <v>272</v>
      </c>
      <c r="E99" s="1" t="s">
        <v>204</v>
      </c>
      <c r="F99" s="1">
        <v>4565.93</v>
      </c>
      <c r="G99" s="1">
        <v>0.0106946474413027</v>
      </c>
      <c r="H99" s="1">
        <v>5647</v>
      </c>
    </row>
    <row r="100" customHeight="1" spans="1:8">
      <c r="A100" s="1">
        <v>100</v>
      </c>
      <c r="B100" s="1">
        <v>54</v>
      </c>
      <c r="C100" s="1" t="s">
        <v>206</v>
      </c>
      <c r="D100" s="1" t="s">
        <v>273</v>
      </c>
      <c r="E100" s="1" t="s">
        <v>204</v>
      </c>
      <c r="F100" s="1">
        <v>4822.71</v>
      </c>
      <c r="G100" s="1">
        <v>0.0112960959019619</v>
      </c>
      <c r="H100" s="1">
        <v>5964</v>
      </c>
    </row>
    <row r="101" customHeight="1" spans="1:8">
      <c r="A101" s="1">
        <v>45</v>
      </c>
      <c r="B101" s="1">
        <v>399</v>
      </c>
      <c r="C101" s="1" t="s">
        <v>145</v>
      </c>
      <c r="D101" s="1" t="s">
        <v>273</v>
      </c>
      <c r="E101" s="1" t="s">
        <v>134</v>
      </c>
      <c r="F101" s="1">
        <v>4991.89</v>
      </c>
      <c r="G101" s="1">
        <v>0.0116923613843761</v>
      </c>
      <c r="H101" s="1">
        <v>6174</v>
      </c>
    </row>
    <row r="102" customHeight="1" spans="1:8">
      <c r="A102" s="1">
        <v>2</v>
      </c>
      <c r="B102" s="1">
        <v>343</v>
      </c>
      <c r="C102" s="1" t="s">
        <v>99</v>
      </c>
      <c r="D102" s="1" t="s">
        <v>271</v>
      </c>
      <c r="E102" s="1" t="s">
        <v>98</v>
      </c>
      <c r="F102" s="1">
        <v>5302.39</v>
      </c>
      <c r="G102" s="1">
        <v>0.012419636666854</v>
      </c>
      <c r="H102" s="1">
        <v>6558</v>
      </c>
    </row>
    <row r="103" customHeight="1" spans="1:8">
      <c r="A103" s="1">
        <v>20</v>
      </c>
      <c r="B103" s="1">
        <v>726</v>
      </c>
      <c r="C103" s="1" t="s">
        <v>118</v>
      </c>
      <c r="D103" s="1" t="s">
        <v>274</v>
      </c>
      <c r="E103" s="1" t="s">
        <v>98</v>
      </c>
      <c r="F103" s="1">
        <v>6278.38</v>
      </c>
      <c r="G103" s="1">
        <v>0.0147056701707047</v>
      </c>
      <c r="H103" s="1">
        <v>7765</v>
      </c>
    </row>
    <row r="104" customHeight="1" spans="1:8">
      <c r="A104" s="1">
        <v>61</v>
      </c>
      <c r="B104" s="1">
        <v>511</v>
      </c>
      <c r="C104" s="1" t="s">
        <v>161</v>
      </c>
      <c r="D104" s="1" t="s">
        <v>272</v>
      </c>
      <c r="E104" s="1" t="s">
        <v>101</v>
      </c>
      <c r="F104" s="1">
        <v>6436.31</v>
      </c>
      <c r="G104" s="1">
        <v>0.015075585099406</v>
      </c>
      <c r="H104" s="1">
        <v>7960</v>
      </c>
    </row>
    <row r="105" customHeight="1" spans="1:8">
      <c r="A105" s="1">
        <v>37</v>
      </c>
      <c r="B105" s="1">
        <v>750</v>
      </c>
      <c r="C105" s="1" t="s">
        <v>137</v>
      </c>
      <c r="D105" s="1" t="s">
        <v>271</v>
      </c>
      <c r="E105" s="1" t="s">
        <v>134</v>
      </c>
      <c r="F105" s="1">
        <v>6664.43</v>
      </c>
      <c r="G105" s="1">
        <v>0.0156099040605618</v>
      </c>
      <c r="H105" s="1">
        <v>8242</v>
      </c>
    </row>
    <row r="106" customHeight="1" spans="1:8">
      <c r="A106" s="1">
        <v>79</v>
      </c>
      <c r="B106" s="1">
        <v>514</v>
      </c>
      <c r="C106" s="1" t="s">
        <v>180</v>
      </c>
      <c r="D106" s="1" t="s">
        <v>272</v>
      </c>
      <c r="E106" s="1" t="s">
        <v>179</v>
      </c>
      <c r="F106" s="1">
        <v>7010.79</v>
      </c>
      <c r="G106" s="1">
        <v>0.0164211731969194</v>
      </c>
      <c r="H106" s="1">
        <v>8670</v>
      </c>
    </row>
    <row r="107" customHeight="1" spans="1:8">
      <c r="A107" s="1">
        <v>83</v>
      </c>
      <c r="B107" s="1">
        <v>341</v>
      </c>
      <c r="C107" s="1" t="s">
        <v>184</v>
      </c>
      <c r="D107" s="1" t="s">
        <v>271</v>
      </c>
      <c r="E107" s="1" t="s">
        <v>185</v>
      </c>
      <c r="F107" s="1">
        <v>7346.82</v>
      </c>
      <c r="G107" s="1">
        <v>0.01720824666929</v>
      </c>
      <c r="H107" s="1">
        <v>9086</v>
      </c>
    </row>
    <row r="108" customHeight="1" spans="1:8">
      <c r="A108" s="1">
        <v>6</v>
      </c>
      <c r="B108" s="1">
        <v>730</v>
      </c>
      <c r="C108" s="1" t="s">
        <v>104</v>
      </c>
      <c r="D108" s="1" t="s">
        <v>271</v>
      </c>
      <c r="E108" s="1" t="s">
        <v>98</v>
      </c>
      <c r="F108" s="1">
        <v>7457.49</v>
      </c>
      <c r="G108" s="1">
        <v>0.0174674658496824</v>
      </c>
      <c r="H108" s="1">
        <v>9223</v>
      </c>
    </row>
    <row r="109" customHeight="1" spans="1:8">
      <c r="A109" s="1">
        <v>36</v>
      </c>
      <c r="B109" s="1">
        <v>712</v>
      </c>
      <c r="C109" s="1" t="s">
        <v>136</v>
      </c>
      <c r="D109" s="1" t="s">
        <v>271</v>
      </c>
      <c r="E109" s="1" t="s">
        <v>134</v>
      </c>
      <c r="F109" s="1">
        <v>8533.18</v>
      </c>
      <c r="G109" s="1">
        <v>0.019987023816216</v>
      </c>
      <c r="H109" s="1">
        <v>10553</v>
      </c>
    </row>
    <row r="110" customHeight="1" spans="1:8">
      <c r="A110" s="1">
        <v>34</v>
      </c>
      <c r="B110" s="1">
        <v>571</v>
      </c>
      <c r="C110" s="1" t="s">
        <v>133</v>
      </c>
      <c r="D110" s="1" t="s">
        <v>271</v>
      </c>
      <c r="E110" s="1" t="s">
        <v>134</v>
      </c>
      <c r="F110" s="1">
        <v>10554.87</v>
      </c>
      <c r="G110" s="1">
        <v>0.0247223705660802</v>
      </c>
      <c r="H110" s="1">
        <v>13053</v>
      </c>
    </row>
    <row r="111" customHeight="1" spans="1:8">
      <c r="A111" s="1">
        <v>32</v>
      </c>
      <c r="B111" s="1">
        <v>307</v>
      </c>
      <c r="C111" s="1" t="s">
        <v>132</v>
      </c>
      <c r="D111" s="1" t="s">
        <v>278</v>
      </c>
      <c r="E111" s="1" t="s">
        <v>131</v>
      </c>
      <c r="F111" s="1">
        <v>10656.51</v>
      </c>
      <c r="G111" s="1">
        <v>0.0249604390353589</v>
      </c>
      <c r="H111" s="1">
        <v>13179</v>
      </c>
    </row>
    <row r="112" customHeight="1" spans="1:8">
      <c r="A112" s="1">
        <v>90</v>
      </c>
      <c r="B112" s="1">
        <v>746</v>
      </c>
      <c r="C112" s="1" t="s">
        <v>195</v>
      </c>
      <c r="D112" s="1" t="s">
        <v>272</v>
      </c>
      <c r="E112" s="1" t="s">
        <v>193</v>
      </c>
      <c r="F112" s="1">
        <v>32045.36</v>
      </c>
      <c r="G112" s="1">
        <v>0.0750589315494594</v>
      </c>
      <c r="H112" s="1">
        <v>39631</v>
      </c>
    </row>
    <row r="113" customHeight="1" spans="1:8">
      <c r="A113" s="1">
        <v>11</v>
      </c>
      <c r="B113" s="1">
        <v>357</v>
      </c>
      <c r="C113" s="1" t="s">
        <v>109</v>
      </c>
      <c r="D113" s="1" t="s">
        <v>273</v>
      </c>
      <c r="E113" s="1" t="s">
        <v>98</v>
      </c>
      <c r="F113" s="1">
        <v>32296.71</v>
      </c>
      <c r="G113" s="1">
        <v>0.0756476614761931</v>
      </c>
      <c r="H113" s="1">
        <v>39942</v>
      </c>
    </row>
    <row r="114" customHeight="1" spans="1:8">
      <c r="A114" s="1">
        <v>69</v>
      </c>
      <c r="B114" s="1">
        <v>744</v>
      </c>
      <c r="C114" s="1" t="s">
        <v>169</v>
      </c>
      <c r="D114" s="1" t="s">
        <v>273</v>
      </c>
      <c r="E114" s="1" t="s">
        <v>101</v>
      </c>
      <c r="F114" s="1">
        <v>32597.51</v>
      </c>
      <c r="G114" s="1">
        <v>0.0763522167256919</v>
      </c>
      <c r="H114" s="1">
        <v>40314</v>
      </c>
    </row>
    <row r="115" customHeight="1" spans="1:8">
      <c r="A115" s="1">
        <v>23</v>
      </c>
      <c r="B115" s="1">
        <v>311</v>
      </c>
      <c r="C115" s="1" t="s">
        <v>121</v>
      </c>
      <c r="D115" s="1" t="s">
        <v>275</v>
      </c>
      <c r="E115" s="1" t="s">
        <v>98</v>
      </c>
      <c r="F115" s="1">
        <v>72404.44</v>
      </c>
      <c r="G115" s="1">
        <v>0.169590852024659</v>
      </c>
      <c r="H115" s="1">
        <v>89544</v>
      </c>
    </row>
    <row r="116" customHeight="1" spans="1:8">
      <c r="A116" s="1" t="s">
        <v>264</v>
      </c>
      <c r="B116" s="1"/>
      <c r="C116" s="1"/>
      <c r="D116" s="1"/>
      <c r="E116" s="1"/>
      <c r="F116" s="1"/>
      <c r="G116" s="1"/>
      <c r="H116" s="1"/>
    </row>
    <row r="117" customHeight="1" spans="1:8">
      <c r="A117" s="1" t="s">
        <v>0</v>
      </c>
      <c r="B117" s="1" t="s">
        <v>78</v>
      </c>
      <c r="C117" s="1" t="s">
        <v>79</v>
      </c>
      <c r="D117" s="1" t="s">
        <v>265</v>
      </c>
      <c r="E117" s="1" t="s">
        <v>80</v>
      </c>
      <c r="F117" s="1" t="s">
        <v>269</v>
      </c>
      <c r="G117" s="1"/>
      <c r="H117" s="1"/>
    </row>
  </sheetData>
  <sortState ref="A1:H117">
    <sortCondition ref="H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总表原表</vt:lpstr>
      <vt:lpstr>任务总表</vt:lpstr>
      <vt:lpstr>任务明细表</vt:lpstr>
      <vt:lpstr>片区完成情况</vt:lpstr>
      <vt:lpstr>4月各品种完成情况</vt:lpstr>
      <vt:lpstr>进度通报表</vt:lpstr>
      <vt:lpstr>任务（原存档） </vt:lpstr>
      <vt:lpstr>藿香数据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2020-03-04T09:14:00Z</dcterms:created>
  <dcterms:modified xsi:type="dcterms:W3CDTF">2020-05-09T09:21:19Z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