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250" windowHeight="7290" firstSheet="3" activeTab="4"/>
  </bookViews>
  <sheets>
    <sheet name="总表原表" sheetId="1" state="hidden" r:id="rId1"/>
    <sheet name="任务 原表" sheetId="2" state="hidden" r:id="rId2"/>
    <sheet name="信息部" sheetId="5" state="hidden" r:id="rId3"/>
    <sheet name="任务总表" sheetId="3" r:id="rId4"/>
    <sheet name="门店完成情况" sheetId="4" r:id="rId5"/>
  </sheets>
  <externalReferences>
    <externalReference r:id="rId6"/>
  </externalReferences>
  <definedNames>
    <definedName name="_xlnm._FilterDatabase" localSheetId="1" hidden="1">'任务 原表'!$A$1:$X$1</definedName>
    <definedName name="_xlnm._FilterDatabase" localSheetId="4" hidden="1">门店完成情况!$A$3:$BA$118</definedName>
  </definedNames>
  <calcPr calcId="144525"/>
</workbook>
</file>

<file path=xl/sharedStrings.xml><?xml version="1.0" encoding="utf-8"?>
<sst xmlns="http://schemas.openxmlformats.org/spreadsheetml/2006/main" count="998" uniqueCount="213">
  <si>
    <t>序号</t>
  </si>
  <si>
    <r>
      <rPr>
        <b/>
        <sz val="11"/>
        <rFont val="宋体"/>
        <charset val="134"/>
      </rPr>
      <t>货品</t>
    </r>
    <r>
      <rPr>
        <b/>
        <sz val="11"/>
        <rFont val="Arial"/>
        <charset val="0"/>
      </rPr>
      <t>id</t>
    </r>
  </si>
  <si>
    <t>品名</t>
  </si>
  <si>
    <t>规格</t>
  </si>
  <si>
    <t>厂家</t>
  </si>
  <si>
    <t>价格</t>
  </si>
  <si>
    <t>考核价</t>
  </si>
  <si>
    <t>任务量</t>
  </si>
  <si>
    <t>毛利额</t>
  </si>
  <si>
    <t>毛利率</t>
  </si>
  <si>
    <t>毛利段提成比例</t>
  </si>
  <si>
    <t>,</t>
  </si>
  <si>
    <t>赖氨酸磷酸氢钙片</t>
  </si>
  <si>
    <t>12片x5板</t>
  </si>
  <si>
    <t>广西嘉进药业有限公司</t>
  </si>
  <si>
    <t>葡萄糖酸钙锌口服溶液</t>
  </si>
  <si>
    <t>10mlx48支（按2盒计）</t>
  </si>
  <si>
    <t>澳诺(中国)制药有限公司</t>
  </si>
  <si>
    <t>10mlx24支</t>
  </si>
  <si>
    <t>维生素D滴剂</t>
  </si>
  <si>
    <t>400单位x60粒</t>
  </si>
  <si>
    <t>青岛双鲸药业股份有限公司</t>
  </si>
  <si>
    <t>丙酸氟替卡松鼻喷雾剂（辅舒良）</t>
  </si>
  <si>
    <t>50ug：120喷</t>
  </si>
  <si>
    <t>西班牙</t>
  </si>
  <si>
    <t>盐酸赛罗唑啉鼻用喷雾剂</t>
  </si>
  <si>
    <t>10ml*10mg</t>
  </si>
  <si>
    <t>Novartis Consumer Health SA (诺华）</t>
  </si>
  <si>
    <t>蓝芩口服液</t>
  </si>
  <si>
    <t>10ml*12支</t>
  </si>
  <si>
    <t>扬子江</t>
  </si>
  <si>
    <t>奥利司他胶囊</t>
  </si>
  <si>
    <t>60mgx24粒</t>
  </si>
  <si>
    <t>山东新时代药业有限公司</t>
  </si>
  <si>
    <t>门店ID</t>
  </si>
  <si>
    <t>门店</t>
  </si>
  <si>
    <t>片区</t>
  </si>
  <si>
    <t>门店类型</t>
  </si>
  <si>
    <t>葡萄糖酸钙锌口服溶液（去年）</t>
  </si>
  <si>
    <t>奥利司他胶囊（去年）</t>
  </si>
  <si>
    <t>锦江区东大街药店</t>
  </si>
  <si>
    <t>旗舰片区</t>
  </si>
  <si>
    <t>T</t>
  </si>
  <si>
    <t>青羊区十二桥路药店</t>
  </si>
  <si>
    <t>西北片区</t>
  </si>
  <si>
    <t>A1</t>
  </si>
  <si>
    <t>武侯区浆洗街药店</t>
  </si>
  <si>
    <t>城中片区</t>
  </si>
  <si>
    <t>青羊区光华药店</t>
  </si>
  <si>
    <t>A2</t>
  </si>
  <si>
    <t>成华区二环路北四段药店</t>
  </si>
  <si>
    <t xml:space="preserve">成华区羊子山西路药店 </t>
  </si>
  <si>
    <t>新都马超东路店</t>
  </si>
  <si>
    <t>新都区新繁繁江北路药店</t>
  </si>
  <si>
    <t>高新区民丰大道药店</t>
  </si>
  <si>
    <t>东南片区</t>
  </si>
  <si>
    <t>成华区万科路药店</t>
  </si>
  <si>
    <t>成华区华泰路药店</t>
  </si>
  <si>
    <t>成汉南路店</t>
  </si>
  <si>
    <t>锦江区通盈街药店</t>
  </si>
  <si>
    <t>青羊区北东街药店</t>
  </si>
  <si>
    <t>新津县五津镇五津西路药店</t>
  </si>
  <si>
    <t>城郊一片：新津</t>
  </si>
  <si>
    <t>邛崃市中心药店</t>
  </si>
  <si>
    <t>城郊一片：邛崃</t>
  </si>
  <si>
    <t>青羊区光华村街药店</t>
  </si>
  <si>
    <t>A3</t>
  </si>
  <si>
    <t>高新区土龙路药店</t>
  </si>
  <si>
    <t>武侯区顺和街药店</t>
  </si>
  <si>
    <t>银河北街店</t>
  </si>
  <si>
    <t>高新区新乐中街药店</t>
  </si>
  <si>
    <t>高新区新园大道药店</t>
  </si>
  <si>
    <t>锦江区榕声路药店</t>
  </si>
  <si>
    <t>锦江区水杉街药店</t>
  </si>
  <si>
    <t>锦江区观音桥街药店</t>
  </si>
  <si>
    <t>高新区大源三期药店</t>
  </si>
  <si>
    <t>高新区新下街药店</t>
  </si>
  <si>
    <t>成华区杉板桥南一路药店</t>
  </si>
  <si>
    <t>成华区华油路药店</t>
  </si>
  <si>
    <t>锦江区庆云南街药店</t>
  </si>
  <si>
    <t>郫县一环路东南段店</t>
  </si>
  <si>
    <t>新津县邓双镇飞雪路药店</t>
  </si>
  <si>
    <t>邛崃市临邛镇洪川小区药店</t>
  </si>
  <si>
    <t>大邑县沙渠镇利民街药店</t>
  </si>
  <si>
    <t>城郊一片：大邑</t>
  </si>
  <si>
    <t>大邑县晋原 通达东路五段药店</t>
  </si>
  <si>
    <t>大邑县晋原镇内蒙古桃源药店</t>
  </si>
  <si>
    <t>尚贤坊街药店</t>
  </si>
  <si>
    <t>城郊二片</t>
  </si>
  <si>
    <t>青羊区清江东路药店</t>
  </si>
  <si>
    <t>B1</t>
  </si>
  <si>
    <t>金牛区金沙路药店</t>
  </si>
  <si>
    <t>贝森路店</t>
  </si>
  <si>
    <t>西林一街店</t>
  </si>
  <si>
    <t>四川太极武侯区大悦路药店</t>
  </si>
  <si>
    <t>四川太极青羊区蜀辉路药店</t>
  </si>
  <si>
    <t>万和路店</t>
  </si>
  <si>
    <t>高新区天久北巷药店</t>
  </si>
  <si>
    <t>成华区万宇路药店</t>
  </si>
  <si>
    <t>金马河店</t>
  </si>
  <si>
    <t>成华区双林路药店</t>
  </si>
  <si>
    <t>青羊区金丝街店</t>
  </si>
  <si>
    <t>成华区崔家店路药店</t>
  </si>
  <si>
    <t>郫县郫筒镇东大街药店</t>
  </si>
  <si>
    <t>武侯区科华街药店</t>
  </si>
  <si>
    <t>劼人路店</t>
  </si>
  <si>
    <t>新津县兴义镇万兴路药店</t>
  </si>
  <si>
    <t>五津西路2店</t>
  </si>
  <si>
    <t>邛崃翠荫街店</t>
  </si>
  <si>
    <t>大邑县晋原镇子龙街药店</t>
  </si>
  <si>
    <t>大邑县晋原镇东壕沟北段药店</t>
  </si>
  <si>
    <t>大邑县安仁镇千禧街药店</t>
  </si>
  <si>
    <t>大邑东街店</t>
  </si>
  <si>
    <t>大邑北街</t>
  </si>
  <si>
    <t>崇州中心药店</t>
  </si>
  <si>
    <t>崇州市怀远镇新正东街药店</t>
  </si>
  <si>
    <t>崇州市金带街药店</t>
  </si>
  <si>
    <t>都江堰幸福镇景中路药店</t>
  </si>
  <si>
    <t>江安路店</t>
  </si>
  <si>
    <t>崇州永康东路店</t>
  </si>
  <si>
    <t>金牛区沙河源药店</t>
  </si>
  <si>
    <t>B2</t>
  </si>
  <si>
    <t>金牛区枣子巷药店</t>
  </si>
  <si>
    <t>金牛区交大路第三药店</t>
  </si>
  <si>
    <t>金牛区黄苑东街药店</t>
  </si>
  <si>
    <t>蜀汉路</t>
  </si>
  <si>
    <t>双流区东升街道三强西路药店</t>
  </si>
  <si>
    <t>四川太极成都高新区元华二巷药店</t>
  </si>
  <si>
    <t>青羊区红星路药店</t>
  </si>
  <si>
    <t>锦江区柳翠路药店</t>
  </si>
  <si>
    <t>邛崃市羊安镇永康大道药店</t>
  </si>
  <si>
    <t>大邑县新场镇文昌街药店</t>
  </si>
  <si>
    <t>崇州市三江镇崇新路药店</t>
  </si>
  <si>
    <t>温江区柳城凤溪药店</t>
  </si>
  <si>
    <t>都江堰市幸福镇都江堰大道药店</t>
  </si>
  <si>
    <t>都江堰市幸福镇奎光路药店</t>
  </si>
  <si>
    <t>都江堰市幸福镇翔凤路药店</t>
  </si>
  <si>
    <t>都江堰市蒲阳镇问道西路药店</t>
  </si>
  <si>
    <t>金牛区蓉北商贸大道药店</t>
  </si>
  <si>
    <t>C1</t>
  </si>
  <si>
    <t>青羊区浣花滨河路药店</t>
  </si>
  <si>
    <t>青羊区清江东路二药房</t>
  </si>
  <si>
    <t>聚萃街店</t>
  </si>
  <si>
    <t>佳灵路店</t>
  </si>
  <si>
    <t>大华街店</t>
  </si>
  <si>
    <t>四川太极金牛区银沙路药店</t>
  </si>
  <si>
    <t>梨花街店</t>
  </si>
  <si>
    <t>双流县西航港街道锦华路一段药店</t>
  </si>
  <si>
    <t>成华区华康路药店</t>
  </si>
  <si>
    <t>合欢树店</t>
  </si>
  <si>
    <t>青羊区人民中路药店</t>
  </si>
  <si>
    <t>丝竹路</t>
  </si>
  <si>
    <t>新津武阳西路店</t>
  </si>
  <si>
    <t>邛崃市临邛镇长安大道药店</t>
  </si>
  <si>
    <t>潘家街四段店</t>
  </si>
  <si>
    <t>都江堰市聚源镇联建房药店</t>
  </si>
  <si>
    <t>都江堰市灌口镇蒲阳路药店</t>
  </si>
  <si>
    <t>蜀州中路店</t>
  </si>
  <si>
    <t>成华区新怡路药店</t>
  </si>
  <si>
    <t>C2</t>
  </si>
  <si>
    <t>花照壁</t>
  </si>
  <si>
    <t>成华区龙潭寺西路药店</t>
  </si>
  <si>
    <t>中和大道</t>
  </si>
  <si>
    <t>航中街</t>
  </si>
  <si>
    <t>四川太极高新区紫薇东路药店</t>
  </si>
  <si>
    <t>四川太极高新区中和公济桥路药店</t>
  </si>
  <si>
    <t>静明路店</t>
  </si>
  <si>
    <t>童子街店</t>
  </si>
  <si>
    <t>解放路</t>
  </si>
  <si>
    <t>四川太极都江堰市永丰街道宝莲路药店</t>
  </si>
  <si>
    <t>奖励总额</t>
  </si>
  <si>
    <t>2020年3月重点品种任务表</t>
  </si>
  <si>
    <t>考核时间（2.26-3.25）</t>
  </si>
  <si>
    <t>奖励</t>
  </si>
  <si>
    <t>处罚</t>
  </si>
  <si>
    <t>保底提成</t>
  </si>
  <si>
    <t>完成任务提成</t>
  </si>
  <si>
    <t>差额处罚</t>
  </si>
  <si>
    <t>晒单</t>
  </si>
  <si>
    <t>1元/盒</t>
  </si>
  <si>
    <t>0.5元/盒</t>
  </si>
  <si>
    <t>晒单奖励3元/盒，不再享受其余奖励</t>
  </si>
  <si>
    <t>销售奖励：①销售1盒晒单奖励15元；②买二得三【赠品为卖品】，奖励40元/组（奖励不含赠品）。不再享受毛利段奖励。</t>
  </si>
  <si>
    <t>2元/盒</t>
  </si>
  <si>
    <t>来益牌叶黄素咀嚼片</t>
  </si>
  <si>
    <t>450mg*30粒</t>
  </si>
  <si>
    <t>浙江医药股份有限公司新昌制药厂</t>
  </si>
  <si>
    <t>无</t>
  </si>
  <si>
    <t>新增</t>
  </si>
  <si>
    <t>明目护眼贴</t>
  </si>
  <si>
    <r>
      <rPr>
        <sz val="10"/>
        <rFont val="宋体"/>
        <charset val="0"/>
      </rPr>
      <t>椭圆形</t>
    </r>
    <r>
      <rPr>
        <sz val="10"/>
        <rFont val="Arial"/>
        <charset val="0"/>
      </rPr>
      <t>7cmx5.5cm15</t>
    </r>
    <r>
      <rPr>
        <sz val="10"/>
        <rFont val="宋体"/>
        <charset val="0"/>
      </rPr>
      <t>袋</t>
    </r>
    <r>
      <rPr>
        <sz val="10"/>
        <rFont val="Arial"/>
        <charset val="0"/>
      </rPr>
      <t>x2</t>
    </r>
    <r>
      <rPr>
        <sz val="10"/>
        <rFont val="宋体"/>
        <charset val="0"/>
      </rPr>
      <t>贴（中老年用）</t>
    </r>
  </si>
  <si>
    <t>盒</t>
  </si>
  <si>
    <t>284
（考核时间：3月14-25日）</t>
  </si>
  <si>
    <r>
      <rPr>
        <sz val="10"/>
        <rFont val="宋体"/>
        <charset val="0"/>
      </rPr>
      <t>月牙形</t>
    </r>
    <r>
      <rPr>
        <sz val="10"/>
        <rFont val="Arial"/>
        <charset val="0"/>
      </rPr>
      <t>7cmx3.5cm2</t>
    </r>
    <r>
      <rPr>
        <sz val="10"/>
        <rFont val="宋体"/>
        <charset val="0"/>
      </rPr>
      <t>贴</t>
    </r>
    <r>
      <rPr>
        <sz val="10"/>
        <rFont val="Arial"/>
        <charset val="0"/>
      </rPr>
      <t>x15</t>
    </r>
    <r>
      <rPr>
        <sz val="10"/>
        <rFont val="宋体"/>
        <charset val="0"/>
      </rPr>
      <t>袋（女士用）</t>
    </r>
  </si>
  <si>
    <r>
      <rPr>
        <sz val="10"/>
        <rFont val="宋体"/>
        <charset val="0"/>
      </rPr>
      <t>椭圆形</t>
    </r>
    <r>
      <rPr>
        <sz val="10"/>
        <rFont val="Arial"/>
        <charset val="0"/>
      </rPr>
      <t>6cmx4cm2</t>
    </r>
    <r>
      <rPr>
        <sz val="10"/>
        <rFont val="宋体"/>
        <charset val="0"/>
      </rPr>
      <t>贴</t>
    </r>
    <r>
      <rPr>
        <sz val="10"/>
        <rFont val="Arial"/>
        <charset val="0"/>
      </rPr>
      <t>x15</t>
    </r>
    <r>
      <rPr>
        <sz val="10"/>
        <rFont val="宋体"/>
        <charset val="0"/>
      </rPr>
      <t>袋（青少年用）</t>
    </r>
  </si>
  <si>
    <t>门店任务明细表</t>
  </si>
  <si>
    <t>盐酸赛罗唑啉鼻用喷雾剂+辅舒良</t>
  </si>
  <si>
    <t>蓝芩口服液（奖励按晒单政策执行，不再单独享受其余提成)</t>
  </si>
  <si>
    <t>奥利司他胶囊（奖励按晒单政策执行，不再单独享受其余提成）</t>
  </si>
  <si>
    <t>来益叶黄素</t>
  </si>
  <si>
    <t>仁和护眼贴（考核时间为3.14-25日）</t>
  </si>
  <si>
    <t>合计</t>
  </si>
  <si>
    <t>任务</t>
  </si>
  <si>
    <t>实际销售数量</t>
  </si>
  <si>
    <t>销售金额</t>
  </si>
  <si>
    <t>完成情况</t>
  </si>
  <si>
    <t>实际销售数量（24支）</t>
  </si>
  <si>
    <t>实际销售数量（48支）</t>
  </si>
  <si>
    <t>丙酸氟替卡松鼻喷雾剂</t>
  </si>
  <si>
    <t>盐酸赛洛唑啉鼻用喷雾剂</t>
  </si>
  <si>
    <t>实际销售</t>
  </si>
  <si>
    <t>销售数量</t>
  </si>
  <si>
    <t>新店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</si>
</sst>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176" formatCode="0.0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8">
    <font>
      <sz val="11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20"/>
      <name val="宋体"/>
      <charset val="134"/>
    </font>
    <font>
      <sz val="14"/>
      <name val="宋体"/>
      <charset val="134"/>
    </font>
    <font>
      <b/>
      <sz val="10"/>
      <name val="宋体"/>
      <charset val="134"/>
    </font>
    <font>
      <sz val="10"/>
      <name val="宋体"/>
      <charset val="134"/>
      <scheme val="major"/>
    </font>
    <font>
      <sz val="10"/>
      <color rgb="FFFF0000"/>
      <name val="宋体"/>
      <charset val="134"/>
    </font>
    <font>
      <sz val="10"/>
      <name val="Arial"/>
      <charset val="0"/>
    </font>
    <font>
      <b/>
      <sz val="16"/>
      <color theme="1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  <scheme val="major"/>
    </font>
    <font>
      <sz val="12"/>
      <name val="宋体"/>
      <charset val="134"/>
    </font>
    <font>
      <sz val="12"/>
      <name val="宋体"/>
      <charset val="134"/>
      <scheme val="major"/>
    </font>
    <font>
      <sz val="11"/>
      <name val="宋体"/>
      <charset val="134"/>
    </font>
    <font>
      <sz val="10"/>
      <name val="宋体"/>
      <charset val="0"/>
    </font>
    <font>
      <sz val="9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name val="Arial"/>
      <charset val="0"/>
    </font>
  </fonts>
  <fills count="38">
    <fill>
      <patternFill patternType="none"/>
    </fill>
    <fill>
      <patternFill patternType="gray125"/>
    </fill>
    <fill>
      <patternFill patternType="solid">
        <fgColor theme="9" tint="0.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6"/>
        <bgColor indexed="64"/>
      </patternFill>
    </fill>
    <fill>
      <patternFill patternType="solid">
        <fgColor theme="8" tint="0.6"/>
        <bgColor indexed="64"/>
      </patternFill>
    </fill>
    <fill>
      <patternFill patternType="solid">
        <fgColor theme="6" tint="0.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33" fillId="28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20" borderId="10" applyNumberFormat="0" applyFont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19" borderId="9" applyNumberFormat="0" applyAlignment="0" applyProtection="0">
      <alignment vertical="center"/>
    </xf>
    <xf numFmtId="0" fontId="36" fillId="19" borderId="13" applyNumberFormat="0" applyAlignment="0" applyProtection="0">
      <alignment vertical="center"/>
    </xf>
    <xf numFmtId="0" fontId="19" fillId="11" borderId="7" applyNumberFormat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18" fillId="3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18" fillId="36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35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</cellStyleXfs>
  <cellXfs count="70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1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 wrapText="1"/>
    </xf>
    <xf numFmtId="176" fontId="3" fillId="0" borderId="4" xfId="0" applyNumberFormat="1" applyFont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9" fillId="5" borderId="4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4" fillId="0" borderId="3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13" fillId="0" borderId="4" xfId="0" applyNumberFormat="1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15" fillId="0" borderId="4" xfId="0" applyNumberFormat="1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/>
    </xf>
    <xf numFmtId="0" fontId="16" fillId="0" borderId="4" xfId="0" applyFont="1" applyFill="1" applyBorder="1" applyAlignment="1">
      <alignment horizontal="center" vertical="center"/>
    </xf>
    <xf numFmtId="0" fontId="16" fillId="0" borderId="4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9" fontId="0" fillId="0" borderId="4" xfId="1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9" fontId="17" fillId="0" borderId="4" xfId="11" applyFont="1" applyBorder="1" applyAlignment="1">
      <alignment horizontal="center" vertical="center" wrapText="1"/>
    </xf>
    <xf numFmtId="9" fontId="0" fillId="0" borderId="4" xfId="0" applyNumberFormat="1" applyBorder="1" applyAlignment="1">
      <alignment horizontal="center" vertical="center"/>
    </xf>
    <xf numFmtId="9" fontId="3" fillId="0" borderId="4" xfId="0" applyNumberFormat="1" applyFont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9" fontId="2" fillId="0" borderId="0" xfId="11" applyFont="1" applyFill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10" fontId="0" fillId="0" borderId="4" xfId="11" applyNumberForma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Desktop\&#37319;&#36141;&#37096;&#21457;&#27963;&#21160;&#12304;2020&#12305;007&#21495;&#27963;&#21160;2020&#24180;3&#26376;&#21333;&#21697;+&#26194;&#21333;&#27963;&#21160;&#21697;&#31181;3.3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签字版"/>
      <sheetName val="3月删除品种明细"/>
    </sheetNames>
    <sheetDataSet>
      <sheetData sheetId="0">
        <row r="2">
          <cell r="C2" t="str">
            <v>货品ID</v>
          </cell>
          <cell r="D2" t="str">
            <v>品名</v>
          </cell>
          <cell r="E2" t="str">
            <v>规格</v>
          </cell>
          <cell r="F2" t="str">
            <v>产地</v>
          </cell>
          <cell r="G2" t="str">
            <v>开始时间</v>
          </cell>
          <cell r="H2" t="str">
            <v>结束时间</v>
          </cell>
          <cell r="I2" t="str">
            <v>单品返利单价/比例</v>
          </cell>
          <cell r="J2" t="str">
            <v>零售价</v>
          </cell>
          <cell r="K2" t="str">
            <v>晒单细则</v>
          </cell>
        </row>
        <row r="3">
          <cell r="C3">
            <v>130589</v>
          </cell>
          <cell r="D3" t="str">
            <v>舒筋健腰丸</v>
          </cell>
          <cell r="E3" t="str">
            <v>45gx10瓶</v>
          </cell>
          <cell r="F3" t="str">
            <v>陈李济药厂</v>
          </cell>
          <cell r="G3" t="str">
            <v>2019.12.26</v>
          </cell>
          <cell r="H3" t="str">
            <v>2020.3.25</v>
          </cell>
          <cell r="I3" t="str">
            <v>5元</v>
          </cell>
          <cell r="J3">
            <v>890</v>
          </cell>
        </row>
        <row r="4">
          <cell r="C4">
            <v>147262</v>
          </cell>
          <cell r="D4" t="str">
            <v>益安宁丸</v>
          </cell>
          <cell r="E4" t="str">
            <v>112丸x3瓶</v>
          </cell>
          <cell r="F4" t="str">
            <v>同溢堂药业</v>
          </cell>
          <cell r="G4" t="str">
            <v>2019.12.26</v>
          </cell>
          <cell r="H4" t="str">
            <v>2020.3.25</v>
          </cell>
          <cell r="I4" t="str">
            <v>5元</v>
          </cell>
          <cell r="J4">
            <v>790</v>
          </cell>
        </row>
        <row r="5">
          <cell r="C5">
            <v>50603</v>
          </cell>
          <cell r="D5" t="str">
            <v>片仔癀</v>
          </cell>
          <cell r="E5" t="str">
            <v>3g(特供装)</v>
          </cell>
          <cell r="F5" t="str">
            <v>漳州片仔癀</v>
          </cell>
          <cell r="G5" t="str">
            <v>2019.12.26</v>
          </cell>
          <cell r="H5" t="str">
            <v>2020.3.25</v>
          </cell>
          <cell r="I5" t="str">
            <v>3元</v>
          </cell>
          <cell r="J5">
            <v>500</v>
          </cell>
        </row>
        <row r="6">
          <cell r="C6">
            <v>131821</v>
          </cell>
          <cell r="D6" t="str">
            <v>注射用地西他滨</v>
          </cell>
          <cell r="E6" t="str">
            <v>25mg</v>
          </cell>
          <cell r="F6" t="str">
            <v>正大天晴药业</v>
          </cell>
          <cell r="G6" t="str">
            <v>2019.12.26</v>
          </cell>
          <cell r="H6" t="str">
            <v>2020.3.25</v>
          </cell>
          <cell r="I6" t="str">
            <v>8元</v>
          </cell>
          <cell r="J6">
            <v>1820.5</v>
          </cell>
        </row>
        <row r="7">
          <cell r="C7">
            <v>139203</v>
          </cell>
          <cell r="D7" t="str">
            <v>注射用替加环素</v>
          </cell>
          <cell r="E7" t="str">
            <v>50mg</v>
          </cell>
          <cell r="F7" t="str">
            <v>正大天晴药业</v>
          </cell>
          <cell r="G7" t="str">
            <v>2019.12.26</v>
          </cell>
          <cell r="H7" t="str">
            <v>2020.3.25</v>
          </cell>
          <cell r="I7" t="str">
            <v>1元</v>
          </cell>
          <cell r="J7">
            <v>440</v>
          </cell>
        </row>
        <row r="8">
          <cell r="C8">
            <v>128318</v>
          </cell>
          <cell r="D8" t="str">
            <v>甲磺酸伊马替尼胶囊</v>
          </cell>
          <cell r="E8" t="str">
            <v>100mgx12粒</v>
          </cell>
          <cell r="F8" t="str">
            <v>正大天晴药业</v>
          </cell>
          <cell r="G8" t="str">
            <v>2019.12.26</v>
          </cell>
          <cell r="H8" t="str">
            <v>2020.3.25</v>
          </cell>
          <cell r="I8" t="str">
            <v>1元</v>
          </cell>
          <cell r="J8">
            <v>124.5</v>
          </cell>
        </row>
        <row r="9">
          <cell r="C9">
            <v>90432</v>
          </cell>
          <cell r="D9" t="str">
            <v>奥氮平片(再普乐)</v>
          </cell>
          <cell r="E9" t="str">
            <v>5mgx28片</v>
          </cell>
          <cell r="F9" t="str">
            <v>美国</v>
          </cell>
          <cell r="G9" t="str">
            <v>2019.12.26</v>
          </cell>
          <cell r="H9" t="str">
            <v>2020.3.25</v>
          </cell>
          <cell r="I9" t="str">
            <v>3元</v>
          </cell>
          <cell r="J9">
            <v>680</v>
          </cell>
        </row>
        <row r="10">
          <cell r="C10">
            <v>62594</v>
          </cell>
          <cell r="D10" t="str">
            <v>阿发林润康</v>
          </cell>
          <cell r="E10" t="str">
            <v>6粒x15板</v>
          </cell>
          <cell r="F10" t="str">
            <v>北京长城</v>
          </cell>
          <cell r="G10" t="str">
            <v>2019.12.26</v>
          </cell>
          <cell r="H10" t="str">
            <v>2020.3.25</v>
          </cell>
          <cell r="I10" t="str">
            <v>3元</v>
          </cell>
          <cell r="J10">
            <v>518</v>
          </cell>
        </row>
        <row r="11">
          <cell r="C11">
            <v>39234</v>
          </cell>
          <cell r="D11" t="str">
            <v>恩替卡韦片(博路定)</v>
          </cell>
          <cell r="E11" t="str">
            <v>0.5mgx7片</v>
          </cell>
          <cell r="F11" t="str">
            <v>上海施贵宝</v>
          </cell>
          <cell r="G11" t="str">
            <v>2019.12.26</v>
          </cell>
          <cell r="H11" t="str">
            <v>2020.3.25</v>
          </cell>
          <cell r="I11" t="str">
            <v>1元</v>
          </cell>
          <cell r="J11">
            <v>221</v>
          </cell>
        </row>
        <row r="12">
          <cell r="C12">
            <v>158376</v>
          </cell>
          <cell r="D12" t="str">
            <v>恩替卡韦分散片</v>
          </cell>
          <cell r="E12" t="str">
            <v>0.5mgx28片</v>
          </cell>
          <cell r="F12" t="str">
            <v>江苏正大天晴制药有限公司</v>
          </cell>
          <cell r="G12" t="str">
            <v>2019.12.26</v>
          </cell>
          <cell r="H12" t="str">
            <v>2020.3.25</v>
          </cell>
          <cell r="I12" t="str">
            <v>2元</v>
          </cell>
          <cell r="J12">
            <v>352</v>
          </cell>
        </row>
        <row r="13">
          <cell r="C13">
            <v>166477</v>
          </cell>
          <cell r="D13" t="str">
            <v>瑞贝生女性抗毒洁阴复合剂</v>
          </cell>
          <cell r="E13" t="str">
            <v>5套（推注器：0.5g：3.0ml）</v>
          </cell>
          <cell r="F13" t="str">
            <v>海南森瑞谱</v>
          </cell>
          <cell r="G13" t="str">
            <v>2019.12.26</v>
          </cell>
          <cell r="H13" t="str">
            <v>2020.3.25</v>
          </cell>
          <cell r="I13" t="str">
            <v>2元</v>
          </cell>
          <cell r="J13">
            <v>786</v>
          </cell>
        </row>
        <row r="14">
          <cell r="C14">
            <v>141479</v>
          </cell>
          <cell r="D14" t="str">
            <v>奥利司他片</v>
          </cell>
          <cell r="E14" t="str">
            <v>0.12gx1片x24板</v>
          </cell>
          <cell r="F14" t="str">
            <v>浙江海正</v>
          </cell>
          <cell r="G14" t="str">
            <v>2019.12.26</v>
          </cell>
          <cell r="H14" t="str">
            <v>2020.3.25</v>
          </cell>
          <cell r="I14" t="str">
            <v>2元</v>
          </cell>
          <cell r="J14">
            <v>398</v>
          </cell>
        </row>
        <row r="15">
          <cell r="C15">
            <v>176336</v>
          </cell>
          <cell r="D15" t="str">
            <v>盐酸安罗替尼胶囊</v>
          </cell>
          <cell r="E15" t="str">
            <v>12mgx7粒</v>
          </cell>
          <cell r="F15" t="str">
            <v>江苏正大天晴制药有限公司</v>
          </cell>
          <cell r="G15" t="str">
            <v>2019.12.26</v>
          </cell>
          <cell r="H15" t="str">
            <v>2020.3.25</v>
          </cell>
          <cell r="I15" t="str">
            <v>10元</v>
          </cell>
          <cell r="J15">
            <v>3409</v>
          </cell>
        </row>
        <row r="16">
          <cell r="C16">
            <v>106277</v>
          </cell>
          <cell r="D16" t="str">
            <v>艾塞那肽注射液</v>
          </cell>
          <cell r="E16" t="str">
            <v>10ug</v>
          </cell>
          <cell r="F16" t="str">
            <v>美国Baxter</v>
          </cell>
          <cell r="G16" t="str">
            <v>2019.12.26</v>
          </cell>
          <cell r="H16" t="str">
            <v>2020.3.25</v>
          </cell>
          <cell r="I16" t="str">
            <v>1元</v>
          </cell>
          <cell r="J16">
            <v>408</v>
          </cell>
        </row>
        <row r="17">
          <cell r="C17">
            <v>154276</v>
          </cell>
          <cell r="D17" t="str">
            <v>甲磺酸阿帕替尼片</v>
          </cell>
          <cell r="E17" t="str">
            <v>0.25gx10片</v>
          </cell>
          <cell r="F17" t="str">
            <v>江苏恒瑞医药股份有限公司</v>
          </cell>
          <cell r="G17" t="str">
            <v>2019.12.26</v>
          </cell>
          <cell r="H17" t="str">
            <v>2020.3.25</v>
          </cell>
          <cell r="I17" t="str">
            <v>2元</v>
          </cell>
          <cell r="J17">
            <v>1150</v>
          </cell>
        </row>
        <row r="18">
          <cell r="C18">
            <v>148629</v>
          </cell>
          <cell r="D18" t="str">
            <v>唑来膦酸注射液</v>
          </cell>
          <cell r="E18" t="str">
            <v>100ml:5mg/支(以唑来膦酸无水物计)</v>
          </cell>
          <cell r="F18" t="str">
            <v>正大天晴药业</v>
          </cell>
          <cell r="G18" t="str">
            <v>2019.12.26</v>
          </cell>
          <cell r="H18" t="str">
            <v>2020.3.25</v>
          </cell>
          <cell r="I18" t="str">
            <v>5元</v>
          </cell>
          <cell r="J18">
            <v>1682</v>
          </cell>
        </row>
        <row r="19">
          <cell r="C19">
            <v>118018</v>
          </cell>
          <cell r="D19" t="str">
            <v>唑来膦酸注射液</v>
          </cell>
          <cell r="E19" t="str">
            <v>5ml:4mg</v>
          </cell>
          <cell r="F19" t="str">
            <v>正大天晴药业</v>
          </cell>
          <cell r="G19" t="str">
            <v>2019.12.26</v>
          </cell>
          <cell r="H19" t="str">
            <v>2020.3.25</v>
          </cell>
          <cell r="I19" t="str">
            <v>2元</v>
          </cell>
          <cell r="J19">
            <v>541</v>
          </cell>
        </row>
        <row r="20">
          <cell r="C20">
            <v>50164</v>
          </cell>
          <cell r="D20" t="str">
            <v>盐酸普拉克索片(森福罗)</v>
          </cell>
          <cell r="E20" t="str">
            <v>1mg×30片</v>
          </cell>
          <cell r="F20" t="str">
            <v>德国Boehring</v>
          </cell>
          <cell r="G20" t="str">
            <v>2019.12.26</v>
          </cell>
          <cell r="H20" t="str">
            <v>2020.3.25</v>
          </cell>
          <cell r="I20" t="str">
            <v>3元</v>
          </cell>
          <cell r="J20">
            <v>569</v>
          </cell>
        </row>
        <row r="21">
          <cell r="C21">
            <v>106273</v>
          </cell>
          <cell r="D21" t="str">
            <v>艾塞那肽注射液</v>
          </cell>
          <cell r="E21" t="str">
            <v>5ug</v>
          </cell>
          <cell r="F21" t="str">
            <v>美国Baxter</v>
          </cell>
          <cell r="G21" t="str">
            <v>2019.12.26</v>
          </cell>
          <cell r="H21" t="str">
            <v>2020.3.25</v>
          </cell>
          <cell r="I21" t="str">
            <v>2元</v>
          </cell>
          <cell r="J21">
            <v>240</v>
          </cell>
        </row>
        <row r="22">
          <cell r="C22">
            <v>176391</v>
          </cell>
          <cell r="D22" t="str">
            <v>注射用艾塞那肽微球</v>
          </cell>
          <cell r="E22" t="str">
            <v>2mgx4支</v>
          </cell>
          <cell r="F22" t="str">
            <v>阿斯利康无锡贸易有限公司</v>
          </cell>
          <cell r="G22" t="str">
            <v>2019.12.26</v>
          </cell>
          <cell r="H22" t="str">
            <v>2020.3.25</v>
          </cell>
          <cell r="I22" t="str">
            <v>8元</v>
          </cell>
          <cell r="J22">
            <v>1985</v>
          </cell>
        </row>
        <row r="23">
          <cell r="C23">
            <v>139481</v>
          </cell>
          <cell r="D23" t="str">
            <v>盐酸氨酮戊酸外用散</v>
          </cell>
          <cell r="E23" t="str">
            <v>118mg</v>
          </cell>
          <cell r="F23" t="str">
            <v>上海复旦张江</v>
          </cell>
          <cell r="G23" t="str">
            <v>2019.12.26</v>
          </cell>
          <cell r="H23" t="str">
            <v>2020.3.25</v>
          </cell>
          <cell r="I23" t="str">
            <v>3元</v>
          </cell>
          <cell r="J23">
            <v>798</v>
          </cell>
        </row>
        <row r="24">
          <cell r="C24">
            <v>158569</v>
          </cell>
          <cell r="D24" t="str">
            <v>补肺丸</v>
          </cell>
          <cell r="E24" t="str">
            <v>9gx10丸x16板（大蜜丸）</v>
          </cell>
          <cell r="F24" t="str">
            <v>甘肃西峰制药</v>
          </cell>
          <cell r="G24" t="str">
            <v>2019.12.26</v>
          </cell>
          <cell r="H24" t="str">
            <v>2020.3.25</v>
          </cell>
          <cell r="I24" t="str">
            <v>5元</v>
          </cell>
          <cell r="J24">
            <v>999</v>
          </cell>
        </row>
        <row r="25">
          <cell r="C25">
            <v>157189</v>
          </cell>
          <cell r="D25" t="str">
            <v>人血白蛋白</v>
          </cell>
          <cell r="E25" t="str">
            <v>20%：50ml</v>
          </cell>
          <cell r="F25" t="str">
            <v>瑞士杰特贝林</v>
          </cell>
          <cell r="G25" t="str">
            <v>2019.12.26</v>
          </cell>
          <cell r="H25" t="str">
            <v>2020.3.25</v>
          </cell>
          <cell r="I25" t="str">
            <v>2元</v>
          </cell>
          <cell r="J25">
            <v>430</v>
          </cell>
        </row>
        <row r="26">
          <cell r="C26">
            <v>113761</v>
          </cell>
          <cell r="D26" t="str">
            <v>替吉奥胶囊</v>
          </cell>
          <cell r="E26" t="str">
            <v>20mgx14粒x3板</v>
          </cell>
          <cell r="F26" t="str">
            <v>江苏恒瑞</v>
          </cell>
          <cell r="G26" t="str">
            <v>2019.12.26</v>
          </cell>
          <cell r="H26" t="str">
            <v>2020.3.25</v>
          </cell>
          <cell r="I26" t="str">
            <v>8元</v>
          </cell>
          <cell r="J26">
            <v>1048</v>
          </cell>
        </row>
        <row r="27">
          <cell r="C27">
            <v>118055</v>
          </cell>
          <cell r="D27" t="str">
            <v>薏辛除湿止痛胶囊</v>
          </cell>
          <cell r="E27" t="str">
            <v>0.3gx12粒x18板</v>
          </cell>
          <cell r="F27" t="str">
            <v>西安阿房宫药业</v>
          </cell>
          <cell r="G27" t="str">
            <v>2019.12.26</v>
          </cell>
          <cell r="H27" t="str">
            <v>2020.3.25</v>
          </cell>
          <cell r="I27" t="str">
            <v>2元</v>
          </cell>
          <cell r="J27">
            <v>498</v>
          </cell>
        </row>
        <row r="28">
          <cell r="C28">
            <v>127343</v>
          </cell>
          <cell r="D28" t="str">
            <v>香丹清牌珂妍胶囊</v>
          </cell>
          <cell r="E28" t="str">
            <v>0.4gx10粒x2板x6小盒</v>
          </cell>
          <cell r="F28" t="str">
            <v>西安杨健药业</v>
          </cell>
          <cell r="G28" t="str">
            <v>2019.12.26</v>
          </cell>
          <cell r="H28" t="str">
            <v>2020.3.25</v>
          </cell>
          <cell r="I28" t="str">
            <v>2元</v>
          </cell>
          <cell r="J28">
            <v>298</v>
          </cell>
        </row>
        <row r="29">
          <cell r="C29">
            <v>139204</v>
          </cell>
          <cell r="D29" t="str">
            <v>达沙替尼片</v>
          </cell>
          <cell r="E29" t="str">
            <v>50mgx7片</v>
          </cell>
          <cell r="F29" t="str">
            <v>正大天晴药业</v>
          </cell>
          <cell r="G29" t="str">
            <v>2019.12.26</v>
          </cell>
          <cell r="H29" t="str">
            <v>2020.3.25</v>
          </cell>
          <cell r="I29" t="str">
            <v>1元</v>
          </cell>
          <cell r="J29">
            <v>377</v>
          </cell>
        </row>
        <row r="30">
          <cell r="C30">
            <v>139205</v>
          </cell>
          <cell r="D30" t="str">
            <v>达沙替尼片</v>
          </cell>
          <cell r="E30" t="str">
            <v>20mgx7片</v>
          </cell>
          <cell r="F30" t="str">
            <v>正大天晴药业</v>
          </cell>
          <cell r="G30" t="str">
            <v>2019.12.26</v>
          </cell>
          <cell r="H30" t="str">
            <v>2020.3.25</v>
          </cell>
          <cell r="I30" t="str">
            <v>1元</v>
          </cell>
          <cell r="J30">
            <v>188</v>
          </cell>
        </row>
        <row r="31">
          <cell r="C31">
            <v>124097</v>
          </cell>
          <cell r="D31" t="str">
            <v>阿德福韦酯胶囊</v>
          </cell>
          <cell r="E31" t="str">
            <v>10mgx30粒</v>
          </cell>
          <cell r="F31" t="str">
            <v>正大天晴</v>
          </cell>
          <cell r="G31" t="str">
            <v>2019.12.26</v>
          </cell>
          <cell r="H31" t="str">
            <v>2020.3.25</v>
          </cell>
          <cell r="I31" t="str">
            <v>1元</v>
          </cell>
          <cell r="J31">
            <v>195.3</v>
          </cell>
        </row>
        <row r="32">
          <cell r="C32">
            <v>152624</v>
          </cell>
          <cell r="D32" t="str">
            <v>桂龙药膏</v>
          </cell>
          <cell r="E32" t="str">
            <v>202克x6瓶</v>
          </cell>
          <cell r="F32" t="str">
            <v>广西邦琪</v>
          </cell>
          <cell r="G32" t="str">
            <v>2019.12.26</v>
          </cell>
          <cell r="H32" t="str">
            <v>2020.3.25</v>
          </cell>
          <cell r="I32" t="str">
            <v>5元</v>
          </cell>
          <cell r="J32">
            <v>1290</v>
          </cell>
        </row>
        <row r="33">
          <cell r="C33">
            <v>180633</v>
          </cell>
          <cell r="D33" t="str">
            <v>辅助授精系统The Stork OTC</v>
          </cell>
          <cell r="E33" t="str">
            <v>1000-022</v>
          </cell>
          <cell r="F33" t="str">
            <v>美国</v>
          </cell>
          <cell r="G33" t="str">
            <v>2019.12.26</v>
          </cell>
          <cell r="H33" t="str">
            <v>2020.3.25</v>
          </cell>
          <cell r="I33" t="str">
            <v>8元</v>
          </cell>
          <cell r="J33">
            <v>1780</v>
          </cell>
        </row>
        <row r="34">
          <cell r="C34">
            <v>180632</v>
          </cell>
          <cell r="D34" t="str">
            <v>勃锐精复合营养粉</v>
          </cell>
          <cell r="E34" t="str">
            <v>5g×30袋</v>
          </cell>
          <cell r="F34" t="str">
            <v>意大利</v>
          </cell>
          <cell r="G34" t="str">
            <v>2019.12.26</v>
          </cell>
          <cell r="H34" t="str">
            <v>2020.3.25</v>
          </cell>
          <cell r="I34" t="str">
            <v>8元</v>
          </cell>
          <cell r="J34">
            <v>1580</v>
          </cell>
        </row>
        <row r="35">
          <cell r="C35">
            <v>179144</v>
          </cell>
          <cell r="D35" t="str">
            <v>乌美溴铵维兰特罗吸入粉雾剂</v>
          </cell>
          <cell r="E35" t="str">
            <v>62.5μg：25μg x30吸</v>
          </cell>
          <cell r="F35" t="str">
            <v>英国</v>
          </cell>
          <cell r="G35" t="str">
            <v>2019.12.26</v>
          </cell>
          <cell r="H35" t="str">
            <v>2020.3.25</v>
          </cell>
          <cell r="I35" t="str">
            <v>1元</v>
          </cell>
          <cell r="J35">
            <v>239</v>
          </cell>
        </row>
        <row r="36">
          <cell r="C36">
            <v>178244</v>
          </cell>
          <cell r="D36" t="str">
            <v>疤痕平</v>
          </cell>
          <cell r="E36" t="str">
            <v>15g（烧伤专用）</v>
          </cell>
          <cell r="F36" t="str">
            <v>哈尔滨乾佰纳</v>
          </cell>
          <cell r="G36" t="str">
            <v>2019.12.26</v>
          </cell>
          <cell r="H36" t="str">
            <v>2020.3.25</v>
          </cell>
          <cell r="I36" t="str">
            <v>2元</v>
          </cell>
          <cell r="J36">
            <v>520</v>
          </cell>
        </row>
        <row r="37">
          <cell r="C37">
            <v>168423</v>
          </cell>
          <cell r="D37" t="str">
            <v>托伐普坦片</v>
          </cell>
          <cell r="E37" t="str">
            <v>15mgx5片</v>
          </cell>
          <cell r="F37" t="str">
            <v>浙江大冢</v>
          </cell>
          <cell r="G37" t="str">
            <v>2019.12.26</v>
          </cell>
          <cell r="H37" t="str">
            <v>2020.3.25</v>
          </cell>
          <cell r="I37" t="str">
            <v>2元</v>
          </cell>
          <cell r="J37">
            <v>510</v>
          </cell>
        </row>
        <row r="38">
          <cell r="C38">
            <v>178245</v>
          </cell>
          <cell r="D38" t="str">
            <v>疤痕平</v>
          </cell>
          <cell r="E38" t="str">
            <v>20g</v>
          </cell>
          <cell r="F38" t="str">
            <v>哈尔滨乾佰纳</v>
          </cell>
          <cell r="G38" t="str">
            <v>2019.12.26</v>
          </cell>
          <cell r="H38" t="str">
            <v>2020.3.25</v>
          </cell>
          <cell r="I38" t="str">
            <v>1元</v>
          </cell>
          <cell r="J38">
            <v>480</v>
          </cell>
        </row>
        <row r="39">
          <cell r="C39">
            <v>172593</v>
          </cell>
          <cell r="D39" t="str">
            <v>富马酸替诺福韦二吡呋脂片</v>
          </cell>
          <cell r="E39" t="str">
            <v>300mgx30片</v>
          </cell>
          <cell r="F39" t="str">
            <v>正大天晴药业</v>
          </cell>
          <cell r="G39" t="str">
            <v>2019.12.26</v>
          </cell>
          <cell r="H39" t="str">
            <v>2020.3.25</v>
          </cell>
          <cell r="I39" t="str">
            <v>1元</v>
          </cell>
          <cell r="J39">
            <v>230.7</v>
          </cell>
        </row>
        <row r="40">
          <cell r="C40">
            <v>140446</v>
          </cell>
          <cell r="D40" t="str">
            <v>布地奈德福莫特罗粉吸入剂</v>
          </cell>
          <cell r="E40" t="str">
            <v>320ug/9ug：60吸</v>
          </cell>
          <cell r="F40" t="str">
            <v>阿斯利康(瑞典)</v>
          </cell>
          <cell r="G40" t="str">
            <v>2019.12.26</v>
          </cell>
          <cell r="H40" t="str">
            <v>2020.3.25</v>
          </cell>
          <cell r="I40" t="str">
            <v>2元</v>
          </cell>
          <cell r="J40">
            <v>362</v>
          </cell>
        </row>
        <row r="41">
          <cell r="C41">
            <v>134361</v>
          </cell>
          <cell r="D41" t="str">
            <v>重酒石酸卡巴拉汀胶囊</v>
          </cell>
          <cell r="E41" t="str">
            <v>3mgx28粒</v>
          </cell>
          <cell r="F41" t="str">
            <v>西班牙</v>
          </cell>
          <cell r="G41" t="str">
            <v>2019.12.26</v>
          </cell>
          <cell r="H41" t="str">
            <v>2020.3.25</v>
          </cell>
          <cell r="I41" t="str">
            <v>1元</v>
          </cell>
          <cell r="J41">
            <v>338</v>
          </cell>
        </row>
        <row r="42">
          <cell r="C42">
            <v>83861</v>
          </cell>
          <cell r="D42" t="str">
            <v>仙牌灵芝茶冲剂</v>
          </cell>
          <cell r="E42" t="str">
            <v>5gx60包</v>
          </cell>
          <cell r="F42" t="str">
            <v>四川仙牌灵芝</v>
          </cell>
          <cell r="G42" t="str">
            <v>2019.12.26</v>
          </cell>
          <cell r="H42" t="str">
            <v>2020.3.25</v>
          </cell>
          <cell r="I42" t="str">
            <v>1元</v>
          </cell>
          <cell r="J42">
            <v>320</v>
          </cell>
        </row>
        <row r="43">
          <cell r="C43">
            <v>177262</v>
          </cell>
          <cell r="D43" t="str">
            <v>左乙拉西坦口服溶液(开浦兰)</v>
          </cell>
          <cell r="E43" t="str">
            <v>10% 150ml:15g</v>
          </cell>
          <cell r="F43" t="str">
            <v>优时比珠海制药</v>
          </cell>
          <cell r="G43" t="str">
            <v>2019.12.26</v>
          </cell>
          <cell r="H43" t="str">
            <v>2020.3.25</v>
          </cell>
          <cell r="I43" t="str">
            <v>1元</v>
          </cell>
          <cell r="J43">
            <v>265</v>
          </cell>
        </row>
        <row r="44">
          <cell r="C44">
            <v>66902</v>
          </cell>
          <cell r="D44" t="str">
            <v>恩他卡朋片(珂丹)</v>
          </cell>
          <cell r="E44" t="str">
            <v>0.2gx30片</v>
          </cell>
          <cell r="F44" t="str">
            <v>诺华制药Novartis　Europharm limited</v>
          </cell>
          <cell r="G44" t="str">
            <v>2019.12.26</v>
          </cell>
          <cell r="H44" t="str">
            <v>2020.3.25</v>
          </cell>
          <cell r="I44" t="str">
            <v>2元</v>
          </cell>
          <cell r="J44">
            <v>254.5</v>
          </cell>
        </row>
        <row r="45">
          <cell r="C45">
            <v>53786</v>
          </cell>
          <cell r="D45" t="str">
            <v>丁苯酞软胶囊(恩必普)</v>
          </cell>
          <cell r="E45" t="str">
            <v>0.1gx24粒</v>
          </cell>
          <cell r="F45" t="str">
            <v>石药恩必普</v>
          </cell>
          <cell r="G45" t="str">
            <v>2019.12.26</v>
          </cell>
          <cell r="H45" t="str">
            <v>2020.3.25</v>
          </cell>
          <cell r="I45" t="str">
            <v>1元</v>
          </cell>
          <cell r="J45">
            <v>230</v>
          </cell>
        </row>
        <row r="46">
          <cell r="C46">
            <v>159753</v>
          </cell>
          <cell r="D46" t="str">
            <v>噻托溴铵粉雾剂</v>
          </cell>
          <cell r="E46" t="str">
            <v>18μg(以噻托铵计)x30粒</v>
          </cell>
          <cell r="F46" t="str">
            <v>正大天晴药业</v>
          </cell>
          <cell r="G46" t="str">
            <v>2019.12.26</v>
          </cell>
          <cell r="H46" t="str">
            <v>2020.3.25</v>
          </cell>
          <cell r="I46" t="str">
            <v>1元</v>
          </cell>
          <cell r="J46">
            <v>209</v>
          </cell>
        </row>
        <row r="47">
          <cell r="C47">
            <v>169354</v>
          </cell>
          <cell r="D47" t="str">
            <v>瑞舒伐他汀钙片</v>
          </cell>
          <cell r="E47" t="str">
            <v>10mgx7片x4板</v>
          </cell>
          <cell r="F47" t="str">
            <v>阿斯利康</v>
          </cell>
          <cell r="G47" t="str">
            <v>2019.12.26</v>
          </cell>
          <cell r="H47" t="str">
            <v>2020.3.25</v>
          </cell>
          <cell r="I47" t="str">
            <v>1元</v>
          </cell>
          <cell r="J47">
            <v>170</v>
          </cell>
        </row>
        <row r="48">
          <cell r="C48">
            <v>105511</v>
          </cell>
          <cell r="D48" t="str">
            <v>利伐沙班片(拜瑞妥)</v>
          </cell>
          <cell r="E48" t="str">
            <v>10mgx5片</v>
          </cell>
          <cell r="F48" t="str">
            <v>德国拜耳</v>
          </cell>
          <cell r="G48" t="str">
            <v>2019.12.26</v>
          </cell>
          <cell r="H48" t="str">
            <v>2020.3.25</v>
          </cell>
          <cell r="I48" t="str">
            <v>1元</v>
          </cell>
          <cell r="J48">
            <v>198</v>
          </cell>
        </row>
        <row r="49">
          <cell r="C49">
            <v>67962</v>
          </cell>
          <cell r="D49" t="str">
            <v>曲伏前列素滴眼液</v>
          </cell>
          <cell r="E49" t="str">
            <v>2.5ml:0.1mg</v>
          </cell>
          <cell r="F49" t="str">
            <v>ALCON Cusi,S.A</v>
          </cell>
          <cell r="G49" t="str">
            <v>2019.12.26</v>
          </cell>
          <cell r="H49" t="str">
            <v>2020.3.25</v>
          </cell>
          <cell r="I49" t="str">
            <v>1元</v>
          </cell>
          <cell r="J49">
            <v>198</v>
          </cell>
        </row>
        <row r="50">
          <cell r="C50">
            <v>131657</v>
          </cell>
          <cell r="D50" t="str">
            <v>蛋白琥珀酸铁口服溶液</v>
          </cell>
          <cell r="E50" t="str">
            <v>15ml:40mgx10瓶</v>
          </cell>
          <cell r="F50" t="str">
            <v>ITALFARMACO S.A.</v>
          </cell>
          <cell r="G50" t="str">
            <v>2019.12.26</v>
          </cell>
          <cell r="H50" t="str">
            <v>2020.3.25</v>
          </cell>
          <cell r="I50" t="str">
            <v>1元</v>
          </cell>
          <cell r="J50">
            <v>168</v>
          </cell>
        </row>
        <row r="51">
          <cell r="C51">
            <v>153935</v>
          </cell>
          <cell r="D51" t="str">
            <v>阿那曲唑片</v>
          </cell>
          <cell r="E51" t="str">
            <v>1mgx14片/瓶</v>
          </cell>
          <cell r="F51" t="str">
            <v>扬子江药业</v>
          </cell>
          <cell r="G51" t="str">
            <v>2019.12.26</v>
          </cell>
          <cell r="H51" t="str">
            <v>2020.3.25</v>
          </cell>
          <cell r="I51" t="str">
            <v>1元</v>
          </cell>
          <cell r="J51">
            <v>160</v>
          </cell>
        </row>
        <row r="52">
          <cell r="C52">
            <v>17261</v>
          </cell>
          <cell r="D52" t="str">
            <v>甲钴胺片</v>
          </cell>
          <cell r="E52" t="str">
            <v>0.5mgx10片x10板</v>
          </cell>
          <cell r="F52" t="str">
            <v>中国卫材</v>
          </cell>
          <cell r="G52" t="str">
            <v>2019.12.26</v>
          </cell>
          <cell r="H52" t="str">
            <v>2020.3.25</v>
          </cell>
          <cell r="I52" t="str">
            <v>1元</v>
          </cell>
          <cell r="J52">
            <v>159</v>
          </cell>
        </row>
        <row r="53">
          <cell r="C53">
            <v>2466</v>
          </cell>
          <cell r="D53" t="str">
            <v>痔根断片</v>
          </cell>
          <cell r="E53" t="str">
            <v>265mgx20片x4板</v>
          </cell>
          <cell r="F53" t="str">
            <v>德国汉堡爱活</v>
          </cell>
          <cell r="G53" t="str">
            <v>2019.12.26</v>
          </cell>
          <cell r="H53" t="str">
            <v>2020.3.25</v>
          </cell>
          <cell r="I53" t="str">
            <v>1元</v>
          </cell>
          <cell r="J53">
            <v>152</v>
          </cell>
        </row>
        <row r="54">
          <cell r="C54">
            <v>59781</v>
          </cell>
          <cell r="D54" t="str">
            <v>盐酸多奈哌齐片</v>
          </cell>
          <cell r="E54" t="str">
            <v>5mgx7片</v>
          </cell>
          <cell r="F54" t="str">
            <v>卫材(中国)药业</v>
          </cell>
          <cell r="G54" t="str">
            <v>2019.12.26</v>
          </cell>
          <cell r="H54" t="str">
            <v>2020.3.25</v>
          </cell>
          <cell r="I54" t="str">
            <v>1元</v>
          </cell>
          <cell r="J54">
            <v>149.8</v>
          </cell>
        </row>
        <row r="55">
          <cell r="C55">
            <v>137713</v>
          </cell>
          <cell r="D55" t="str">
            <v>替格瑞洛片</v>
          </cell>
          <cell r="E55" t="str">
            <v>90mgx14片（包衣片）</v>
          </cell>
          <cell r="F55" t="str">
            <v>阿斯利康制药</v>
          </cell>
          <cell r="G55" t="str">
            <v>2019.12.26</v>
          </cell>
          <cell r="H55" t="str">
            <v>2020.3.25</v>
          </cell>
          <cell r="I55" t="str">
            <v>1元</v>
          </cell>
          <cell r="J55">
            <v>128</v>
          </cell>
        </row>
        <row r="56">
          <cell r="C56">
            <v>120</v>
          </cell>
          <cell r="D56" t="str">
            <v>伊曲康唑胶囊(斯皮仁诺)</v>
          </cell>
          <cell r="E56" t="str">
            <v>100mgx14粒</v>
          </cell>
          <cell r="F56" t="str">
            <v>西安杨森</v>
          </cell>
          <cell r="G56" t="str">
            <v>2019.12.26</v>
          </cell>
          <cell r="H56" t="str">
            <v>2020.3.25</v>
          </cell>
          <cell r="I56" t="str">
            <v>1元</v>
          </cell>
          <cell r="J56">
            <v>127</v>
          </cell>
        </row>
        <row r="57">
          <cell r="C57">
            <v>30333</v>
          </cell>
          <cell r="D57" t="str">
            <v>硫酸氢氯吡格雷片(波立维片)</v>
          </cell>
          <cell r="E57" t="str">
            <v>75mgx7片</v>
          </cell>
          <cell r="F57" t="str">
            <v>杭州赛诺菲</v>
          </cell>
          <cell r="G57" t="str">
            <v>2019.12.26</v>
          </cell>
          <cell r="H57" t="str">
            <v>2020.3.25</v>
          </cell>
          <cell r="I57" t="str">
            <v>1元</v>
          </cell>
          <cell r="J57">
            <v>125</v>
          </cell>
        </row>
        <row r="58">
          <cell r="C58">
            <v>182086</v>
          </cell>
          <cell r="D58" t="str">
            <v>苯磺酸氨氯地平片</v>
          </cell>
          <cell r="E58" t="str">
            <v>5mgx28片</v>
          </cell>
          <cell r="F58" t="str">
            <v>辉瑞制药</v>
          </cell>
          <cell r="G58" t="str">
            <v>2019.12.26</v>
          </cell>
          <cell r="H58" t="str">
            <v>2020.3.25</v>
          </cell>
          <cell r="I58" t="str">
            <v>1元</v>
          </cell>
          <cell r="J58">
            <v>115</v>
          </cell>
        </row>
        <row r="59">
          <cell r="C59">
            <v>186415</v>
          </cell>
          <cell r="D59" t="str">
            <v>枸橼酸托法替布片(尚杰)</v>
          </cell>
          <cell r="E59" t="str">
            <v>5mg*28片</v>
          </cell>
          <cell r="F59" t="str">
            <v>德国PfizerManufacturingDeutschlandGmbh</v>
          </cell>
          <cell r="G59" t="str">
            <v>2019.12.26</v>
          </cell>
          <cell r="H59" t="str">
            <v>2020.3.25</v>
          </cell>
          <cell r="I59" t="str">
            <v>8元</v>
          </cell>
          <cell r="J59">
            <v>980</v>
          </cell>
        </row>
        <row r="60">
          <cell r="C60">
            <v>148351</v>
          </cell>
          <cell r="D60" t="str">
            <v>富马酸替诺福韦二吡呋酯片</v>
          </cell>
          <cell r="E60" t="str">
            <v>300mgx30片</v>
          </cell>
          <cell r="F60" t="str">
            <v>南非Aspen Port Elizabeth (Pty) Ltd</v>
          </cell>
          <cell r="G60" t="str">
            <v>2019.12.26</v>
          </cell>
          <cell r="H60" t="str">
            <v>2020.3.25</v>
          </cell>
          <cell r="I60" t="str">
            <v>2元</v>
          </cell>
          <cell r="J60">
            <v>380</v>
          </cell>
        </row>
        <row r="61">
          <cell r="C61">
            <v>187310</v>
          </cell>
          <cell r="D61" t="str">
            <v>度拉糖肽注射液</v>
          </cell>
          <cell r="E61" t="str">
            <v>1.5mg：0.5ml(预填充注射笔）</v>
          </cell>
          <cell r="F61" t="str">
            <v>德国</v>
          </cell>
          <cell r="G61" t="str">
            <v>2019.12.26</v>
          </cell>
          <cell r="H61" t="str">
            <v>2020.3.25</v>
          </cell>
          <cell r="I61" t="str">
            <v>10元</v>
          </cell>
          <cell r="J61">
            <v>840</v>
          </cell>
        </row>
        <row r="62">
          <cell r="C62">
            <v>187500</v>
          </cell>
          <cell r="D62" t="str">
            <v>防护用品</v>
          </cell>
          <cell r="E62" t="str">
            <v>XAG/FH-5-B-L</v>
          </cell>
          <cell r="F62" t="str">
            <v>成都新澳冠医疗器械有限公司</v>
          </cell>
          <cell r="G62" t="str">
            <v>2019.12.26</v>
          </cell>
          <cell r="H62" t="str">
            <v>2020.3.25</v>
          </cell>
          <cell r="I62" t="str">
            <v>1元</v>
          </cell>
          <cell r="J62">
            <v>218</v>
          </cell>
        </row>
        <row r="63">
          <cell r="C63">
            <v>187585</v>
          </cell>
          <cell r="D63" t="str">
            <v>琥珀酸普芦卡必利片</v>
          </cell>
          <cell r="E63" t="str">
            <v>2mg</v>
          </cell>
          <cell r="F63" t="str">
            <v>江苏豪森药业集团有限公司</v>
          </cell>
          <cell r="G63" t="str">
            <v>2019.12.26</v>
          </cell>
          <cell r="H63" t="str">
            <v>2020.3.25</v>
          </cell>
          <cell r="I63" t="str">
            <v>1元</v>
          </cell>
          <cell r="J63">
            <v>75.8</v>
          </cell>
        </row>
        <row r="64">
          <cell r="C64">
            <v>187589</v>
          </cell>
          <cell r="D64" t="str">
            <v>阿哌沙班片</v>
          </cell>
          <cell r="E64" t="str">
            <v>2.5mg</v>
          </cell>
          <cell r="F64" t="str">
            <v>江苏豪森药业集团有限公司</v>
          </cell>
          <cell r="G64" t="str">
            <v>2019.12.26</v>
          </cell>
          <cell r="H64" t="str">
            <v>2020.3.25</v>
          </cell>
          <cell r="I64" t="str">
            <v>1元</v>
          </cell>
          <cell r="J64">
            <v>405</v>
          </cell>
        </row>
        <row r="65">
          <cell r="C65">
            <v>187575</v>
          </cell>
          <cell r="D65" t="str">
            <v>注射用米卡芬净钠</v>
          </cell>
          <cell r="E65" t="str">
            <v>50mg</v>
          </cell>
          <cell r="F65" t="str">
            <v>江苏豪森药业集团有限公司</v>
          </cell>
          <cell r="G65" t="str">
            <v>2019.12.26</v>
          </cell>
          <cell r="H65" t="str">
            <v>2020.3.25</v>
          </cell>
          <cell r="I65" t="str">
            <v>1元</v>
          </cell>
          <cell r="J65">
            <v>399</v>
          </cell>
        </row>
        <row r="66">
          <cell r="C66">
            <v>187743</v>
          </cell>
          <cell r="D66" t="str">
            <v>注射用替加环素</v>
          </cell>
          <cell r="E66" t="str">
            <v>50mg*2支</v>
          </cell>
          <cell r="F66" t="str">
            <v>江苏豪森药业集团有限公司</v>
          </cell>
          <cell r="G66" t="str">
            <v>2019.12.26</v>
          </cell>
          <cell r="H66" t="str">
            <v>2020.3.25</v>
          </cell>
          <cell r="I66" t="str">
            <v>2元</v>
          </cell>
          <cell r="J66">
            <v>900</v>
          </cell>
        </row>
        <row r="67">
          <cell r="C67">
            <v>187903</v>
          </cell>
          <cell r="D67" t="str">
            <v>聚乙二醇洛塞那肽注射液</v>
          </cell>
          <cell r="E67" t="str">
            <v>0.2mg</v>
          </cell>
          <cell r="F67" t="str">
            <v>江苏豪森药业集团有限公司</v>
          </cell>
          <cell r="G67" t="str">
            <v>2019.12.26</v>
          </cell>
          <cell r="H67" t="str">
            <v>2020.3.25</v>
          </cell>
          <cell r="I67" t="str">
            <v>2元</v>
          </cell>
          <cell r="J67">
            <v>395</v>
          </cell>
        </row>
        <row r="68">
          <cell r="C68">
            <v>186611</v>
          </cell>
          <cell r="D68" t="str">
            <v>肛美乐修护膏升级版</v>
          </cell>
          <cell r="E68" t="str">
            <v>3gx7袋+10gx1支</v>
          </cell>
          <cell r="F68" t="str">
            <v>广州黄家圣幸生物科技有限公司</v>
          </cell>
          <cell r="G68" t="str">
            <v>2019.12.26</v>
          </cell>
          <cell r="H68" t="str">
            <v>2020.3.25</v>
          </cell>
          <cell r="I68" t="str">
            <v>5元</v>
          </cell>
          <cell r="J68">
            <v>1145</v>
          </cell>
        </row>
        <row r="69">
          <cell r="C69">
            <v>186612</v>
          </cell>
          <cell r="D69" t="str">
            <v>肛美乐修护润肤膏四</v>
          </cell>
          <cell r="E69" t="str">
            <v>10g</v>
          </cell>
          <cell r="F69" t="str">
            <v>广州黄家圣幸生物科技有限公司</v>
          </cell>
          <cell r="G69" t="str">
            <v>2019.12.26</v>
          </cell>
          <cell r="H69" t="str">
            <v>2020.3.25</v>
          </cell>
          <cell r="I69" t="str">
            <v>5元</v>
          </cell>
          <cell r="J69">
            <v>1093</v>
          </cell>
        </row>
        <row r="70">
          <cell r="C70">
            <v>188634</v>
          </cell>
          <cell r="D70" t="str">
            <v>噻托溴铵喷雾剂</v>
          </cell>
          <cell r="E70" t="str">
            <v>2.5μgx60揿（带吸入器)</v>
          </cell>
          <cell r="F70" t="str">
            <v>上海勃林格殷格翰药业有限公司</v>
          </cell>
          <cell r="G70" t="str">
            <v>2019.12.26</v>
          </cell>
          <cell r="H70" t="str">
            <v>2020.3.25</v>
          </cell>
          <cell r="I70" t="str">
            <v>2元</v>
          </cell>
          <cell r="J70">
            <v>585</v>
          </cell>
        </row>
        <row r="71">
          <cell r="C71">
            <v>188605</v>
          </cell>
          <cell r="D71" t="str">
            <v>泡沫敷料</v>
          </cell>
          <cell r="E71" t="str">
            <v>粘性 420619(12.5cmx12.5cm)x10</v>
          </cell>
          <cell r="F71" t="str">
            <v>美国 ConvaTec Inc</v>
          </cell>
          <cell r="G71" t="str">
            <v>2019.12.26</v>
          </cell>
          <cell r="H71" t="str">
            <v>2020.3.25</v>
          </cell>
          <cell r="I71" t="str">
            <v>8元</v>
          </cell>
          <cell r="J71">
            <v>1880</v>
          </cell>
        </row>
        <row r="72">
          <cell r="C72">
            <v>188606</v>
          </cell>
          <cell r="D72" t="str">
            <v>羧甲基纤维素钠银敷料</v>
          </cell>
          <cell r="E72" t="str">
            <v>片状 413567(10cmx10cm)x10</v>
          </cell>
          <cell r="F72" t="str">
            <v>英国 ConvaTec Limited</v>
          </cell>
          <cell r="G72" t="str">
            <v>2019.12.26</v>
          </cell>
          <cell r="H72" t="str">
            <v>2020.3.25</v>
          </cell>
          <cell r="I72" t="str">
            <v>20元</v>
          </cell>
          <cell r="J72">
            <v>7600</v>
          </cell>
        </row>
        <row r="73">
          <cell r="C73">
            <v>188817</v>
          </cell>
          <cell r="D73" t="str">
            <v>安立生坦片</v>
          </cell>
          <cell r="E73" t="str">
            <v>5mgx7片x4板</v>
          </cell>
          <cell r="F73" t="str">
            <v>正大天晴药业集团股份有限公司</v>
          </cell>
          <cell r="G73" t="str">
            <v>2019.12.26</v>
          </cell>
          <cell r="H73" t="str">
            <v>2020.3.25</v>
          </cell>
          <cell r="I73" t="str">
            <v>8元</v>
          </cell>
          <cell r="J73">
            <v>2184</v>
          </cell>
        </row>
        <row r="74">
          <cell r="C74">
            <v>189697</v>
          </cell>
          <cell r="D74" t="str">
            <v>醋酸阿比特龙片</v>
          </cell>
          <cell r="E74" t="str">
            <v>0.25gx60片</v>
          </cell>
          <cell r="F74" t="str">
            <v>正大天晴药业集团股份有限公司</v>
          </cell>
          <cell r="G74" t="str">
            <v>2019.12.26</v>
          </cell>
          <cell r="H74" t="str">
            <v>2020.3.25</v>
          </cell>
          <cell r="I74" t="str">
            <v>10元</v>
          </cell>
          <cell r="J74">
            <v>6100</v>
          </cell>
        </row>
        <row r="75">
          <cell r="C75">
            <v>160170</v>
          </cell>
          <cell r="D75" t="str">
            <v>注射用比伐芦定</v>
          </cell>
          <cell r="E75" t="str">
            <v>0.25gx2瓶</v>
          </cell>
          <cell r="F75" t="str">
            <v>江苏豪森药业股份有限公司</v>
          </cell>
          <cell r="G75" t="str">
            <v>2019.12.26</v>
          </cell>
          <cell r="H75" t="str">
            <v>2020.3.25</v>
          </cell>
          <cell r="I75" t="str">
            <v>10元</v>
          </cell>
          <cell r="J75">
            <v>5800</v>
          </cell>
        </row>
        <row r="76">
          <cell r="C76">
            <v>190517</v>
          </cell>
          <cell r="D76" t="str">
            <v>注射用醋酸卡泊芬净</v>
          </cell>
          <cell r="E76" t="str">
            <v>50mg</v>
          </cell>
          <cell r="F76" t="str">
            <v>正大天晴药业集团股份有限公司</v>
          </cell>
          <cell r="G76" t="str">
            <v>2019.12.26</v>
          </cell>
          <cell r="H76" t="str">
            <v>2020.3.25</v>
          </cell>
          <cell r="I76" t="str">
            <v>3元</v>
          </cell>
          <cell r="J76">
            <v>1200</v>
          </cell>
        </row>
        <row r="77">
          <cell r="C77">
            <v>189557</v>
          </cell>
          <cell r="D77" t="str">
            <v>钆塞酸二钠注射液</v>
          </cell>
          <cell r="E77" t="str">
            <v>10ml预装玻璃注射器每1ml中含钆塞酸二钠181.43mg</v>
          </cell>
          <cell r="F77" t="str">
            <v>正大天晴药业集团股份有限公司</v>
          </cell>
          <cell r="G77" t="str">
            <v>2019.12.26</v>
          </cell>
          <cell r="H77" t="str">
            <v>2020.3.25</v>
          </cell>
          <cell r="I77" t="str">
            <v>2元</v>
          </cell>
          <cell r="J77">
            <v>955</v>
          </cell>
        </row>
        <row r="78">
          <cell r="C78">
            <v>182853</v>
          </cell>
          <cell r="D78" t="str">
            <v>依降钙素注射液</v>
          </cell>
          <cell r="E78" t="str">
            <v>1ml:20Ux10支</v>
          </cell>
          <cell r="F78" t="str">
            <v>Asahi Kasei Pharma Corporation，Nagoya Pharmaceuticals Plant</v>
          </cell>
          <cell r="G78" t="str">
            <v>2019.12.26</v>
          </cell>
          <cell r="H78" t="str">
            <v>2020.3.25</v>
          </cell>
          <cell r="I78" t="str">
            <v>2元</v>
          </cell>
          <cell r="J78">
            <v>763</v>
          </cell>
        </row>
        <row r="79">
          <cell r="C79">
            <v>189853</v>
          </cell>
          <cell r="D79" t="str">
            <v>冷敷凝胶</v>
          </cell>
          <cell r="E79" t="str">
            <v>10gx1支+3gx7袋</v>
          </cell>
          <cell r="F79" t="str">
            <v>东莞市仁圣堂生物科技有限公司</v>
          </cell>
          <cell r="G79" t="str">
            <v>2019.12.26</v>
          </cell>
          <cell r="H79" t="str">
            <v>2020.3.25</v>
          </cell>
          <cell r="I79" t="str">
            <v>2元</v>
          </cell>
          <cell r="J79">
            <v>685</v>
          </cell>
        </row>
        <row r="80">
          <cell r="C80">
            <v>147071</v>
          </cell>
          <cell r="D80" t="str">
            <v>他克莫司胶囊</v>
          </cell>
          <cell r="E80" t="str">
            <v>0.5mgx50粒</v>
          </cell>
          <cell r="F80" t="str">
            <v>杭州中美华东制药有限公司</v>
          </cell>
          <cell r="G80" t="str">
            <v>2019.12.26</v>
          </cell>
          <cell r="H80" t="str">
            <v>2020.3.25</v>
          </cell>
          <cell r="I80" t="str">
            <v>2元</v>
          </cell>
          <cell r="J80">
            <v>538</v>
          </cell>
        </row>
        <row r="81">
          <cell r="C81">
            <v>164905</v>
          </cell>
          <cell r="D81" t="str">
            <v>吉非替尼片</v>
          </cell>
          <cell r="E81" t="str">
            <v>0.25gx10片</v>
          </cell>
          <cell r="F81" t="str">
            <v>齐鲁制药(海南)有限公司</v>
          </cell>
          <cell r="G81" t="str">
            <v>2019.12.26</v>
          </cell>
          <cell r="H81" t="str">
            <v>2020.3.25</v>
          </cell>
          <cell r="I81" t="str">
            <v>2元</v>
          </cell>
          <cell r="J81">
            <v>439</v>
          </cell>
        </row>
        <row r="82">
          <cell r="C82">
            <v>188869</v>
          </cell>
          <cell r="D82" t="str">
            <v>吉非替尼片</v>
          </cell>
          <cell r="E82" t="str">
            <v>0.25gx10片</v>
          </cell>
          <cell r="F82" t="str">
            <v>正大天晴药业集团股份有限公司</v>
          </cell>
          <cell r="G82" t="str">
            <v>2019.12.26</v>
          </cell>
          <cell r="H82" t="str">
            <v>2020.3.25</v>
          </cell>
          <cell r="I82" t="str">
            <v>1元</v>
          </cell>
          <cell r="J82">
            <v>450</v>
          </cell>
        </row>
        <row r="83">
          <cell r="C83">
            <v>110698</v>
          </cell>
          <cell r="D83" t="str">
            <v>利拉鲁肽注射液</v>
          </cell>
          <cell r="E83" t="str">
            <v>3ml:18mg(预填充注射笔)</v>
          </cell>
          <cell r="F83" t="str">
            <v>诺和诺德(中国)制药有限公司</v>
          </cell>
          <cell r="G83" t="str">
            <v>2019.12.26</v>
          </cell>
          <cell r="H83" t="str">
            <v>2020.3.25</v>
          </cell>
          <cell r="I83" t="str">
            <v>1元</v>
          </cell>
          <cell r="J83">
            <v>339</v>
          </cell>
        </row>
        <row r="84">
          <cell r="C84">
            <v>189555</v>
          </cell>
          <cell r="D84" t="str">
            <v>阿哌沙班片</v>
          </cell>
          <cell r="E84" t="str">
            <v>2.5mgx14片</v>
          </cell>
          <cell r="F84" t="str">
            <v>正大天晴药业集团股份有限公司</v>
          </cell>
          <cell r="G84" t="str">
            <v>2019.12.26</v>
          </cell>
          <cell r="H84" t="str">
            <v>2020.3.25</v>
          </cell>
          <cell r="I84" t="str">
            <v>1元</v>
          </cell>
          <cell r="J84">
            <v>398</v>
          </cell>
        </row>
        <row r="85">
          <cell r="C85">
            <v>154875</v>
          </cell>
          <cell r="D85" t="str">
            <v>抗HPV生物蛋白敷料</v>
          </cell>
          <cell r="E85" t="str">
            <v>3g</v>
          </cell>
          <cell r="F85" t="str">
            <v>山西锦波生物医药股份有限公司</v>
          </cell>
          <cell r="G85" t="str">
            <v>2019.12.26</v>
          </cell>
          <cell r="H85" t="str">
            <v>2020.3.25</v>
          </cell>
          <cell r="I85" t="str">
            <v>1元</v>
          </cell>
          <cell r="J85">
            <v>328</v>
          </cell>
        </row>
        <row r="86">
          <cell r="C86">
            <v>118078</v>
          </cell>
          <cell r="D86" t="str">
            <v>枸橼酸西地那非片(万艾可)</v>
          </cell>
          <cell r="E86" t="str">
            <v>100mgx10片</v>
          </cell>
          <cell r="F86" t="str">
            <v>辉瑞制药</v>
          </cell>
          <cell r="G86" t="str">
            <v>2019.12.26</v>
          </cell>
          <cell r="H86" t="str">
            <v>2020.3.25</v>
          </cell>
          <cell r="I86" t="str">
            <v>50元</v>
          </cell>
          <cell r="J86">
            <v>965</v>
          </cell>
        </row>
        <row r="87">
          <cell r="C87">
            <v>23896</v>
          </cell>
          <cell r="D87" t="str">
            <v>枸橼酸西地那非片(万艾可)</v>
          </cell>
          <cell r="E87" t="str">
            <v>0.1gx5片</v>
          </cell>
          <cell r="F87" t="str">
            <v>大连辉瑞</v>
          </cell>
          <cell r="G87" t="str">
            <v>2019.12.26</v>
          </cell>
          <cell r="H87" t="str">
            <v>2020.3.25</v>
          </cell>
          <cell r="I87" t="str">
            <v>15元</v>
          </cell>
          <cell r="J87">
            <v>495</v>
          </cell>
        </row>
        <row r="88">
          <cell r="C88">
            <v>23895</v>
          </cell>
          <cell r="D88" t="str">
            <v>枸橼酸西地那非片(万艾可)</v>
          </cell>
          <cell r="E88" t="str">
            <v>100mgx1片</v>
          </cell>
          <cell r="F88" t="str">
            <v>辉瑞制药</v>
          </cell>
          <cell r="G88" t="str">
            <v>2019.12.26</v>
          </cell>
          <cell r="H88" t="str">
            <v>2020.3.25</v>
          </cell>
          <cell r="I88" t="str">
            <v>3元</v>
          </cell>
          <cell r="J88">
            <v>128</v>
          </cell>
        </row>
        <row r="89">
          <cell r="C89">
            <v>140823</v>
          </cell>
          <cell r="D89" t="str">
            <v>枸橼酸西地那非片（万艾可）</v>
          </cell>
          <cell r="E89" t="str">
            <v>50mg*10片</v>
          </cell>
          <cell r="F89" t="str">
            <v>辉瑞制药有限公司</v>
          </cell>
          <cell r="G89" t="str">
            <v>2019.12.26</v>
          </cell>
          <cell r="H89" t="str">
            <v>2020.3.25</v>
          </cell>
          <cell r="I89" t="str">
            <v>25元</v>
          </cell>
          <cell r="J89">
            <v>636</v>
          </cell>
        </row>
        <row r="90">
          <cell r="C90">
            <v>140822</v>
          </cell>
          <cell r="D90" t="str">
            <v>枸橼酸西地那非片（万艾可）</v>
          </cell>
          <cell r="E90" t="str">
            <v>50mg*2片</v>
          </cell>
          <cell r="F90" t="str">
            <v>辉瑞制药有限公司</v>
          </cell>
          <cell r="G90" t="str">
            <v>2019.12.26</v>
          </cell>
          <cell r="H90" t="str">
            <v>2020.3.25</v>
          </cell>
          <cell r="I90" t="str">
            <v>5元</v>
          </cell>
          <cell r="J90">
            <v>159</v>
          </cell>
        </row>
        <row r="91">
          <cell r="C91">
            <v>162004</v>
          </cell>
          <cell r="D91" t="str">
            <v>B族维生素含片</v>
          </cell>
          <cell r="E91" t="str">
            <v>30g</v>
          </cell>
          <cell r="F91" t="str">
            <v>江苏艾兰得</v>
          </cell>
          <cell r="G91" t="str">
            <v>2019.12.26</v>
          </cell>
          <cell r="H91" t="str">
            <v>2020.3.25</v>
          </cell>
          <cell r="I91" t="str">
            <v>3元</v>
          </cell>
          <cell r="J91">
            <v>29.8</v>
          </cell>
        </row>
        <row r="92">
          <cell r="C92">
            <v>171183</v>
          </cell>
          <cell r="D92" t="str">
            <v>雷贝拉唑钠肠溶胶囊</v>
          </cell>
          <cell r="E92" t="str">
            <v>20mgx7粒</v>
          </cell>
          <cell r="F92" t="str">
            <v>丽珠集团丽珠</v>
          </cell>
          <cell r="G92" t="str">
            <v>2019.12.26</v>
          </cell>
          <cell r="H92" t="str">
            <v>2020.3.25</v>
          </cell>
          <cell r="I92" t="str">
            <v>3元</v>
          </cell>
          <cell r="J92">
            <v>56</v>
          </cell>
        </row>
        <row r="93">
          <cell r="C93">
            <v>124091</v>
          </cell>
          <cell r="D93" t="str">
            <v>胶体果胶铋胶囊</v>
          </cell>
          <cell r="E93" t="str">
            <v>50mgx24粒</v>
          </cell>
          <cell r="F93" t="str">
            <v>广州白云山光华</v>
          </cell>
          <cell r="G93" t="str">
            <v>2019.12.26</v>
          </cell>
          <cell r="H93" t="str">
            <v>2020.3.25</v>
          </cell>
          <cell r="I93" t="str">
            <v>1.5元</v>
          </cell>
          <cell r="J93">
            <v>18.5</v>
          </cell>
        </row>
        <row r="94">
          <cell r="C94">
            <v>111563</v>
          </cell>
          <cell r="D94" t="str">
            <v>尼莫地平缓释片</v>
          </cell>
          <cell r="E94" t="str">
            <v>60mgx24片</v>
          </cell>
          <cell r="F94" t="str">
            <v>齐鲁制药</v>
          </cell>
          <cell r="G94" t="str">
            <v>2019.12.26</v>
          </cell>
          <cell r="H94" t="str">
            <v>2020.3.25</v>
          </cell>
          <cell r="I94" t="str">
            <v>1.5元</v>
          </cell>
          <cell r="J94">
            <v>26</v>
          </cell>
        </row>
        <row r="95">
          <cell r="C95">
            <v>49185</v>
          </cell>
          <cell r="D95" t="str">
            <v>马来酸依那普利片</v>
          </cell>
          <cell r="E95" t="str">
            <v>10mgx20片</v>
          </cell>
          <cell r="F95" t="str">
            <v>山东鲁抗辰欣</v>
          </cell>
          <cell r="G95" t="str">
            <v>2019.12.26</v>
          </cell>
          <cell r="H95" t="str">
            <v>2020.3.25</v>
          </cell>
          <cell r="I95" t="str">
            <v>2元</v>
          </cell>
          <cell r="J95">
            <v>28.6</v>
          </cell>
        </row>
        <row r="96">
          <cell r="C96">
            <v>176101</v>
          </cell>
          <cell r="D96" t="str">
            <v>苯磺酸氨氯地平片</v>
          </cell>
          <cell r="E96" t="str">
            <v>5mgx28片</v>
          </cell>
          <cell r="F96" t="str">
            <v>江苏鹏鹞</v>
          </cell>
          <cell r="G96" t="str">
            <v>2019.12.26</v>
          </cell>
          <cell r="H96" t="str">
            <v>2020.3.25</v>
          </cell>
          <cell r="I96" t="str">
            <v>2元</v>
          </cell>
          <cell r="J96">
            <v>29.8</v>
          </cell>
        </row>
        <row r="97">
          <cell r="C97">
            <v>135037</v>
          </cell>
          <cell r="D97" t="str">
            <v>硝苯地平缓释片（Ⅱ）</v>
          </cell>
          <cell r="E97" t="str">
            <v>20mg*48片</v>
          </cell>
          <cell r="F97" t="str">
            <v>上海信谊天平药业</v>
          </cell>
          <cell r="G97" t="str">
            <v>2019.12.26</v>
          </cell>
          <cell r="H97" t="str">
            <v>2020.3.25</v>
          </cell>
          <cell r="I97" t="str">
            <v>2元</v>
          </cell>
          <cell r="J97">
            <v>28</v>
          </cell>
        </row>
        <row r="98">
          <cell r="C98">
            <v>119652</v>
          </cell>
          <cell r="D98" t="str">
            <v>多烯磷脂酰胆碱胶囊(易善复)</v>
          </cell>
          <cell r="E98" t="str">
            <v>228mgx36粒</v>
          </cell>
          <cell r="F98" t="str">
            <v>赛诺菲(北京)制药</v>
          </cell>
          <cell r="G98" t="str">
            <v>2020.3.1</v>
          </cell>
          <cell r="H98" t="str">
            <v>2019.3.31</v>
          </cell>
          <cell r="I98" t="str">
            <v>0元，及时晒单</v>
          </cell>
          <cell r="J98">
            <v>72.5</v>
          </cell>
          <cell r="K98" t="str">
            <v>单盒奖励3元；疗程（5盒）奖励30元/疗程；不再享受毛利段奖励。</v>
          </cell>
        </row>
        <row r="99">
          <cell r="C99">
            <v>165176</v>
          </cell>
          <cell r="D99" t="str">
            <v>奥利司他胶囊</v>
          </cell>
          <cell r="E99" t="str">
            <v>60mgx24粒</v>
          </cell>
          <cell r="F99" t="str">
            <v>山东新时代</v>
          </cell>
          <cell r="G99" t="str">
            <v>2020.3.1</v>
          </cell>
          <cell r="H99" t="str">
            <v>2019.3.31</v>
          </cell>
          <cell r="I99" t="str">
            <v>0元，及时晒单</v>
          </cell>
          <cell r="J99">
            <v>288</v>
          </cell>
          <cell r="K99" t="str">
            <v>销售奖励：①销售1盒晒单奖励15元；②买二得三【赠品为卖品】，奖励40元/组（奖励不含赠品）。不再享受毛利段奖励。</v>
          </cell>
        </row>
        <row r="100">
          <cell r="C100">
            <v>190363</v>
          </cell>
          <cell r="D100" t="str">
            <v>人参固本口服液OTC</v>
          </cell>
          <cell r="E100" t="str">
            <v>10ml*14支</v>
          </cell>
          <cell r="F100" t="str">
            <v>鲁南贝特制药</v>
          </cell>
          <cell r="G100" t="str">
            <v>2020.3.1</v>
          </cell>
          <cell r="H100" t="str">
            <v>2019.3.31</v>
          </cell>
          <cell r="I100" t="str">
            <v>0元，及时晒单</v>
          </cell>
          <cell r="J100">
            <v>298</v>
          </cell>
          <cell r="K100" t="str">
            <v>晒单奖励20元/盒（不含赠品），不再享受其余奖励</v>
          </cell>
        </row>
        <row r="101">
          <cell r="C101">
            <v>168283</v>
          </cell>
          <cell r="D101" t="str">
            <v>安神补脑液</v>
          </cell>
          <cell r="E101" t="str">
            <v>10mlx20支</v>
          </cell>
          <cell r="F101" t="str">
            <v>鲁南厚普制药有限公司</v>
          </cell>
          <cell r="G101" t="str">
            <v>2020.3.1</v>
          </cell>
          <cell r="H101" t="str">
            <v>2019.3.31</v>
          </cell>
          <cell r="I101" t="str">
            <v>0元，及时晒单</v>
          </cell>
          <cell r="J101">
            <v>42</v>
          </cell>
          <cell r="K101" t="str">
            <v>晒单奖励3元/盒（不含赠品），不再享受毛利段奖励。</v>
          </cell>
        </row>
        <row r="102">
          <cell r="C102">
            <v>173316</v>
          </cell>
          <cell r="D102" t="str">
            <v>孟鲁司特钠片</v>
          </cell>
          <cell r="E102" t="str">
            <v>10mgx12片</v>
          </cell>
          <cell r="F102" t="str">
            <v>鲁南贝特制药有限公司(原山东鲁南贝特制药有限公司)</v>
          </cell>
          <cell r="G102" t="str">
            <v>2020.3.1</v>
          </cell>
          <cell r="H102" t="str">
            <v>2019.3.31</v>
          </cell>
          <cell r="I102" t="str">
            <v>0元，及时晒单</v>
          </cell>
          <cell r="J102">
            <v>78</v>
          </cell>
          <cell r="K102" t="str">
            <v>销售奖励：①销售1盒晒单奖励4元；②买二得三【赠品为卖品】，奖励10元/组（奖励不含赠品）。不再享受毛利段奖励。</v>
          </cell>
        </row>
        <row r="103">
          <cell r="C103">
            <v>173315</v>
          </cell>
          <cell r="D103" t="str">
            <v>孟鲁司特钠咀嚼片</v>
          </cell>
          <cell r="E103" t="str">
            <v>5mgx12片</v>
          </cell>
          <cell r="F103" t="str">
            <v>鲁南贝特制药有限公司(原山东鲁南贝特制药有限公司)</v>
          </cell>
          <cell r="G103" t="str">
            <v>2020.3.1</v>
          </cell>
          <cell r="H103" t="str">
            <v>2019.3.31</v>
          </cell>
          <cell r="I103" t="str">
            <v>0元，及时晒单</v>
          </cell>
          <cell r="J103">
            <v>72</v>
          </cell>
          <cell r="K103" t="str">
            <v>销售奖励：①销售1盒晒单奖励4元；②买二得三【赠品为卖品】，奖励10元/组（奖励不含赠品）。不再享受毛利段奖励。</v>
          </cell>
        </row>
        <row r="104">
          <cell r="C104">
            <v>173317</v>
          </cell>
          <cell r="D104" t="str">
            <v>瑞舒伐他汀钙片</v>
          </cell>
          <cell r="E104" t="str">
            <v>5mgx28片</v>
          </cell>
          <cell r="F104" t="str">
            <v>鲁南贝特制药有限公司(原山东鲁南贝特制药有限公司)</v>
          </cell>
          <cell r="G104" t="str">
            <v>2020.3.1</v>
          </cell>
          <cell r="H104" t="str">
            <v>2019.3.31</v>
          </cell>
          <cell r="I104" t="str">
            <v>0元，及时晒单</v>
          </cell>
          <cell r="J104">
            <v>97</v>
          </cell>
          <cell r="K104" t="str">
            <v>销售奖励：①销售1盒晒单奖励4元；②买二得三【赠品为卖品】，奖励10元/组（奖励不含赠品）。不再享受毛利段奖励。</v>
          </cell>
        </row>
        <row r="105">
          <cell r="C105">
            <v>101716</v>
          </cell>
          <cell r="D105" t="str">
            <v>他达拉非片(希爱力)</v>
          </cell>
          <cell r="E105" t="str">
            <v>20mgx1片</v>
          </cell>
          <cell r="F105" t="str">
            <v>(波多黎各)礼来</v>
          </cell>
          <cell r="G105" t="str">
            <v>2019.12.26</v>
          </cell>
          <cell r="H105" t="str">
            <v>2019.3.25</v>
          </cell>
          <cell r="I105" t="str">
            <v>3元</v>
          </cell>
          <cell r="J105">
            <v>138</v>
          </cell>
        </row>
        <row r="106">
          <cell r="C106">
            <v>101715</v>
          </cell>
          <cell r="D106" t="str">
            <v>他达拉非片(希爱力)</v>
          </cell>
          <cell r="E106" t="str">
            <v>20mgx4片</v>
          </cell>
          <cell r="F106" t="str">
            <v>Lilly del Caribe Inc(美国礼来)</v>
          </cell>
          <cell r="G106" t="str">
            <v>2019.12.26</v>
          </cell>
          <cell r="H106" t="str">
            <v>2019.3.25</v>
          </cell>
          <cell r="I106" t="str">
            <v>15元</v>
          </cell>
          <cell r="J106">
            <v>495</v>
          </cell>
        </row>
        <row r="107">
          <cell r="C107">
            <v>117756</v>
          </cell>
          <cell r="D107" t="str">
            <v>他达拉非片(希爱力)</v>
          </cell>
          <cell r="E107" t="str">
            <v>20mgx8片</v>
          </cell>
          <cell r="F107" t="str">
            <v>Lilly del Caribe inc(波多黎各)</v>
          </cell>
          <cell r="G107" t="str">
            <v>2019.12.26</v>
          </cell>
          <cell r="H107" t="str">
            <v>2019.3.25</v>
          </cell>
          <cell r="I107" t="str">
            <v>40元</v>
          </cell>
          <cell r="J107">
            <v>900</v>
          </cell>
        </row>
        <row r="108">
          <cell r="C108">
            <v>141310</v>
          </cell>
          <cell r="D108" t="str">
            <v>他达拉非片(希爱力)</v>
          </cell>
          <cell r="E108" t="str">
            <v>5mg*28s</v>
          </cell>
          <cell r="F108" t="str">
            <v>Eli Lilly Nederland B.V.</v>
          </cell>
          <cell r="G108" t="str">
            <v>2019.12.26</v>
          </cell>
          <cell r="H108" t="str">
            <v>2019.3.25</v>
          </cell>
          <cell r="I108" t="str">
            <v>40元</v>
          </cell>
          <cell r="J108">
            <v>950</v>
          </cell>
        </row>
        <row r="109">
          <cell r="C109">
            <v>153488</v>
          </cell>
          <cell r="D109" t="str">
            <v>萘敏维滴眼液 
</v>
          </cell>
          <cell r="E109" t="str">
            <v>15ml</v>
          </cell>
          <cell r="F109" t="str">
            <v>山东博士伦福瑞达</v>
          </cell>
          <cell r="G109" t="str">
            <v>2019.12.26</v>
          </cell>
          <cell r="H109" t="str">
            <v>2019.3.25</v>
          </cell>
          <cell r="I109" t="str">
            <v>2元</v>
          </cell>
          <cell r="J109">
            <v>26.8</v>
          </cell>
        </row>
        <row r="110">
          <cell r="C110">
            <v>153689</v>
          </cell>
          <cell r="D110" t="str">
            <v>复方硫酸软骨素滴眼液 </v>
          </cell>
          <cell r="E110" t="str">
            <v>15ml </v>
          </cell>
          <cell r="F110" t="str">
            <v>山东博士伦福瑞达</v>
          </cell>
          <cell r="G110" t="str">
            <v>2019.12.26</v>
          </cell>
          <cell r="H110" t="str">
            <v>2019.3.25</v>
          </cell>
          <cell r="I110" t="str">
            <v>2元</v>
          </cell>
          <cell r="J110">
            <v>26.8</v>
          </cell>
        </row>
        <row r="111">
          <cell r="C111">
            <v>114683</v>
          </cell>
          <cell r="D111" t="str">
            <v>复方新斯的明牛磺酸滴眼液</v>
          </cell>
          <cell r="E111" t="str">
            <v>10ml/支</v>
          </cell>
          <cell r="F111" t="str">
            <v>山东博士伦福瑞达</v>
          </cell>
          <cell r="G111" t="str">
            <v>2019.12.26</v>
          </cell>
          <cell r="H111" t="str">
            <v>2019.3.25</v>
          </cell>
          <cell r="I111" t="str">
            <v>2元</v>
          </cell>
          <cell r="J111">
            <v>27.8</v>
          </cell>
        </row>
        <row r="112">
          <cell r="C112">
            <v>109591</v>
          </cell>
          <cell r="D112" t="str">
            <v>氧氟沙星滴眼液(润舒)</v>
          </cell>
          <cell r="E112" t="str">
            <v>8ml:24mg(含玻璃酸钠)</v>
          </cell>
          <cell r="F112" t="str">
            <v>山东博士伦福瑞达</v>
          </cell>
          <cell r="G112" t="str">
            <v>2019.12.26</v>
          </cell>
          <cell r="H112" t="str">
            <v>2019.3.25</v>
          </cell>
          <cell r="I112" t="str">
            <v>2元</v>
          </cell>
          <cell r="J112">
            <v>22.5</v>
          </cell>
        </row>
        <row r="113">
          <cell r="C113">
            <v>62646</v>
          </cell>
          <cell r="D113" t="str">
            <v>萘非滴眼液(黄润洁)</v>
          </cell>
          <cell r="E113" t="str">
            <v>10ml(含玻璃酸钠)</v>
          </cell>
          <cell r="F113" t="str">
            <v>山东博士伦福瑞达</v>
          </cell>
          <cell r="G113" t="str">
            <v>2019.12.26</v>
          </cell>
          <cell r="H113" t="str">
            <v>2019.3.25</v>
          </cell>
          <cell r="I113" t="str">
            <v>2元</v>
          </cell>
          <cell r="J113">
            <v>24.8</v>
          </cell>
        </row>
        <row r="114">
          <cell r="C114">
            <v>115039</v>
          </cell>
          <cell r="D114" t="str">
            <v>氯化钠滴眼液(白润洁)</v>
          </cell>
          <cell r="E114" t="str">
            <v>0.4ml:2.2mgx10支</v>
          </cell>
          <cell r="F114" t="str">
            <v>山东博士伦福瑞达</v>
          </cell>
          <cell r="G114" t="str">
            <v>2019.12.26</v>
          </cell>
          <cell r="H114" t="str">
            <v>2019.3.25</v>
          </cell>
          <cell r="I114" t="str">
            <v>2元</v>
          </cell>
          <cell r="J114">
            <v>27.8</v>
          </cell>
        </row>
        <row r="115">
          <cell r="C115">
            <v>118013</v>
          </cell>
          <cell r="D115" t="str">
            <v>复方嗜酸乳杆菌片</v>
          </cell>
          <cell r="E115" t="str">
            <v>0.5gx12片</v>
          </cell>
          <cell r="F115" t="str">
            <v>通化金马药业</v>
          </cell>
          <cell r="G115" t="str">
            <v>2019.12.26</v>
          </cell>
          <cell r="H115" t="str">
            <v>2019.3.25</v>
          </cell>
          <cell r="I115" t="str">
            <v>0元，手工核算</v>
          </cell>
          <cell r="J115">
            <v>32</v>
          </cell>
          <cell r="K115" t="str">
            <v>晒单奖励2元/盒（赠品不享受奖励），买6盒立省32元。不再享受毛利段奖励。</v>
          </cell>
        </row>
        <row r="116">
          <cell r="C116">
            <v>133728</v>
          </cell>
          <cell r="D116" t="str">
            <v>磷酸西格列汀片</v>
          </cell>
          <cell r="E116" t="str">
            <v>100mgx7片x1板</v>
          </cell>
          <cell r="F116" t="str">
            <v>杭州默沙东制药有限公司</v>
          </cell>
          <cell r="G116" t="str">
            <v>2019.12.26</v>
          </cell>
          <cell r="H116" t="str">
            <v>2020.3.25</v>
          </cell>
          <cell r="I116" t="str">
            <v>3元</v>
          </cell>
          <cell r="J116">
            <v>62</v>
          </cell>
        </row>
        <row r="117">
          <cell r="C117">
            <v>186551</v>
          </cell>
          <cell r="D117" t="str">
            <v>孟鲁司特钠咀嚼片</v>
          </cell>
          <cell r="E117" t="str">
            <v>10mg*30片</v>
          </cell>
          <cell r="F117" t="str">
            <v>杭州默沙东制药有限公司</v>
          </cell>
          <cell r="G117" t="str">
            <v>2019.12.26</v>
          </cell>
          <cell r="H117" t="str">
            <v>2020.3.25</v>
          </cell>
          <cell r="I117" t="str">
            <v>4元</v>
          </cell>
          <cell r="J117">
            <v>200</v>
          </cell>
        </row>
        <row r="118">
          <cell r="C118">
            <v>186561</v>
          </cell>
          <cell r="D118" t="str">
            <v>孟鲁司特钠咀嚼片</v>
          </cell>
          <cell r="E118" t="str">
            <v>4mg*30片</v>
          </cell>
          <cell r="F118" t="str">
            <v>杭州默沙东制药有限公司</v>
          </cell>
          <cell r="G118" t="str">
            <v>2019.12.26</v>
          </cell>
          <cell r="H118" t="str">
            <v>2020.3.25</v>
          </cell>
          <cell r="I118" t="str">
            <v>5元</v>
          </cell>
          <cell r="J118">
            <v>180</v>
          </cell>
        </row>
        <row r="119">
          <cell r="C119">
            <v>184369</v>
          </cell>
          <cell r="D119" t="str">
            <v>类人胶原蛋白敷料</v>
          </cell>
          <cell r="E119" t="str">
            <v>5片</v>
          </cell>
          <cell r="F119" t="str">
            <v>陕西巨子生物技术有限公司</v>
          </cell>
          <cell r="G119" t="str">
            <v>2019.12.26</v>
          </cell>
          <cell r="H119" t="str">
            <v>2020.3.25</v>
          </cell>
          <cell r="I119" t="str">
            <v>5元</v>
          </cell>
          <cell r="J119">
            <v>198</v>
          </cell>
        </row>
        <row r="120">
          <cell r="C120">
            <v>165950</v>
          </cell>
          <cell r="D120" t="str">
            <v>非布司他片</v>
          </cell>
          <cell r="E120" t="str">
            <v>40mgx8片</v>
          </cell>
          <cell r="F120" t="str">
            <v>江苏万邦生化</v>
          </cell>
          <cell r="G120" t="str">
            <v>2020.2.26</v>
          </cell>
          <cell r="H120" t="str">
            <v>2020.6.25</v>
          </cell>
          <cell r="I120" t="str">
            <v>0元，及时晒单</v>
          </cell>
          <cell r="J120">
            <v>120</v>
          </cell>
          <cell r="K120" t="str">
            <v>奖励一：晒单奖励5元/盒（含赠品）；                                           不在享受毛利段奖励。</v>
          </cell>
        </row>
        <row r="121">
          <cell r="C121">
            <v>143148</v>
          </cell>
          <cell r="D121" t="str">
            <v>新复方芦荟胶囊</v>
          </cell>
          <cell r="E121" t="str">
            <v>0.43gx30粒</v>
          </cell>
          <cell r="F121" t="str">
            <v>河北万邦复临</v>
          </cell>
          <cell r="G121" t="str">
            <v>2019.12.26</v>
          </cell>
          <cell r="H121" t="str">
            <v>2020.6.25</v>
          </cell>
          <cell r="I121" t="str">
            <v>0元，及时晒单</v>
          </cell>
          <cell r="J121">
            <v>38</v>
          </cell>
          <cell r="K121" t="str">
            <v>1.单盒晒单奖励2元，不再享受原毛利段奖励；                     2.一次性销售五盒晒单奖励12.5元/组，不再享受原毛利段奖励；                     </v>
          </cell>
        </row>
        <row r="122">
          <cell r="C122">
            <v>67579</v>
          </cell>
          <cell r="D122" t="str">
            <v>蓝芩口服液</v>
          </cell>
          <cell r="E122" t="str">
            <v>10mlx12支</v>
          </cell>
          <cell r="F122" t="str">
            <v>扬子江北京海燕</v>
          </cell>
          <cell r="G122" t="str">
            <v>2019.12.26</v>
          </cell>
          <cell r="H122" t="str">
            <v>2020.3.25</v>
          </cell>
          <cell r="I122" t="str">
            <v>3元</v>
          </cell>
          <cell r="J122">
            <v>49.8</v>
          </cell>
          <cell r="K122" t="str">
            <v>晒单奖励3元/盒，不再享受其余奖励</v>
          </cell>
        </row>
        <row r="123">
          <cell r="C123">
            <v>148955</v>
          </cell>
          <cell r="D123" t="str">
            <v>定坤丹</v>
          </cell>
          <cell r="E123" t="str">
            <v>7gx4瓶（水蜜丸）</v>
          </cell>
          <cell r="F123" t="str">
            <v>山西广誉远国药</v>
          </cell>
          <cell r="G123" t="str">
            <v>2020.1.1</v>
          </cell>
          <cell r="H123" t="str">
            <v>2020.3.31</v>
          </cell>
          <cell r="I123" t="str">
            <v>0元，及时晒单</v>
          </cell>
          <cell r="J123">
            <v>198</v>
          </cell>
          <cell r="K123" t="str">
            <v>1.单盒晒单奖励16元/盒2.疗程4盒以上（含4盒）销售奖励20元/盒3.同时不再享受其余奖励</v>
          </cell>
        </row>
        <row r="124">
          <cell r="C124">
            <v>1454</v>
          </cell>
          <cell r="D124" t="str">
            <v>龟龄集</v>
          </cell>
          <cell r="E124" t="str">
            <v>0.3g*30粒*1瓶</v>
          </cell>
          <cell r="F124" t="str">
            <v>山西广誉远</v>
          </cell>
          <cell r="G124" t="str">
            <v>2020.1.1</v>
          </cell>
          <cell r="H124" t="str">
            <v>2020.3.31</v>
          </cell>
          <cell r="I124" t="str">
            <v>0元，及时晒单</v>
          </cell>
          <cell r="J124">
            <v>520</v>
          </cell>
          <cell r="K124" t="str">
            <v>每盒晒单50元/瓶，疗程销售4盒以上（含4盒）销售奖励60元/瓶，不再享受其余奖励</v>
          </cell>
        </row>
        <row r="125">
          <cell r="C125">
            <v>149350</v>
          </cell>
          <cell r="D125" t="str">
            <v>牛黄清心丸</v>
          </cell>
          <cell r="E125" t="str">
            <v>3gx4丸（大蜜丸）</v>
          </cell>
          <cell r="F125" t="str">
            <v>山西广誉远</v>
          </cell>
          <cell r="G125" t="str">
            <v>2020.1.1</v>
          </cell>
          <cell r="H125" t="str">
            <v>2020.3.31</v>
          </cell>
          <cell r="I125" t="str">
            <v>0元，及时晒单</v>
          </cell>
          <cell r="J125">
            <v>198</v>
          </cell>
          <cell r="K125" t="str">
            <v>晒单奖励20元/盒，不再享受其余奖励</v>
          </cell>
        </row>
        <row r="126">
          <cell r="C126">
            <v>140507</v>
          </cell>
          <cell r="D126" t="str">
            <v>蛋白粉(汤臣倍健)</v>
          </cell>
          <cell r="E126" t="str">
            <v>450g</v>
          </cell>
          <cell r="F126" t="str">
            <v>汤臣倍健股份有限公司</v>
          </cell>
          <cell r="G126" t="str">
            <v>2020.3.1</v>
          </cell>
          <cell r="H126" t="str">
            <v>2020.3.31</v>
          </cell>
          <cell r="I126" t="str">
            <v>手工核算</v>
          </cell>
          <cell r="J126">
            <v>398</v>
          </cell>
          <cell r="K126" t="str">
            <v>单盒晒单奖励8元</v>
          </cell>
        </row>
        <row r="127">
          <cell r="C127">
            <v>182964</v>
          </cell>
          <cell r="D127" t="str">
            <v>蛋白粉</v>
          </cell>
          <cell r="E127" t="str">
            <v>600g(450g/罐+150g/罐)</v>
          </cell>
          <cell r="F127" t="str">
            <v>汤臣倍健</v>
          </cell>
          <cell r="G127" t="str">
            <v>2020.3.1</v>
          </cell>
          <cell r="H127" t="str">
            <v>2020.3.31</v>
          </cell>
          <cell r="I127" t="str">
            <v>手工核算</v>
          </cell>
          <cell r="J127">
            <v>418</v>
          </cell>
          <cell r="K127" t="str">
            <v>单盒晒单奖励10元</v>
          </cell>
        </row>
        <row r="128">
          <cell r="C128">
            <v>162305</v>
          </cell>
          <cell r="D128" t="str">
            <v>氨糖软骨素钙片</v>
          </cell>
          <cell r="E128" t="str">
            <v>180片</v>
          </cell>
          <cell r="F128" t="str">
            <v>汤臣倍健</v>
          </cell>
          <cell r="G128" t="str">
            <v>2020.3.1</v>
          </cell>
          <cell r="H128" t="str">
            <v>2020.3.31</v>
          </cell>
          <cell r="I128" t="str">
            <v>手工核算</v>
          </cell>
          <cell r="J128">
            <v>388</v>
          </cell>
          <cell r="K128" t="str">
            <v>单盒晒单奖励8元</v>
          </cell>
        </row>
        <row r="129">
          <cell r="C129">
            <v>171306</v>
          </cell>
          <cell r="D129" t="str">
            <v>氨糖软骨素钙片</v>
          </cell>
          <cell r="E129" t="str">
            <v>285.6g(1.02gx80片x1瓶+1.02gx100片x2瓶)</v>
          </cell>
          <cell r="F129" t="str">
            <v>汤臣倍健</v>
          </cell>
          <cell r="G129" t="str">
            <v>2020.3.1</v>
          </cell>
          <cell r="H129" t="str">
            <v>2020.3.31</v>
          </cell>
          <cell r="I129" t="str">
            <v>手工核算</v>
          </cell>
          <cell r="J129">
            <v>520</v>
          </cell>
          <cell r="K129" t="str">
            <v>单盒晒单奖励15元</v>
          </cell>
        </row>
        <row r="130">
          <cell r="C130">
            <v>168730</v>
          </cell>
          <cell r="D130" t="str">
            <v>越橘叶黄素酯β-胡萝卜素软胶囊</v>
          </cell>
          <cell r="E130" t="str">
            <v>22.5g（0.5gx45粒）</v>
          </cell>
          <cell r="F130" t="str">
            <v>汤臣倍健股份</v>
          </cell>
          <cell r="G130" t="str">
            <v>2020.3.1</v>
          </cell>
          <cell r="H130" t="str">
            <v>2020.3.31</v>
          </cell>
          <cell r="I130" t="str">
            <v>手工核算</v>
          </cell>
          <cell r="J130">
            <v>248</v>
          </cell>
          <cell r="K130" t="str">
            <v>单盒晒单奖励4元</v>
          </cell>
        </row>
        <row r="131">
          <cell r="C131">
            <v>182962</v>
          </cell>
          <cell r="D131" t="str">
            <v>钙维生素D维生素K软胶囊</v>
          </cell>
          <cell r="E131" t="str">
            <v>400g(1000mg×200粒×2瓶)</v>
          </cell>
          <cell r="F131" t="str">
            <v>汤臣倍健股份有限公司</v>
          </cell>
          <cell r="G131" t="str">
            <v>2020.3.1</v>
          </cell>
          <cell r="H131" t="str">
            <v>2020.3.31</v>
          </cell>
          <cell r="I131" t="str">
            <v>手工核算</v>
          </cell>
          <cell r="J131">
            <v>278</v>
          </cell>
          <cell r="K131" t="str">
            <v>单盒晒单奖励4元</v>
          </cell>
        </row>
        <row r="132">
          <cell r="C132">
            <v>182869</v>
          </cell>
          <cell r="D132" t="str">
            <v>补肾益脑胶囊</v>
          </cell>
          <cell r="E132" t="str">
            <v>0.27g×12粒×2板×10袋</v>
          </cell>
          <cell r="F132" t="str">
            <v>浙江东方</v>
          </cell>
          <cell r="G132" t="str">
            <v>2019.12.26</v>
          </cell>
          <cell r="H132" t="str">
            <v>2020.3.31</v>
          </cell>
          <cell r="I132" t="str">
            <v>15元</v>
          </cell>
          <cell r="J132">
            <v>288</v>
          </cell>
          <cell r="K132" t="str">
            <v>晒单奖励15元/盒。不再享受原毛利段奖励；</v>
          </cell>
        </row>
        <row r="133">
          <cell r="C133">
            <v>178864</v>
          </cell>
          <cell r="D133" t="str">
            <v>参麦地黄丸</v>
          </cell>
          <cell r="E133" t="str">
            <v>9gx14袋</v>
          </cell>
          <cell r="F133" t="str">
            <v>浙江东方</v>
          </cell>
          <cell r="G133" t="str">
            <v>2019.12.26</v>
          </cell>
          <cell r="H133" t="str">
            <v>2020.3.31</v>
          </cell>
          <cell r="I133" t="str">
            <v>10元</v>
          </cell>
          <cell r="J133">
            <v>138</v>
          </cell>
          <cell r="K133" t="str">
            <v>晒单奖励10元/盒。不再享受原毛利段奖励；</v>
          </cell>
        </row>
        <row r="134">
          <cell r="C134">
            <v>184572</v>
          </cell>
          <cell r="D134" t="str">
            <v>蚕蛾公补合剂</v>
          </cell>
          <cell r="E134" t="str">
            <v>10mlx10瓶</v>
          </cell>
          <cell r="F134" t="str">
            <v>四川南充制药</v>
          </cell>
          <cell r="G134" t="str">
            <v>2019.12.26</v>
          </cell>
          <cell r="H134" t="str">
            <v>2020.3.31</v>
          </cell>
          <cell r="I134" t="str">
            <v>10元</v>
          </cell>
          <cell r="J134">
            <v>128</v>
          </cell>
          <cell r="K134" t="str">
            <v>晒单奖励10元/盒。不再享受原毛利段奖励；</v>
          </cell>
        </row>
        <row r="135">
          <cell r="C135">
            <v>193717</v>
          </cell>
          <cell r="D135" t="str">
            <v>清呤卫士钾泡腾片（柠檬味）</v>
          </cell>
          <cell r="E135" t="str">
            <v>80克（4g/片*20片）</v>
          </cell>
          <cell r="F135" t="str">
            <v>江苏汉典生物科技股份有限公司</v>
          </cell>
          <cell r="G135" t="str">
            <v>2020.1.1</v>
          </cell>
          <cell r="H135" t="str">
            <v>2020.3.31</v>
          </cell>
          <cell r="I135" t="str">
            <v>0元，及时晒单</v>
          </cell>
          <cell r="J135">
            <v>108</v>
          </cell>
          <cell r="K135" t="str">
            <v>晒单奖励6元/盒。</v>
          </cell>
        </row>
        <row r="136">
          <cell r="C136">
            <v>169816</v>
          </cell>
          <cell r="D136" t="str">
            <v>腰椎固定带</v>
          </cell>
          <cell r="E136" t="str">
            <v>YY-M</v>
          </cell>
          <cell r="F136" t="str">
            <v>上海康伴保健器械有限公司</v>
          </cell>
          <cell r="G136" t="str">
            <v>2019.12.26</v>
          </cell>
          <cell r="H136" t="str">
            <v>2020.3.25</v>
          </cell>
          <cell r="I136" t="str">
            <v>及时晒单</v>
          </cell>
          <cell r="J136">
            <v>118</v>
          </cell>
          <cell r="K136" t="str">
            <v>晒单奖励5元/盒</v>
          </cell>
        </row>
        <row r="137">
          <cell r="C137">
            <v>169817</v>
          </cell>
          <cell r="D137" t="str">
            <v>腰椎固定带</v>
          </cell>
          <cell r="E137" t="str">
            <v>YY-L</v>
          </cell>
          <cell r="F137" t="str">
            <v>上海康伴保健器械有限公司</v>
          </cell>
          <cell r="G137" t="str">
            <v>2019.12.26</v>
          </cell>
          <cell r="H137" t="str">
            <v>2020.3.25</v>
          </cell>
          <cell r="I137" t="str">
            <v>及时晒单</v>
          </cell>
          <cell r="J137">
            <v>118</v>
          </cell>
          <cell r="K137" t="str">
            <v>晒单奖励5元/盒</v>
          </cell>
        </row>
        <row r="138">
          <cell r="C138">
            <v>170109</v>
          </cell>
          <cell r="D138" t="str">
            <v>腰椎固定带</v>
          </cell>
          <cell r="E138" t="str">
            <v>YY-XL</v>
          </cell>
          <cell r="F138" t="str">
            <v>上海康伴保健器械有限公司</v>
          </cell>
          <cell r="G138" t="str">
            <v>2019.12.26</v>
          </cell>
          <cell r="H138" t="str">
            <v>2020.3.25</v>
          </cell>
          <cell r="I138" t="str">
            <v>及时晒单</v>
          </cell>
          <cell r="J138">
            <v>118</v>
          </cell>
          <cell r="K138" t="str">
            <v>晒单奖励5元/盒</v>
          </cell>
        </row>
        <row r="139">
          <cell r="C139">
            <v>191595</v>
          </cell>
          <cell r="D139" t="str">
            <v>治疗型静脉曲张袜</v>
          </cell>
          <cell r="E139" t="str">
            <v>MDAF01长筒袜（厚款）轻型</v>
          </cell>
          <cell r="F139" t="str">
            <v>浙江华尔纺织科技有限公司</v>
          </cell>
          <cell r="G139" t="str">
            <v>2019.12.26</v>
          </cell>
          <cell r="H139" t="str">
            <v>2020.3.25</v>
          </cell>
          <cell r="I139" t="str">
            <v>及时晒单</v>
          </cell>
          <cell r="J139">
            <v>208</v>
          </cell>
          <cell r="K139" t="str">
            <v>晒单奖励10元/盒</v>
          </cell>
        </row>
        <row r="140">
          <cell r="C140">
            <v>191596</v>
          </cell>
          <cell r="D140" t="str">
            <v>治疗型静脉曲张袜</v>
          </cell>
          <cell r="E140" t="str">
            <v>MDAF11长筒袜（厚款）轻型</v>
          </cell>
          <cell r="F140" t="str">
            <v>浙江华尔纺织科技有限公司</v>
          </cell>
          <cell r="G140" t="str">
            <v>2019.12.26</v>
          </cell>
          <cell r="H140" t="str">
            <v>2020.3.25</v>
          </cell>
          <cell r="I140" t="str">
            <v>及时晒单</v>
          </cell>
          <cell r="J140">
            <v>208</v>
          </cell>
          <cell r="K140" t="str">
            <v>晒单奖励10元/盒</v>
          </cell>
        </row>
        <row r="141">
          <cell r="C141">
            <v>191597</v>
          </cell>
          <cell r="D141" t="str">
            <v>治疗型静脉曲张袜</v>
          </cell>
          <cell r="E141" t="str">
            <v>MDAF21长筒袜（厚款）轻型</v>
          </cell>
          <cell r="F141" t="str">
            <v>浙江华尔纺织科技有限公司</v>
          </cell>
          <cell r="G141" t="str">
            <v>2019.12.26</v>
          </cell>
          <cell r="H141" t="str">
            <v>2020.3.25</v>
          </cell>
          <cell r="I141" t="str">
            <v>及时晒单</v>
          </cell>
          <cell r="J141">
            <v>208</v>
          </cell>
          <cell r="K141" t="str">
            <v>晒单奖励10元/盒</v>
          </cell>
        </row>
        <row r="142">
          <cell r="C142">
            <v>191592</v>
          </cell>
          <cell r="D142" t="str">
            <v>治疗型静脉曲张袜</v>
          </cell>
          <cell r="E142" t="str">
            <v>MDAD11中筒袜（厚款）轻型</v>
          </cell>
          <cell r="F142" t="str">
            <v>浙江华尔纺织科技有限公司</v>
          </cell>
          <cell r="G142" t="str">
            <v>2019.12.26</v>
          </cell>
          <cell r="H142" t="str">
            <v>2020.3.25</v>
          </cell>
          <cell r="I142" t="str">
            <v>及时晒单</v>
          </cell>
          <cell r="J142">
            <v>168</v>
          </cell>
          <cell r="K142" t="str">
            <v>晒单奖励5元/盒</v>
          </cell>
        </row>
        <row r="143">
          <cell r="C143">
            <v>191593</v>
          </cell>
          <cell r="D143" t="str">
            <v>治疗型静脉曲张袜</v>
          </cell>
          <cell r="E143" t="str">
            <v>MDAD01中筒袜（厚款）轻型</v>
          </cell>
          <cell r="F143" t="str">
            <v>浙江华尔纺织科技有限公司</v>
          </cell>
          <cell r="G143" t="str">
            <v>2019.12.26</v>
          </cell>
          <cell r="H143" t="str">
            <v>2020.3.25</v>
          </cell>
          <cell r="I143" t="str">
            <v>及时晒单</v>
          </cell>
          <cell r="J143">
            <v>168</v>
          </cell>
          <cell r="K143" t="str">
            <v>晒单奖励5元/盒</v>
          </cell>
        </row>
        <row r="144">
          <cell r="C144">
            <v>191594</v>
          </cell>
          <cell r="D144" t="str">
            <v>治疗型静脉曲张袜</v>
          </cell>
          <cell r="E144" t="str">
            <v>MDAD21中筒袜（厚款）轻型</v>
          </cell>
          <cell r="F144" t="str">
            <v>浙江华尔纺织科技有限公司</v>
          </cell>
          <cell r="G144" t="str">
            <v>2019.12.26</v>
          </cell>
          <cell r="H144" t="str">
            <v>2020.3.25</v>
          </cell>
          <cell r="I144" t="str">
            <v>及时晒单</v>
          </cell>
          <cell r="J144">
            <v>168</v>
          </cell>
          <cell r="K144" t="str">
            <v>晒单奖励5元/盒</v>
          </cell>
        </row>
        <row r="145">
          <cell r="C145">
            <v>191535</v>
          </cell>
          <cell r="D145" t="str">
            <v>腰椎固定器</v>
          </cell>
          <cell r="E145" t="str">
            <v>YD-W-106（M）</v>
          </cell>
          <cell r="F145" t="str">
            <v>浙江帝诺医疗科技有限公司</v>
          </cell>
          <cell r="G145" t="str">
            <v>2019.12.26</v>
          </cell>
          <cell r="H145" t="str">
            <v>2020.3.25</v>
          </cell>
          <cell r="I145" t="str">
            <v>及时晒单</v>
          </cell>
          <cell r="J145">
            <v>1180</v>
          </cell>
          <cell r="K145" t="str">
            <v>晒单奖励80元/盒</v>
          </cell>
        </row>
        <row r="146">
          <cell r="C146">
            <v>191537</v>
          </cell>
          <cell r="D146" t="str">
            <v>腰椎固定器</v>
          </cell>
          <cell r="E146" t="str">
            <v>YD-W-106（L）</v>
          </cell>
          <cell r="F146" t="str">
            <v>浙江帝诺医疗科技有限公司</v>
          </cell>
          <cell r="G146" t="str">
            <v>2019.12.26</v>
          </cell>
          <cell r="H146" t="str">
            <v>2020.3.25</v>
          </cell>
          <cell r="I146" t="str">
            <v>及时晒单</v>
          </cell>
          <cell r="J146">
            <v>1180</v>
          </cell>
          <cell r="K146" t="str">
            <v>晒单奖励80元/盒</v>
          </cell>
        </row>
        <row r="147">
          <cell r="C147">
            <v>181738</v>
          </cell>
          <cell r="D147" t="str">
            <v>压缩式雾化器</v>
          </cell>
          <cell r="E147" t="str">
            <v>WH·B</v>
          </cell>
          <cell r="F147" t="str">
            <v>苏州柯尔医疗器械有限公司</v>
          </cell>
          <cell r="G147" t="str">
            <v>2019.12.26</v>
          </cell>
          <cell r="H147" t="str">
            <v>2020.3.25</v>
          </cell>
          <cell r="I147" t="str">
            <v>及时晒单</v>
          </cell>
          <cell r="J147">
            <v>398</v>
          </cell>
          <cell r="K147" t="str">
            <v>晒单奖励15元/盒</v>
          </cell>
        </row>
        <row r="148">
          <cell r="C148">
            <v>191601</v>
          </cell>
          <cell r="D148" t="str">
            <v>医用分子筛制氧/雾化机</v>
          </cell>
          <cell r="E148" t="str">
            <v>LP-3L-Y</v>
          </cell>
          <cell r="F148" t="str">
            <v>仁新节能环保设备(上海)有限公司</v>
          </cell>
          <cell r="G148" t="str">
            <v>2019.12.26</v>
          </cell>
          <cell r="H148" t="str">
            <v>2020.3.25</v>
          </cell>
          <cell r="I148" t="str">
            <v>及时晒单</v>
          </cell>
          <cell r="J148">
            <v>2980</v>
          </cell>
          <cell r="K148" t="str">
            <v>晒单奖励120元/盒</v>
          </cell>
        </row>
        <row r="149">
          <cell r="C149">
            <v>180987</v>
          </cell>
          <cell r="D149" t="str">
            <v>可调式鼻腔清洗器</v>
          </cell>
          <cell r="E149" t="str">
            <v>75ml双喷雾化</v>
          </cell>
          <cell r="F149" t="str">
            <v>浙江朗柯生物工程有限公司</v>
          </cell>
          <cell r="G149" t="str">
            <v>2019.12.26</v>
          </cell>
          <cell r="H149" t="str">
            <v>2020.3.25</v>
          </cell>
          <cell r="I149" t="str">
            <v>0元，及时晒单</v>
          </cell>
          <cell r="J149">
            <v>99</v>
          </cell>
          <cell r="K149" t="str">
            <v>晒单奖励7元/盒，不再享受毛利段奖励。</v>
          </cell>
        </row>
        <row r="150">
          <cell r="C150">
            <v>161888</v>
          </cell>
          <cell r="D150" t="str">
            <v>生理性海水鼻腔喷雾器</v>
          </cell>
          <cell r="E150" t="str">
            <v>50ml（宝贝分享）</v>
          </cell>
          <cell r="F150" t="str">
            <v>浙江朗柯生物工程有限公司</v>
          </cell>
          <cell r="G150" t="str">
            <v>2019.12.26</v>
          </cell>
          <cell r="H150" t="str">
            <v>2020.3.25</v>
          </cell>
          <cell r="I150" t="str">
            <v>0元，及时晒单</v>
          </cell>
          <cell r="J150">
            <v>68</v>
          </cell>
          <cell r="K150" t="str">
            <v>晒单奖励4元/盒，不再享受毛利段奖励。</v>
          </cell>
        </row>
        <row r="151">
          <cell r="C151">
            <v>140679</v>
          </cell>
          <cell r="D151" t="str">
            <v>生理性海水鼻腔喷雾器</v>
          </cell>
          <cell r="E151" t="str">
            <v>50ml</v>
          </cell>
          <cell r="F151" t="str">
            <v>浙江朗柯生物工程有限公司</v>
          </cell>
          <cell r="G151" t="str">
            <v>2019.12.26</v>
          </cell>
          <cell r="H151" t="str">
            <v>2020.3.25</v>
          </cell>
          <cell r="I151" t="str">
            <v>0元，及时晒单</v>
          </cell>
          <cell r="J151">
            <v>68</v>
          </cell>
          <cell r="K151" t="str">
            <v>晒单奖励4元/盒，不再享受毛利段奖励。</v>
          </cell>
        </row>
        <row r="152">
          <cell r="C152">
            <v>178401</v>
          </cell>
          <cell r="D152" t="str">
            <v>生理性海水鼻腔喷雾器（雷特伯恩）</v>
          </cell>
          <cell r="E152" t="str">
            <v>30mL</v>
          </cell>
          <cell r="F152" t="str">
            <v>浙江朗柯生物工程有限公司</v>
          </cell>
          <cell r="G152" t="str">
            <v>2019.12.26</v>
          </cell>
          <cell r="H152" t="str">
            <v>2020.3.25</v>
          </cell>
          <cell r="I152" t="str">
            <v>0元，及时晒单</v>
          </cell>
          <cell r="J152">
            <v>58</v>
          </cell>
          <cell r="K152" t="str">
            <v>晒单奖励4元/盒，不再享受毛利段奖励。</v>
          </cell>
        </row>
        <row r="153">
          <cell r="C153">
            <v>178420</v>
          </cell>
          <cell r="D153" t="str">
            <v>血脂康胶囊</v>
          </cell>
          <cell r="E153" t="str">
            <v>0.3x36粒</v>
          </cell>
          <cell r="F153" t="str">
            <v>北京北大维信生物科技有限公司</v>
          </cell>
          <cell r="G153" t="str">
            <v>2019.12.26</v>
          </cell>
          <cell r="H153" t="str">
            <v>2020.3.25</v>
          </cell>
          <cell r="I153" t="str">
            <v>15元</v>
          </cell>
          <cell r="J153">
            <v>50</v>
          </cell>
        </row>
        <row r="154">
          <cell r="C154">
            <v>87398</v>
          </cell>
          <cell r="D154" t="str">
            <v>依帕司他片(唐林)</v>
          </cell>
          <cell r="E154" t="str">
            <v>50mgx10片</v>
          </cell>
          <cell r="F154" t="str">
            <v>扬子江药业集团南京海陵药业有限公司</v>
          </cell>
          <cell r="G154" t="str">
            <v>2020.2.26</v>
          </cell>
          <cell r="H154" t="str">
            <v>2020.3.25</v>
          </cell>
          <cell r="I154" t="str">
            <v>3元</v>
          </cell>
          <cell r="J154">
            <v>44.5</v>
          </cell>
        </row>
        <row r="155">
          <cell r="C155">
            <v>195323</v>
          </cell>
          <cell r="D155" t="str">
            <v>枸橼酸铋钾片/替硝唑片/克拉霉素片组合包装</v>
          </cell>
          <cell r="E155" t="str">
            <v>0.3gx0.5gx0.25gx7板x8片</v>
          </cell>
          <cell r="F155" t="str">
            <v>丽珠集团丽珠制药厂</v>
          </cell>
          <cell r="G155" t="str">
            <v>2019.12.26</v>
          </cell>
          <cell r="H155" t="str">
            <v>2020.3.25</v>
          </cell>
          <cell r="I155" t="str">
            <v>12元</v>
          </cell>
          <cell r="J155">
            <v>168</v>
          </cell>
        </row>
        <row r="156">
          <cell r="C156">
            <v>194347</v>
          </cell>
          <cell r="D156" t="str">
            <v>艾普拉唑肠溶片</v>
          </cell>
          <cell r="E156" t="str">
            <v>5mgx14片</v>
          </cell>
          <cell r="F156" t="str">
            <v>丽珠集团丽珠制药厂</v>
          </cell>
          <cell r="G156" t="str">
            <v>2019.12.26</v>
          </cell>
          <cell r="H156" t="str">
            <v>2020.3.25</v>
          </cell>
          <cell r="I156" t="str">
            <v>12元</v>
          </cell>
          <cell r="J156">
            <v>198</v>
          </cell>
        </row>
        <row r="157">
          <cell r="C157">
            <v>30878</v>
          </cell>
          <cell r="D157" t="str">
            <v>四季抗病毒合剂</v>
          </cell>
          <cell r="E157" t="str">
            <v>120ml</v>
          </cell>
          <cell r="F157" t="str">
            <v>陕西海天制药</v>
          </cell>
          <cell r="G157" t="str">
            <v>2020.2.26</v>
          </cell>
          <cell r="H157" t="str">
            <v>2020.4.25</v>
          </cell>
          <cell r="I157" t="str">
            <v>3元</v>
          </cell>
          <cell r="J157">
            <v>38</v>
          </cell>
          <cell r="K157" t="str">
            <v>晒单奖励3元/盒。不再享受原毛利段奖励；</v>
          </cell>
        </row>
        <row r="158">
          <cell r="C158">
            <v>124620</v>
          </cell>
          <cell r="D158" t="str">
            <v>黄芪破壁饮片</v>
          </cell>
          <cell r="E158" t="str">
            <v>2g*20袋</v>
          </cell>
          <cell r="F158" t="str">
            <v>中山市中智</v>
          </cell>
          <cell r="G158" t="str">
            <v>2019.12.26</v>
          </cell>
          <cell r="H158" t="str">
            <v>2020.3.25</v>
          </cell>
          <cell r="I158" t="str">
            <v>3元</v>
          </cell>
          <cell r="J158">
            <v>68</v>
          </cell>
        </row>
        <row r="159">
          <cell r="C159">
            <v>124626</v>
          </cell>
          <cell r="D159" t="str">
            <v>丹参破壁饮片</v>
          </cell>
          <cell r="E159" t="str">
            <v>1g*20袋</v>
          </cell>
          <cell r="F159" t="str">
            <v>中山市中智</v>
          </cell>
          <cell r="G159" t="str">
            <v>2019.12.26</v>
          </cell>
          <cell r="H159" t="str">
            <v>2020.3.25</v>
          </cell>
          <cell r="I159">
            <v>0.06</v>
          </cell>
          <cell r="J159">
            <v>60</v>
          </cell>
        </row>
        <row r="160">
          <cell r="C160">
            <v>124631</v>
          </cell>
          <cell r="D160" t="str">
            <v>西洋参破壁饮片</v>
          </cell>
          <cell r="E160" t="str">
            <v>1g*20袋</v>
          </cell>
          <cell r="F160" t="str">
            <v>中山市中智</v>
          </cell>
          <cell r="G160" t="str">
            <v>2019.12.26</v>
          </cell>
          <cell r="H160" t="str">
            <v>2020.3.25</v>
          </cell>
          <cell r="I160">
            <v>0.06</v>
          </cell>
          <cell r="J160">
            <v>188</v>
          </cell>
        </row>
        <row r="161">
          <cell r="C161">
            <v>124623</v>
          </cell>
          <cell r="D161" t="str">
            <v>当归破壁饮片</v>
          </cell>
          <cell r="E161" t="str">
            <v>2g*20袋</v>
          </cell>
          <cell r="F161" t="str">
            <v>中山市中智</v>
          </cell>
          <cell r="G161" t="str">
            <v>2019.12.26</v>
          </cell>
          <cell r="H161" t="str">
            <v>2020.3.25</v>
          </cell>
          <cell r="I161">
            <v>0.06</v>
          </cell>
          <cell r="J161">
            <v>70</v>
          </cell>
        </row>
        <row r="162">
          <cell r="C162">
            <v>124613</v>
          </cell>
          <cell r="D162" t="str">
            <v>淫羊藿破壁饮片</v>
          </cell>
          <cell r="E162" t="str">
            <v>1g*20袋</v>
          </cell>
          <cell r="F162" t="str">
            <v>中山市中智</v>
          </cell>
          <cell r="G162" t="str">
            <v>2019.12.26</v>
          </cell>
          <cell r="H162" t="str">
            <v>2020.3.25</v>
          </cell>
          <cell r="I162">
            <v>0.06</v>
          </cell>
          <cell r="J162">
            <v>118</v>
          </cell>
        </row>
        <row r="163">
          <cell r="C163">
            <v>131813</v>
          </cell>
          <cell r="D163" t="str">
            <v>茯苓破壁饮片</v>
          </cell>
          <cell r="E163" t="str">
            <v>2g*20袋</v>
          </cell>
          <cell r="F163" t="str">
            <v>中山市中智</v>
          </cell>
          <cell r="G163" t="str">
            <v>2019.12.26</v>
          </cell>
          <cell r="H163" t="str">
            <v>2020.3.25</v>
          </cell>
          <cell r="I163">
            <v>0.06</v>
          </cell>
          <cell r="J163">
            <v>98</v>
          </cell>
        </row>
        <row r="164">
          <cell r="C164">
            <v>124625</v>
          </cell>
          <cell r="D164" t="str">
            <v>玫瑰花破壁饮片</v>
          </cell>
          <cell r="E164" t="str">
            <v>1g*20袋</v>
          </cell>
          <cell r="F164" t="str">
            <v>中山市中智</v>
          </cell>
          <cell r="G164" t="str">
            <v>2019.12.26</v>
          </cell>
          <cell r="H164" t="str">
            <v>2020.3.25</v>
          </cell>
          <cell r="I164">
            <v>0.06</v>
          </cell>
          <cell r="J164">
            <v>90</v>
          </cell>
        </row>
        <row r="165">
          <cell r="C165">
            <v>131807</v>
          </cell>
          <cell r="D165" t="str">
            <v>鱼腥草破壁饮片</v>
          </cell>
          <cell r="E165" t="str">
            <v>2g*20袋</v>
          </cell>
          <cell r="F165" t="str">
            <v>中山市中智</v>
          </cell>
          <cell r="G165" t="str">
            <v>2019.12.26</v>
          </cell>
          <cell r="H165" t="str">
            <v>2020.3.25</v>
          </cell>
          <cell r="I165" t="str">
            <v>6元</v>
          </cell>
          <cell r="J165">
            <v>128</v>
          </cell>
        </row>
        <row r="166">
          <cell r="C166">
            <v>131811</v>
          </cell>
          <cell r="D166" t="str">
            <v>罗汉果破壁饮片</v>
          </cell>
          <cell r="E166" t="str">
            <v>2g*20袋</v>
          </cell>
          <cell r="F166" t="str">
            <v>中山市中智</v>
          </cell>
          <cell r="G166" t="str">
            <v>2019.12.26</v>
          </cell>
          <cell r="H166" t="str">
            <v>2020.3.25</v>
          </cell>
          <cell r="I166">
            <v>0.06</v>
          </cell>
          <cell r="J166">
            <v>120</v>
          </cell>
        </row>
        <row r="167">
          <cell r="C167">
            <v>124627</v>
          </cell>
          <cell r="D167" t="str">
            <v>石斛破壁饮片</v>
          </cell>
          <cell r="E167" t="str">
            <v>1g*20袋</v>
          </cell>
          <cell r="F167" t="str">
            <v>中山市中智</v>
          </cell>
          <cell r="G167" t="str">
            <v>2019.12.26</v>
          </cell>
          <cell r="H167" t="str">
            <v>2020.3.25</v>
          </cell>
          <cell r="I167">
            <v>0.06</v>
          </cell>
          <cell r="J167">
            <v>240</v>
          </cell>
        </row>
        <row r="168">
          <cell r="C168">
            <v>131806</v>
          </cell>
          <cell r="D168" t="str">
            <v>红景天破壁饮片</v>
          </cell>
          <cell r="E168" t="str">
            <v>1g*20袋</v>
          </cell>
          <cell r="F168" t="str">
            <v>中山市中智</v>
          </cell>
          <cell r="G168" t="str">
            <v>2019.12.26</v>
          </cell>
          <cell r="H168" t="str">
            <v>2020.3.25</v>
          </cell>
          <cell r="I168">
            <v>0.06</v>
          </cell>
          <cell r="J168">
            <v>120</v>
          </cell>
        </row>
        <row r="169">
          <cell r="C169">
            <v>124630</v>
          </cell>
          <cell r="D169" t="str">
            <v>菊花破壁饮片</v>
          </cell>
          <cell r="E169" t="str">
            <v>1g*20袋</v>
          </cell>
          <cell r="F169" t="str">
            <v>中山市中智</v>
          </cell>
          <cell r="G169" t="str">
            <v>2019.12.26</v>
          </cell>
          <cell r="H169" t="str">
            <v>2020.3.25</v>
          </cell>
          <cell r="I169" t="str">
            <v>3元</v>
          </cell>
          <cell r="J169">
            <v>85</v>
          </cell>
        </row>
        <row r="170">
          <cell r="C170">
            <v>134529</v>
          </cell>
          <cell r="D170" t="str">
            <v>山楂破壁饮片</v>
          </cell>
          <cell r="E170" t="str">
            <v>2gx20袋</v>
          </cell>
          <cell r="F170" t="str">
            <v>中山市中智</v>
          </cell>
          <cell r="G170" t="str">
            <v>2019.12.26</v>
          </cell>
          <cell r="H170" t="str">
            <v>2020.3.25</v>
          </cell>
          <cell r="I170">
            <v>0.06</v>
          </cell>
          <cell r="J170">
            <v>80</v>
          </cell>
        </row>
        <row r="171">
          <cell r="C171">
            <v>124622</v>
          </cell>
          <cell r="D171" t="str">
            <v>山药破壁饮片</v>
          </cell>
          <cell r="E171" t="str">
            <v>1g*20袋</v>
          </cell>
          <cell r="F171" t="str">
            <v>中山市中智</v>
          </cell>
          <cell r="G171" t="str">
            <v>2019.12.26</v>
          </cell>
          <cell r="H171" t="str">
            <v>2020.3.25</v>
          </cell>
          <cell r="I171">
            <v>0.06</v>
          </cell>
          <cell r="J171">
            <v>80</v>
          </cell>
        </row>
        <row r="172">
          <cell r="C172">
            <v>131809</v>
          </cell>
          <cell r="D172" t="str">
            <v>决明子破壁饮片</v>
          </cell>
          <cell r="E172" t="str">
            <v>1g*20袋</v>
          </cell>
          <cell r="F172" t="str">
            <v>中山市中智</v>
          </cell>
          <cell r="G172" t="str">
            <v>2019.12.26</v>
          </cell>
          <cell r="H172" t="str">
            <v>2020.3.25</v>
          </cell>
          <cell r="I172">
            <v>0.06</v>
          </cell>
          <cell r="J172">
            <v>118</v>
          </cell>
        </row>
        <row r="173">
          <cell r="C173">
            <v>131812</v>
          </cell>
          <cell r="D173" t="str">
            <v>陈皮破壁饮片</v>
          </cell>
          <cell r="E173" t="str">
            <v>1g*20袋</v>
          </cell>
          <cell r="F173" t="str">
            <v>中山市中智</v>
          </cell>
          <cell r="G173" t="str">
            <v>2019.12.26</v>
          </cell>
          <cell r="H173" t="str">
            <v>2020.3.25</v>
          </cell>
          <cell r="I173">
            <v>0.06</v>
          </cell>
          <cell r="J173">
            <v>88</v>
          </cell>
        </row>
        <row r="174">
          <cell r="C174">
            <v>131810</v>
          </cell>
          <cell r="D174" t="str">
            <v>天麻破壁饮片</v>
          </cell>
          <cell r="E174" t="str">
            <v>1g*20袋</v>
          </cell>
          <cell r="F174" t="str">
            <v>中山市中智</v>
          </cell>
          <cell r="G174" t="str">
            <v>2019.12.26</v>
          </cell>
          <cell r="H174" t="str">
            <v>2020.3.25</v>
          </cell>
          <cell r="I174">
            <v>0.06</v>
          </cell>
          <cell r="J174">
            <v>160</v>
          </cell>
        </row>
        <row r="175">
          <cell r="C175">
            <v>124621</v>
          </cell>
          <cell r="D175" t="str">
            <v>党参破壁饮片</v>
          </cell>
          <cell r="E175" t="str">
            <v>2g*20袋</v>
          </cell>
          <cell r="F175" t="str">
            <v>中山市中智</v>
          </cell>
          <cell r="G175" t="str">
            <v>2019.12.26</v>
          </cell>
          <cell r="H175" t="str">
            <v>2020.3.25</v>
          </cell>
          <cell r="I175">
            <v>0.06</v>
          </cell>
          <cell r="J175">
            <v>90</v>
          </cell>
        </row>
        <row r="176">
          <cell r="C176">
            <v>169236</v>
          </cell>
          <cell r="D176" t="str">
            <v>肉苁蓉破壁饮片</v>
          </cell>
          <cell r="E176" t="str">
            <v>1gx20袋</v>
          </cell>
          <cell r="F176" t="str">
            <v>中山市中智</v>
          </cell>
          <cell r="G176" t="str">
            <v>2019.12.26</v>
          </cell>
          <cell r="H176" t="str">
            <v>2020.3.25</v>
          </cell>
          <cell r="I176">
            <v>0.06</v>
          </cell>
          <cell r="J176">
            <v>98</v>
          </cell>
        </row>
        <row r="177">
          <cell r="C177">
            <v>169237</v>
          </cell>
          <cell r="D177" t="str">
            <v>山药破壁饮片</v>
          </cell>
          <cell r="E177" t="str">
            <v>2gx20袋</v>
          </cell>
          <cell r="F177" t="str">
            <v>中山市中智</v>
          </cell>
          <cell r="G177" t="str">
            <v>2019.12.26</v>
          </cell>
          <cell r="H177" t="str">
            <v>2020.3.25</v>
          </cell>
          <cell r="I177">
            <v>0.06</v>
          </cell>
          <cell r="J177">
            <v>98</v>
          </cell>
        </row>
        <row r="178">
          <cell r="C178">
            <v>184105</v>
          </cell>
          <cell r="D178" t="str">
            <v>肉苁蓉破壁饮片</v>
          </cell>
          <cell r="E178" t="str">
            <v>1gx20袋</v>
          </cell>
          <cell r="F178" t="str">
            <v>中山市中智</v>
          </cell>
          <cell r="G178" t="str">
            <v>2019.12.26</v>
          </cell>
          <cell r="H178" t="str">
            <v>2020.3.25</v>
          </cell>
          <cell r="I178">
            <v>0.06</v>
          </cell>
          <cell r="J178">
            <v>98</v>
          </cell>
        </row>
        <row r="179">
          <cell r="C179">
            <v>177609</v>
          </cell>
          <cell r="D179" t="str">
            <v>茯苓</v>
          </cell>
          <cell r="E179" t="str">
            <v>180g</v>
          </cell>
          <cell r="F179" t="str">
            <v>广东乐陶陶药业股份有限公司</v>
          </cell>
          <cell r="G179" t="str">
            <v>2019.12.26</v>
          </cell>
          <cell r="H179" t="str">
            <v>2020.3.25</v>
          </cell>
          <cell r="I179">
            <v>0.07</v>
          </cell>
          <cell r="J179">
            <v>39.5</v>
          </cell>
        </row>
        <row r="180">
          <cell r="C180">
            <v>177608</v>
          </cell>
          <cell r="D180" t="str">
            <v>莲子</v>
          </cell>
          <cell r="E180" t="str">
            <v>190g</v>
          </cell>
          <cell r="F180" t="str">
            <v>广东乐陶陶药业股份有限公司</v>
          </cell>
          <cell r="G180" t="str">
            <v>2019.12.26</v>
          </cell>
          <cell r="H180" t="str">
            <v>2020.3.25</v>
          </cell>
          <cell r="I180">
            <v>0.07</v>
          </cell>
          <cell r="J180">
            <v>52.5</v>
          </cell>
        </row>
        <row r="181">
          <cell r="C181">
            <v>177607</v>
          </cell>
          <cell r="D181" t="str">
            <v>大枣</v>
          </cell>
          <cell r="E181" t="str">
            <v>片、120g</v>
          </cell>
          <cell r="F181" t="str">
            <v>广东乐陶陶药业股份有限公司</v>
          </cell>
          <cell r="G181" t="str">
            <v>2019.12.26</v>
          </cell>
          <cell r="H181" t="str">
            <v>2020.3.25</v>
          </cell>
          <cell r="I181">
            <v>0.07</v>
          </cell>
          <cell r="J181">
            <v>20.6</v>
          </cell>
        </row>
        <row r="182">
          <cell r="C182">
            <v>177606</v>
          </cell>
          <cell r="D182" t="str">
            <v>当归</v>
          </cell>
          <cell r="E182" t="str">
            <v>90g</v>
          </cell>
          <cell r="F182" t="str">
            <v>广东乐陶陶药业股份有限公司</v>
          </cell>
          <cell r="G182" t="str">
            <v>2019.12.26</v>
          </cell>
          <cell r="H182" t="str">
            <v>2020.3.25</v>
          </cell>
          <cell r="I182">
            <v>0.07</v>
          </cell>
          <cell r="J182">
            <v>58</v>
          </cell>
        </row>
        <row r="183">
          <cell r="C183">
            <v>177605</v>
          </cell>
          <cell r="D183" t="str">
            <v>薏苡仁</v>
          </cell>
          <cell r="E183" t="str">
            <v>300g</v>
          </cell>
          <cell r="F183" t="str">
            <v>广东乐陶陶药业股份有限公司</v>
          </cell>
          <cell r="G183" t="str">
            <v>2019.12.26</v>
          </cell>
          <cell r="H183" t="str">
            <v>2020.3.25</v>
          </cell>
          <cell r="I183">
            <v>0.07</v>
          </cell>
          <cell r="J183">
            <v>23.8</v>
          </cell>
        </row>
        <row r="184">
          <cell r="C184">
            <v>173920</v>
          </cell>
          <cell r="D184" t="str">
            <v>西洋参</v>
          </cell>
          <cell r="E184" t="str">
            <v>3gx20袋</v>
          </cell>
          <cell r="F184" t="str">
            <v>云南绿生中药科技股份有限公司</v>
          </cell>
          <cell r="G184" t="str">
            <v>2019.12.26</v>
          </cell>
          <cell r="H184" t="str">
            <v>2020.3.25</v>
          </cell>
          <cell r="I184">
            <v>0.07</v>
          </cell>
          <cell r="J184">
            <v>198</v>
          </cell>
        </row>
        <row r="185">
          <cell r="C185">
            <v>173918</v>
          </cell>
          <cell r="D185" t="str">
            <v>三七粉</v>
          </cell>
          <cell r="E185" t="str">
            <v>3gx20袋</v>
          </cell>
          <cell r="F185" t="str">
            <v>云南绿生中药科技股份有限公司</v>
          </cell>
          <cell r="G185" t="str">
            <v>2019.12.26</v>
          </cell>
          <cell r="H185" t="str">
            <v>2020.3.25</v>
          </cell>
          <cell r="I185">
            <v>0.07</v>
          </cell>
          <cell r="J185">
            <v>168</v>
          </cell>
        </row>
        <row r="186">
          <cell r="C186">
            <v>173916</v>
          </cell>
          <cell r="D186" t="str">
            <v>丹参粉</v>
          </cell>
          <cell r="E186" t="str">
            <v>3gx20袋</v>
          </cell>
          <cell r="F186" t="str">
            <v>云南绿生中药科技股份有限公司</v>
          </cell>
          <cell r="G186" t="str">
            <v>2019.12.26</v>
          </cell>
          <cell r="H186" t="str">
            <v>2020.3.25</v>
          </cell>
          <cell r="I186">
            <v>0.07</v>
          </cell>
          <cell r="J186">
            <v>48</v>
          </cell>
        </row>
        <row r="187">
          <cell r="C187">
            <v>165283</v>
          </cell>
          <cell r="D187" t="str">
            <v>西洋参</v>
          </cell>
          <cell r="E187" t="str">
            <v>60g</v>
          </cell>
          <cell r="F187" t="str">
            <v>广东乐陶陶药业股份有限公司</v>
          </cell>
          <cell r="G187" t="str">
            <v>2019.12.26</v>
          </cell>
          <cell r="H187" t="str">
            <v>2020.3.25</v>
          </cell>
          <cell r="I187">
            <v>0.07</v>
          </cell>
          <cell r="J187">
            <v>198</v>
          </cell>
        </row>
        <row r="188">
          <cell r="C188">
            <v>162625</v>
          </cell>
          <cell r="D188" t="str">
            <v>西洋参</v>
          </cell>
          <cell r="E188" t="str">
            <v>30g</v>
          </cell>
          <cell r="F188" t="str">
            <v>广东乐陶陶药业股份有限公司</v>
          </cell>
          <cell r="G188" t="str">
            <v>2019.12.26</v>
          </cell>
          <cell r="H188" t="str">
            <v>2020.3.25</v>
          </cell>
          <cell r="I188">
            <v>0.07</v>
          </cell>
          <cell r="J188">
            <v>88</v>
          </cell>
        </row>
        <row r="189">
          <cell r="C189">
            <v>162619</v>
          </cell>
          <cell r="D189" t="str">
            <v>西洋参</v>
          </cell>
          <cell r="E189" t="str">
            <v>75g（2.5gx30袋）</v>
          </cell>
          <cell r="F189" t="str">
            <v>广东乐陶陶药业股份有限公司</v>
          </cell>
          <cell r="G189" t="str">
            <v>2019.12.26</v>
          </cell>
          <cell r="H189" t="str">
            <v>2020.3.25</v>
          </cell>
          <cell r="I189">
            <v>0.07</v>
          </cell>
          <cell r="J189">
            <v>268</v>
          </cell>
        </row>
        <row r="190">
          <cell r="C190">
            <v>162618</v>
          </cell>
          <cell r="D190" t="str">
            <v>西洋参</v>
          </cell>
          <cell r="E190" t="str">
            <v>20g</v>
          </cell>
          <cell r="F190" t="str">
            <v>广东乐陶陶药业股份有限公司</v>
          </cell>
          <cell r="G190" t="str">
            <v>2019.12.26</v>
          </cell>
          <cell r="H190" t="str">
            <v>2020.3.25</v>
          </cell>
          <cell r="I190">
            <v>0.07</v>
          </cell>
          <cell r="J190">
            <v>79</v>
          </cell>
        </row>
        <row r="191">
          <cell r="C191">
            <v>162617</v>
          </cell>
          <cell r="D191" t="str">
            <v>西洋参</v>
          </cell>
          <cell r="E191" t="str">
            <v>37.5g（2.5gx15袋）</v>
          </cell>
          <cell r="F191" t="str">
            <v>广东乐陶陶药业股份有限公司</v>
          </cell>
          <cell r="G191" t="str">
            <v>2019.12.26</v>
          </cell>
          <cell r="H191" t="str">
            <v>2020.3.25</v>
          </cell>
          <cell r="I191">
            <v>0.07</v>
          </cell>
          <cell r="J191">
            <v>138</v>
          </cell>
        </row>
        <row r="192">
          <cell r="C192">
            <v>155327</v>
          </cell>
          <cell r="D192" t="str">
            <v>西洋参</v>
          </cell>
          <cell r="E192" t="str">
            <v>18g(1.5gx12袋)</v>
          </cell>
          <cell r="F192" t="str">
            <v>广东乐陶陶药业股份有限公司</v>
          </cell>
          <cell r="G192" t="str">
            <v>2019.12.26</v>
          </cell>
          <cell r="H192" t="str">
            <v>2020.3.25</v>
          </cell>
          <cell r="I192">
            <v>0.07</v>
          </cell>
          <cell r="J192">
            <v>58</v>
          </cell>
        </row>
        <row r="193">
          <cell r="C193">
            <v>158618</v>
          </cell>
          <cell r="D193" t="str">
            <v>冬虫夏草</v>
          </cell>
          <cell r="E193" t="str">
            <v>3条/盒（0.7g）</v>
          </cell>
          <cell r="F193" t="str">
            <v>西藏</v>
          </cell>
          <cell r="G193" t="str">
            <v>2019.12.26</v>
          </cell>
          <cell r="H193" t="str">
            <v>2020.3.25</v>
          </cell>
          <cell r="I193">
            <v>0.05</v>
          </cell>
          <cell r="J193">
            <v>298</v>
          </cell>
        </row>
        <row r="194">
          <cell r="C194">
            <v>163519</v>
          </cell>
          <cell r="D194" t="str">
            <v>灵芝孢子（破壁）</v>
          </cell>
          <cell r="E194" t="str">
            <v>3gx6袋</v>
          </cell>
          <cell r="F194" t="str">
            <v>浙江</v>
          </cell>
          <cell r="G194" t="str">
            <v>2019.12.26</v>
          </cell>
          <cell r="H194" t="str">
            <v>2020.3.25</v>
          </cell>
          <cell r="I194">
            <v>0.07</v>
          </cell>
          <cell r="J194">
            <v>72</v>
          </cell>
        </row>
        <row r="195">
          <cell r="C195">
            <v>143262</v>
          </cell>
          <cell r="D195" t="str">
            <v>冻干三七</v>
          </cell>
          <cell r="E195" t="str">
            <v>一级</v>
          </cell>
          <cell r="F195" t="str">
            <v>云南</v>
          </cell>
          <cell r="G195" t="str">
            <v>2019.12.26</v>
          </cell>
          <cell r="H195" t="str">
            <v>2020.3.25</v>
          </cell>
          <cell r="I195">
            <v>0.06</v>
          </cell>
          <cell r="J195">
            <v>24.5</v>
          </cell>
        </row>
        <row r="196">
          <cell r="C196">
            <v>152164</v>
          </cell>
          <cell r="D196" t="str">
            <v>冻干三七</v>
          </cell>
          <cell r="E196" t="str">
            <v>特级</v>
          </cell>
          <cell r="F196" t="str">
            <v>云南</v>
          </cell>
          <cell r="G196" t="str">
            <v>2019.12.26</v>
          </cell>
          <cell r="H196" t="str">
            <v>2020.3.25</v>
          </cell>
          <cell r="I196">
            <v>0.06</v>
          </cell>
          <cell r="J196">
            <v>36</v>
          </cell>
        </row>
        <row r="197">
          <cell r="C197">
            <v>154196</v>
          </cell>
          <cell r="D197" t="str">
            <v>冻干三七</v>
          </cell>
          <cell r="E197" t="str">
            <v>二级</v>
          </cell>
          <cell r="F197" t="str">
            <v>云南</v>
          </cell>
          <cell r="G197" t="str">
            <v>2019.12.26</v>
          </cell>
          <cell r="H197" t="str">
            <v>2020.3.25</v>
          </cell>
          <cell r="I197">
            <v>0.06</v>
          </cell>
          <cell r="J197">
            <v>17</v>
          </cell>
        </row>
        <row r="198">
          <cell r="C198">
            <v>144036</v>
          </cell>
          <cell r="D198" t="str">
            <v>新鲜人参</v>
          </cell>
          <cell r="E198" t="str">
            <v>精选级</v>
          </cell>
          <cell r="F198" t="str">
            <v>吉林</v>
          </cell>
          <cell r="G198" t="str">
            <v>2019.12.26</v>
          </cell>
          <cell r="H198" t="str">
            <v>2020.3.25</v>
          </cell>
          <cell r="I198">
            <v>0.07</v>
          </cell>
          <cell r="J198">
            <v>98</v>
          </cell>
        </row>
        <row r="199">
          <cell r="C199">
            <v>144038</v>
          </cell>
          <cell r="D199" t="str">
            <v>新鲜人参</v>
          </cell>
          <cell r="E199" t="str">
            <v>优选级</v>
          </cell>
          <cell r="F199" t="str">
            <v>吉林</v>
          </cell>
          <cell r="G199" t="str">
            <v>2019.12.26</v>
          </cell>
          <cell r="H199" t="str">
            <v>2020.3.25</v>
          </cell>
          <cell r="I199">
            <v>0.07</v>
          </cell>
          <cell r="J199">
            <v>68</v>
          </cell>
        </row>
        <row r="200">
          <cell r="C200">
            <v>179498</v>
          </cell>
          <cell r="D200" t="str">
            <v>新鲜人参</v>
          </cell>
          <cell r="E200" t="str">
            <v>180g（家庭欢享装）</v>
          </cell>
          <cell r="F200" t="str">
            <v>康美新开河</v>
          </cell>
          <cell r="G200" t="str">
            <v>2019.12.26</v>
          </cell>
          <cell r="H200" t="str">
            <v>2020.3.25</v>
          </cell>
          <cell r="I200">
            <v>0.07</v>
          </cell>
          <cell r="J200">
            <v>198</v>
          </cell>
        </row>
        <row r="201">
          <cell r="C201">
            <v>179499</v>
          </cell>
          <cell r="D201" t="str">
            <v>新鲜人参</v>
          </cell>
          <cell r="E201" t="str">
            <v>330g（参情礼盒）</v>
          </cell>
          <cell r="F201" t="str">
            <v>康美新开河</v>
          </cell>
          <cell r="G201" t="str">
            <v>2019.12.26</v>
          </cell>
          <cell r="H201" t="str">
            <v>2020.3.25</v>
          </cell>
          <cell r="I201">
            <v>0.07</v>
          </cell>
          <cell r="J201">
            <v>398</v>
          </cell>
        </row>
        <row r="202">
          <cell r="C202">
            <v>177716</v>
          </cell>
          <cell r="D202" t="str">
            <v>制川贝母粉</v>
          </cell>
          <cell r="E202" t="str">
            <v>1gx6袋</v>
          </cell>
          <cell r="F202" t="str">
            <v>绵阳好医生中药饮片有限公司</v>
          </cell>
          <cell r="G202" t="str">
            <v>2019.12.26</v>
          </cell>
          <cell r="H202" t="str">
            <v>2020.3.25</v>
          </cell>
          <cell r="I202" t="str">
            <v>9元</v>
          </cell>
          <cell r="J202">
            <v>174</v>
          </cell>
          <cell r="K202" t="str">
            <v>每盒晒单奖励9元，不再享受毛利段奖励。</v>
          </cell>
        </row>
        <row r="203">
          <cell r="C203">
            <v>124619</v>
          </cell>
          <cell r="D203" t="str">
            <v>三七破壁饮片</v>
          </cell>
          <cell r="E203" t="str">
            <v>1g*20袋</v>
          </cell>
          <cell r="F203" t="str">
            <v>中山市中智</v>
          </cell>
          <cell r="G203" t="str">
            <v>2019.12.26</v>
          </cell>
          <cell r="H203" t="str">
            <v>2020.3.25</v>
          </cell>
          <cell r="I203">
            <v>0.06</v>
          </cell>
          <cell r="J203">
            <v>240</v>
          </cell>
        </row>
        <row r="204">
          <cell r="C204">
            <v>191948</v>
          </cell>
          <cell r="D204" t="str">
            <v>三七粉</v>
          </cell>
          <cell r="E204" t="str">
            <v>75g（3gx25袋）</v>
          </cell>
          <cell r="F204" t="str">
            <v>东方红西洋参药业（通化）股份有限公司</v>
          </cell>
          <cell r="G204" t="str">
            <v>2019.12.26</v>
          </cell>
          <cell r="H204" t="str">
            <v>2020.3.25</v>
          </cell>
          <cell r="I204" t="str">
            <v>0元，认购品种</v>
          </cell>
          <cell r="J204">
            <v>238</v>
          </cell>
        </row>
        <row r="205">
          <cell r="C205">
            <v>191949</v>
          </cell>
          <cell r="D205" t="str">
            <v>丹参粉</v>
          </cell>
          <cell r="E205" t="str">
            <v>75g（3gx25袋）</v>
          </cell>
          <cell r="F205" t="str">
            <v>东方红西洋参药业（通化）股份有限公司</v>
          </cell>
          <cell r="G205" t="str">
            <v>2019.12.26</v>
          </cell>
          <cell r="H205" t="str">
            <v>2020.3.25</v>
          </cell>
          <cell r="I205" t="str">
            <v>0元，认购品种</v>
          </cell>
          <cell r="J205">
            <v>78</v>
          </cell>
        </row>
        <row r="206">
          <cell r="C206">
            <v>191950</v>
          </cell>
          <cell r="D206" t="str">
            <v>西洋参粉</v>
          </cell>
          <cell r="E206" t="str">
            <v>75g（3gx25袋）</v>
          </cell>
          <cell r="F206" t="str">
            <v>东方红西洋参药业（通化）股份有限公司</v>
          </cell>
          <cell r="G206" t="str">
            <v>2019.12.26</v>
          </cell>
          <cell r="H206" t="str">
            <v>2020.3.25</v>
          </cell>
          <cell r="I206" t="str">
            <v>0元，认购品种</v>
          </cell>
          <cell r="J206">
            <v>398</v>
          </cell>
        </row>
        <row r="207">
          <cell r="C207">
            <v>190258</v>
          </cell>
          <cell r="D207" t="str">
            <v>川贝母粉</v>
          </cell>
          <cell r="E207" t="str">
            <v>2gx6袋</v>
          </cell>
          <cell r="F207" t="str">
            <v>四川</v>
          </cell>
          <cell r="G207" t="str">
            <v>2019.12.26</v>
          </cell>
          <cell r="H207" t="str">
            <v>2020.3.25</v>
          </cell>
          <cell r="I207">
            <v>0.05</v>
          </cell>
          <cell r="J207">
            <v>128</v>
          </cell>
        </row>
        <row r="208">
          <cell r="C208">
            <v>187104</v>
          </cell>
          <cell r="D208" t="str">
            <v>西洋参</v>
          </cell>
          <cell r="E208" t="str">
            <v>30g刨片（桐君阁）</v>
          </cell>
          <cell r="F208" t="str">
            <v>吉林</v>
          </cell>
          <cell r="G208" t="str">
            <v>2019.12.26</v>
          </cell>
          <cell r="H208" t="str">
            <v>2020.3.25</v>
          </cell>
          <cell r="I208" t="str">
            <v>0元，及时晒单</v>
          </cell>
          <cell r="J208">
            <v>78</v>
          </cell>
          <cell r="K208" t="str">
            <v>每盒晒单奖励7元，不再享受毛利段奖励。</v>
          </cell>
        </row>
        <row r="209">
          <cell r="C209">
            <v>49139</v>
          </cell>
          <cell r="D209" t="str">
            <v>开城牌高丽参</v>
          </cell>
          <cell r="E209" t="str">
            <v>铁罐装30支天级75g</v>
          </cell>
          <cell r="F209" t="str">
            <v>白山市万达医药</v>
          </cell>
          <cell r="G209" t="str">
            <v>2019.12.26</v>
          </cell>
          <cell r="H209" t="str">
            <v>2020.3.25</v>
          </cell>
          <cell r="I209">
            <v>0.05</v>
          </cell>
          <cell r="J209">
            <v>1690</v>
          </cell>
        </row>
        <row r="210">
          <cell r="C210">
            <v>49141</v>
          </cell>
          <cell r="D210" t="str">
            <v>开城牌高丽参</v>
          </cell>
          <cell r="E210" t="str">
            <v>铁罐装40支天级75g</v>
          </cell>
          <cell r="F210" t="str">
            <v>白山市万达医药</v>
          </cell>
          <cell r="G210" t="str">
            <v>2019.12.26</v>
          </cell>
          <cell r="H210" t="str">
            <v>2020.3.25</v>
          </cell>
          <cell r="I210">
            <v>0.05</v>
          </cell>
          <cell r="J210">
            <v>1320</v>
          </cell>
        </row>
        <row r="211">
          <cell r="C211">
            <v>49142</v>
          </cell>
          <cell r="D211" t="str">
            <v>开城牌高丽参</v>
          </cell>
          <cell r="E211" t="str">
            <v>铁罐装40支人级75g</v>
          </cell>
          <cell r="F211" t="str">
            <v>白山市万达医药</v>
          </cell>
          <cell r="G211" t="str">
            <v>2019.12.26</v>
          </cell>
          <cell r="H211" t="str">
            <v>2020.3.25</v>
          </cell>
          <cell r="I211">
            <v>0.05</v>
          </cell>
          <cell r="J211">
            <v>600</v>
          </cell>
        </row>
        <row r="212">
          <cell r="C212">
            <v>49143</v>
          </cell>
          <cell r="D212" t="str">
            <v>开城牌高丽参</v>
          </cell>
          <cell r="E212" t="str">
            <v>铁罐装40支天级37.5g</v>
          </cell>
          <cell r="F212" t="str">
            <v>白山市万达医药</v>
          </cell>
          <cell r="G212" t="str">
            <v>2019.12.26</v>
          </cell>
          <cell r="H212" t="str">
            <v>2020.3.25</v>
          </cell>
          <cell r="I212">
            <v>0.05</v>
          </cell>
          <cell r="J212">
            <v>780</v>
          </cell>
        </row>
        <row r="213">
          <cell r="C213">
            <v>94435</v>
          </cell>
          <cell r="D213" t="str">
            <v>高丽人参(开城)</v>
          </cell>
          <cell r="E213" t="str">
            <v>人20支300g</v>
          </cell>
          <cell r="F213" t="str">
            <v>大圣开城</v>
          </cell>
          <cell r="G213" t="str">
            <v>2019.12.26</v>
          </cell>
          <cell r="H213" t="str">
            <v>2020.3.25</v>
          </cell>
          <cell r="I213">
            <v>0.05</v>
          </cell>
          <cell r="J213">
            <v>3000</v>
          </cell>
        </row>
        <row r="214">
          <cell r="C214">
            <v>94436</v>
          </cell>
          <cell r="D214" t="str">
            <v>高丽人参(开城)</v>
          </cell>
          <cell r="E214" t="str">
            <v>天30支150g</v>
          </cell>
          <cell r="F214" t="str">
            <v>大圣开城</v>
          </cell>
          <cell r="G214" t="str">
            <v>2019.12.26</v>
          </cell>
          <cell r="H214" t="str">
            <v>2020.3.25</v>
          </cell>
          <cell r="I214">
            <v>0.05</v>
          </cell>
          <cell r="J214">
            <v>2915</v>
          </cell>
        </row>
        <row r="215">
          <cell r="C215">
            <v>126319</v>
          </cell>
          <cell r="D215" t="str">
            <v>高丽人参（开城）</v>
          </cell>
          <cell r="E215" t="str">
            <v>人30支150g</v>
          </cell>
          <cell r="F215" t="str">
            <v>朝鲜</v>
          </cell>
          <cell r="G215" t="str">
            <v>2019.12.26</v>
          </cell>
          <cell r="H215" t="str">
            <v>2020.3.25</v>
          </cell>
          <cell r="I215">
            <v>0.05</v>
          </cell>
          <cell r="J215">
            <v>1450</v>
          </cell>
        </row>
        <row r="216">
          <cell r="C216">
            <v>130191</v>
          </cell>
          <cell r="D216" t="str">
            <v>朝鲜红参</v>
          </cell>
          <cell r="E216" t="str">
            <v>人40支单支普盒12g(开城)</v>
          </cell>
          <cell r="F216" t="str">
            <v>朝鲜</v>
          </cell>
          <cell r="G216" t="str">
            <v>2019.12.26</v>
          </cell>
          <cell r="H216" t="str">
            <v>2020.3.25</v>
          </cell>
          <cell r="I216">
            <v>0.05</v>
          </cell>
          <cell r="J216">
            <v>130</v>
          </cell>
        </row>
        <row r="217">
          <cell r="C217">
            <v>130192</v>
          </cell>
          <cell r="D217" t="str">
            <v>朝鲜红参</v>
          </cell>
          <cell r="E217" t="str">
            <v>天40支单支普盒12g(开城)</v>
          </cell>
          <cell r="F217" t="str">
            <v>朝鲜</v>
          </cell>
          <cell r="G217" t="str">
            <v>2019.12.26</v>
          </cell>
          <cell r="H217" t="str">
            <v>2020.3.25</v>
          </cell>
          <cell r="I217">
            <v>0.05</v>
          </cell>
          <cell r="J217">
            <v>238</v>
          </cell>
        </row>
        <row r="218">
          <cell r="C218">
            <v>188362</v>
          </cell>
          <cell r="D218" t="str">
            <v>灵芝孢子(破壁)</v>
          </cell>
          <cell r="E218" t="str">
            <v>2gx30袋 </v>
          </cell>
          <cell r="F218" t="str">
            <v>四川峨嵋山</v>
          </cell>
          <cell r="G218" t="str">
            <v>2019.12.26</v>
          </cell>
          <cell r="H218" t="str">
            <v>2020.3.25</v>
          </cell>
          <cell r="I218" t="str">
            <v>10元</v>
          </cell>
          <cell r="J218">
            <v>298</v>
          </cell>
          <cell r="K218" t="str">
            <v>每盒晒单奖励10元/盒，疗程45元/3盒，不再享受毛利段奖励。</v>
          </cell>
        </row>
        <row r="219">
          <cell r="C219">
            <v>192579</v>
          </cell>
          <cell r="D219" t="str">
            <v>灵芝孢子（破壁）</v>
          </cell>
          <cell r="E219" t="str">
            <v>3gx24袋</v>
          </cell>
          <cell r="F219" t="str">
            <v>四川</v>
          </cell>
          <cell r="G219" t="str">
            <v>2019.12.26</v>
          </cell>
          <cell r="H219" t="str">
            <v>2020.3.25</v>
          </cell>
          <cell r="I219" t="str">
            <v>10元</v>
          </cell>
          <cell r="J219">
            <v>298</v>
          </cell>
          <cell r="K219" t="str">
            <v>每盒晒单奖励10元/盒，疗程45元/3盒，不再享受毛利段奖励。</v>
          </cell>
        </row>
        <row r="220">
          <cell r="C220">
            <v>196069</v>
          </cell>
          <cell r="D220" t="str">
            <v>白芍破壁饮片</v>
          </cell>
          <cell r="E220" t="str">
            <v>2gx20袋</v>
          </cell>
          <cell r="F220" t="str">
            <v>安徽</v>
          </cell>
          <cell r="G220" t="str">
            <v>2019.12.26</v>
          </cell>
          <cell r="H220" t="str">
            <v>2020.3.25</v>
          </cell>
          <cell r="I220">
            <v>0.06</v>
          </cell>
          <cell r="J220">
            <v>158</v>
          </cell>
        </row>
        <row r="221">
          <cell r="C221">
            <v>158376</v>
          </cell>
          <cell r="D221" t="str">
            <v>恩替卡韦分散片</v>
          </cell>
          <cell r="E221" t="str">
            <v>0.5mgx14片x2板</v>
          </cell>
          <cell r="F221" t="str">
            <v>正大天晴药业</v>
          </cell>
          <cell r="G221" t="str">
            <v>2020.3.1</v>
          </cell>
          <cell r="H221" t="str">
            <v>2020.3.31</v>
          </cell>
          <cell r="I221" t="str">
            <v>0元，及时晒单</v>
          </cell>
          <cell r="J221">
            <v>352</v>
          </cell>
          <cell r="K221" t="str">
            <v>买2盒28片+7片立省88元，店员奖励12元/组，不再享受毛利段奖励。</v>
          </cell>
        </row>
        <row r="222">
          <cell r="C222">
            <v>124097</v>
          </cell>
          <cell r="D222" t="str">
            <v>阿德福韦酯胶囊</v>
          </cell>
          <cell r="E222" t="str">
            <v>10mgx30粒</v>
          </cell>
          <cell r="F222" t="str">
            <v>正大天晴</v>
          </cell>
          <cell r="G222" t="str">
            <v>2020.3.1</v>
          </cell>
          <cell r="H222" t="str">
            <v>2020.3.31</v>
          </cell>
          <cell r="I222" t="str">
            <v>0元，及时晒单</v>
          </cell>
          <cell r="J222">
            <v>195.3</v>
          </cell>
          <cell r="K222" t="str">
            <v>买3盒30粒+14粒    立省91元，店员奖励15元/组，不再享受毛利段奖励。</v>
          </cell>
        </row>
        <row r="223">
          <cell r="C223">
            <v>145563</v>
          </cell>
          <cell r="D223" t="str">
            <v>噻托溴铵粉雾剂(带吸入器)</v>
          </cell>
          <cell r="E223" t="str">
            <v>18μgx10粒x3板</v>
          </cell>
          <cell r="F223" t="str">
            <v>正大天晴</v>
          </cell>
          <cell r="G223" t="str">
            <v>2020.3.1</v>
          </cell>
          <cell r="H223" t="str">
            <v>2020.3.31</v>
          </cell>
          <cell r="I223" t="str">
            <v>0元，及时晒单</v>
          </cell>
          <cell r="J223">
            <v>219</v>
          </cell>
          <cell r="K223" t="str">
            <v>买3盒30粒+10粒    立省70元，店员奖励15元/组，不再享受毛利段奖励。</v>
          </cell>
        </row>
        <row r="224">
          <cell r="C224">
            <v>159753</v>
          </cell>
          <cell r="D224" t="str">
            <v>噻托溴铵粉雾剂（不带吸入器）</v>
          </cell>
          <cell r="E224" t="str">
            <v>18μg(以噻托铵计)x30粒</v>
          </cell>
          <cell r="F224" t="str">
            <v>正大天晴药业</v>
          </cell>
          <cell r="G224" t="str">
            <v>2020.3.1</v>
          </cell>
          <cell r="H224" t="str">
            <v>2020.3.31</v>
          </cell>
          <cell r="I224" t="str">
            <v>0元，及时晒单</v>
          </cell>
          <cell r="J224">
            <v>209</v>
          </cell>
          <cell r="K224" t="str">
            <v>买3盒30粒+10粒    立省70元，店员奖励15元/组，不再享受毛利段奖励。</v>
          </cell>
        </row>
        <row r="225">
          <cell r="C225">
            <v>159751</v>
          </cell>
          <cell r="D225" t="str">
            <v>甘草酸二铵肠溶胶囊</v>
          </cell>
          <cell r="E225" t="str">
            <v>50mgx63粒</v>
          </cell>
          <cell r="F225" t="str">
            <v>正大天晴药业</v>
          </cell>
          <cell r="G225" t="str">
            <v>2020.3.1</v>
          </cell>
          <cell r="H225" t="str">
            <v>2020.3.31</v>
          </cell>
          <cell r="I225" t="str">
            <v>0元，及时晒单</v>
          </cell>
          <cell r="J225">
            <v>60.8</v>
          </cell>
          <cell r="K225" t="str">
            <v>买3盒63粒+24片    立省24.9元，店员奖励12元/组，不再享受毛利段奖励。</v>
          </cell>
        </row>
        <row r="226">
          <cell r="C226">
            <v>162622</v>
          </cell>
          <cell r="D226" t="str">
            <v>蛋白粉</v>
          </cell>
          <cell r="E226" t="str">
            <v>400g（10gx40袋）</v>
          </cell>
          <cell r="F226" t="str">
            <v>威海百合生物技术</v>
          </cell>
          <cell r="G226" t="str">
            <v>2020.2.26</v>
          </cell>
          <cell r="H226" t="str">
            <v>2020.3.25</v>
          </cell>
          <cell r="I226" t="str">
            <v>10元</v>
          </cell>
          <cell r="J226">
            <v>348</v>
          </cell>
          <cell r="K226" t="str">
            <v>晒单奖励10元/罐，换购价：99元，不再享受毛利段奖励。</v>
          </cell>
        </row>
        <row r="227">
          <cell r="C227">
            <v>159519</v>
          </cell>
          <cell r="D227" t="str">
            <v>氨基葡萄糖硫酸软骨素钙软胶囊 </v>
          </cell>
          <cell r="E227" t="str">
            <v>0.5gx60粒 </v>
          </cell>
          <cell r="F227" t="str">
            <v>威海百合生物技术</v>
          </cell>
          <cell r="G227" t="str">
            <v>2020.2.26</v>
          </cell>
          <cell r="H227" t="str">
            <v>2020.3.25</v>
          </cell>
          <cell r="I227" t="str">
            <v>手工核算</v>
          </cell>
          <cell r="J227">
            <v>168</v>
          </cell>
          <cell r="K227" t="str">
            <v>晒单奖励8元/盒</v>
          </cell>
        </row>
        <row r="228">
          <cell r="C228">
            <v>159509</v>
          </cell>
          <cell r="D228" t="str">
            <v>百合康牌B族维生素片</v>
          </cell>
          <cell r="E228" t="str">
            <v>700mgx60片</v>
          </cell>
          <cell r="F228" t="str">
            <v>威海百合生物技术股份有限公司(原荣成百合</v>
          </cell>
          <cell r="G228" t="str">
            <v>2020.2.26</v>
          </cell>
          <cell r="H228" t="str">
            <v>2020.3.25</v>
          </cell>
          <cell r="I228" t="str">
            <v>手工核算</v>
          </cell>
          <cell r="J228">
            <v>118</v>
          </cell>
          <cell r="K228" t="str">
            <v>晒单奖励5元/盒</v>
          </cell>
        </row>
        <row r="229">
          <cell r="C229">
            <v>159520</v>
          </cell>
          <cell r="D229" t="str">
            <v>百合康牌维生素C含片</v>
          </cell>
          <cell r="E229" t="str">
            <v>1.2gx60片</v>
          </cell>
          <cell r="F229" t="str">
            <v>威海百合生物技术股份有限公司(原荣成百合</v>
          </cell>
          <cell r="G229" t="str">
            <v>2020.2.26</v>
          </cell>
          <cell r="H229" t="str">
            <v>2020.3.25</v>
          </cell>
          <cell r="I229" t="str">
            <v>手工核算</v>
          </cell>
          <cell r="J229">
            <v>118</v>
          </cell>
          <cell r="K229" t="str">
            <v>晒单奖励5元/盒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"/>
  <sheetViews>
    <sheetView workbookViewId="0">
      <selection activeCell="A1" sqref="$A1:$XFD1048576"/>
    </sheetView>
  </sheetViews>
  <sheetFormatPr defaultColWidth="9" defaultRowHeight="19" customHeight="1"/>
  <cols>
    <col min="2" max="2" width="9.125"/>
    <col min="3" max="4" width="9.125" hidden="1" customWidth="1"/>
    <col min="5" max="5" width="27.75" customWidth="1"/>
    <col min="6" max="6" width="22.125" customWidth="1"/>
    <col min="7" max="7" width="28" customWidth="1"/>
    <col min="9" max="11" width="9" style="34"/>
    <col min="12" max="12" width="12.625" style="34"/>
  </cols>
  <sheetData>
    <row r="1" ht="37" customHeight="1" spans="1:13">
      <c r="A1" s="37" t="s">
        <v>0</v>
      </c>
      <c r="B1" s="37" t="s">
        <v>1</v>
      </c>
      <c r="C1" s="37"/>
      <c r="D1" s="37"/>
      <c r="E1" s="37" t="s">
        <v>2</v>
      </c>
      <c r="F1" s="37" t="s">
        <v>3</v>
      </c>
      <c r="G1" s="37" t="s">
        <v>4</v>
      </c>
      <c r="H1" s="36" t="s">
        <v>5</v>
      </c>
      <c r="I1" s="36" t="s">
        <v>6</v>
      </c>
      <c r="J1" s="36" t="s">
        <v>7</v>
      </c>
      <c r="K1" s="36" t="s">
        <v>8</v>
      </c>
      <c r="L1" s="36" t="s">
        <v>9</v>
      </c>
      <c r="M1" s="52" t="s">
        <v>10</v>
      </c>
    </row>
    <row r="2" customHeight="1" spans="1:13">
      <c r="A2" s="38">
        <v>1</v>
      </c>
      <c r="B2" s="38">
        <v>45375</v>
      </c>
      <c r="C2" s="38" t="s">
        <v>11</v>
      </c>
      <c r="D2" s="38" t="str">
        <f>B2&amp;C2</f>
        <v>45375,</v>
      </c>
      <c r="E2" s="39" t="s">
        <v>12</v>
      </c>
      <c r="F2" s="39" t="s">
        <v>13</v>
      </c>
      <c r="G2" s="38" t="s">
        <v>14</v>
      </c>
      <c r="H2" s="36">
        <v>68</v>
      </c>
      <c r="I2" s="36">
        <v>34.34</v>
      </c>
      <c r="J2" s="36">
        <v>1000</v>
      </c>
      <c r="K2" s="36">
        <f t="shared" ref="K2:K9" si="0">H2-I2</f>
        <v>33.66</v>
      </c>
      <c r="L2" s="69">
        <f t="shared" ref="L2:L9" si="1">K2/H2</f>
        <v>0.495</v>
      </c>
      <c r="M2" s="57">
        <v>0.03</v>
      </c>
    </row>
    <row r="3" customHeight="1" spans="1:13">
      <c r="A3" s="40">
        <v>2</v>
      </c>
      <c r="B3" s="38">
        <v>174232</v>
      </c>
      <c r="C3" s="38" t="s">
        <v>11</v>
      </c>
      <c r="D3" s="38" t="str">
        <f>B3&amp;C3</f>
        <v>174232,</v>
      </c>
      <c r="E3" s="67" t="s">
        <v>15</v>
      </c>
      <c r="F3" s="39" t="s">
        <v>16</v>
      </c>
      <c r="G3" s="40" t="s">
        <v>17</v>
      </c>
      <c r="H3" s="36">
        <v>138</v>
      </c>
      <c r="I3" s="36">
        <v>69</v>
      </c>
      <c r="J3" s="54">
        <v>14000</v>
      </c>
      <c r="K3" s="36">
        <f t="shared" si="0"/>
        <v>69</v>
      </c>
      <c r="L3" s="69">
        <f t="shared" si="1"/>
        <v>0.5</v>
      </c>
      <c r="M3" s="57">
        <v>0.03</v>
      </c>
    </row>
    <row r="4" customHeight="1" spans="1:13">
      <c r="A4" s="42"/>
      <c r="B4" s="38">
        <v>39103</v>
      </c>
      <c r="C4" s="38"/>
      <c r="D4" s="38"/>
      <c r="E4" s="68"/>
      <c r="F4" s="39" t="s">
        <v>18</v>
      </c>
      <c r="G4" s="42"/>
      <c r="H4" s="36">
        <v>69</v>
      </c>
      <c r="I4" s="36">
        <v>42</v>
      </c>
      <c r="J4" s="55"/>
      <c r="K4" s="36">
        <f t="shared" si="0"/>
        <v>27</v>
      </c>
      <c r="L4" s="69">
        <f t="shared" si="1"/>
        <v>0.391304347826087</v>
      </c>
      <c r="M4" s="57">
        <v>0.03</v>
      </c>
    </row>
    <row r="5" customHeight="1" spans="1:13">
      <c r="A5" s="38">
        <v>3</v>
      </c>
      <c r="B5" s="38">
        <v>183439</v>
      </c>
      <c r="C5" s="38" t="s">
        <v>11</v>
      </c>
      <c r="D5" s="38" t="str">
        <f>B5&amp;C5</f>
        <v>183439,</v>
      </c>
      <c r="E5" s="39" t="s">
        <v>19</v>
      </c>
      <c r="F5" s="39" t="s">
        <v>20</v>
      </c>
      <c r="G5" s="38" t="s">
        <v>21</v>
      </c>
      <c r="H5" s="36">
        <v>112</v>
      </c>
      <c r="I5" s="36">
        <v>56</v>
      </c>
      <c r="J5" s="36">
        <v>2000</v>
      </c>
      <c r="K5" s="36">
        <f t="shared" si="0"/>
        <v>56</v>
      </c>
      <c r="L5" s="69">
        <f t="shared" si="1"/>
        <v>0.5</v>
      </c>
      <c r="M5" s="57">
        <v>0.03</v>
      </c>
    </row>
    <row r="6" customHeight="1" spans="1:13">
      <c r="A6" s="38">
        <v>4</v>
      </c>
      <c r="B6" s="41">
        <v>22944</v>
      </c>
      <c r="C6" s="38" t="s">
        <v>11</v>
      </c>
      <c r="D6" s="38" t="str">
        <f>B6&amp;C6</f>
        <v>22944,</v>
      </c>
      <c r="E6" s="13" t="s">
        <v>22</v>
      </c>
      <c r="F6" s="13" t="s">
        <v>23</v>
      </c>
      <c r="G6" s="36" t="s">
        <v>24</v>
      </c>
      <c r="H6" s="36">
        <v>85</v>
      </c>
      <c r="I6" s="36">
        <v>71.5</v>
      </c>
      <c r="J6" s="54">
        <v>500</v>
      </c>
      <c r="K6" s="36">
        <f t="shared" si="0"/>
        <v>13.5</v>
      </c>
      <c r="L6" s="69">
        <f t="shared" si="1"/>
        <v>0.158823529411765</v>
      </c>
      <c r="M6" s="57">
        <v>0.02</v>
      </c>
    </row>
    <row r="7" customHeight="1" spans="1:13">
      <c r="A7" s="38">
        <v>5</v>
      </c>
      <c r="B7" s="43">
        <v>163862</v>
      </c>
      <c r="C7" s="38" t="s">
        <v>11</v>
      </c>
      <c r="D7" s="38" t="str">
        <f>B7&amp;C7</f>
        <v>163862,</v>
      </c>
      <c r="E7" s="39" t="s">
        <v>25</v>
      </c>
      <c r="F7" s="39" t="s">
        <v>26</v>
      </c>
      <c r="G7" s="44" t="s">
        <v>27</v>
      </c>
      <c r="H7" s="36">
        <v>75</v>
      </c>
      <c r="I7" s="36">
        <v>39</v>
      </c>
      <c r="J7" s="55"/>
      <c r="K7" s="36">
        <f t="shared" si="0"/>
        <v>36</v>
      </c>
      <c r="L7" s="69">
        <f t="shared" si="1"/>
        <v>0.48</v>
      </c>
      <c r="M7" s="57">
        <v>0.03</v>
      </c>
    </row>
    <row r="8" customHeight="1" spans="1:13">
      <c r="A8" s="38">
        <v>6</v>
      </c>
      <c r="B8" s="45">
        <v>67579</v>
      </c>
      <c r="C8" s="38" t="s">
        <v>11</v>
      </c>
      <c r="D8" s="38" t="str">
        <f>B8&amp;C8</f>
        <v>67579,</v>
      </c>
      <c r="E8" s="14" t="s">
        <v>28</v>
      </c>
      <c r="F8" s="14" t="s">
        <v>29</v>
      </c>
      <c r="G8" s="45" t="s">
        <v>30</v>
      </c>
      <c r="H8" s="36">
        <v>49.8</v>
      </c>
      <c r="I8" s="36">
        <v>34.9</v>
      </c>
      <c r="J8" s="36">
        <v>3284</v>
      </c>
      <c r="K8" s="36">
        <f t="shared" si="0"/>
        <v>14.9</v>
      </c>
      <c r="L8" s="69">
        <f t="shared" si="1"/>
        <v>0.299196787148594</v>
      </c>
      <c r="M8" s="57">
        <v>0.02</v>
      </c>
    </row>
    <row r="9" customHeight="1" spans="1:13">
      <c r="A9" s="38">
        <v>7</v>
      </c>
      <c r="B9" s="46">
        <v>165176</v>
      </c>
      <c r="C9" s="38" t="s">
        <v>11</v>
      </c>
      <c r="D9" s="38" t="str">
        <f>B9&amp;C9</f>
        <v>165176,</v>
      </c>
      <c r="E9" s="13" t="s">
        <v>31</v>
      </c>
      <c r="F9" s="13" t="s">
        <v>32</v>
      </c>
      <c r="G9" s="47" t="s">
        <v>33</v>
      </c>
      <c r="H9" s="36">
        <v>288</v>
      </c>
      <c r="I9" s="36">
        <v>94</v>
      </c>
      <c r="J9" s="36">
        <v>300</v>
      </c>
      <c r="K9" s="36">
        <f t="shared" si="0"/>
        <v>194</v>
      </c>
      <c r="L9" s="69">
        <f t="shared" si="1"/>
        <v>0.673611111111111</v>
      </c>
      <c r="M9" s="57">
        <v>0.05</v>
      </c>
    </row>
  </sheetData>
  <sortState ref="A1:I6">
    <sortCondition ref="B1"/>
  </sortState>
  <mergeCells count="5">
    <mergeCell ref="A3:A4"/>
    <mergeCell ref="E3:E4"/>
    <mergeCell ref="G3:G4"/>
    <mergeCell ref="J3:J4"/>
    <mergeCell ref="J6:J7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16"/>
  <sheetViews>
    <sheetView workbookViewId="0">
      <pane xSplit="5" ySplit="1" topLeftCell="F2" activePane="bottomRight" state="frozen"/>
      <selection/>
      <selection pane="topRight"/>
      <selection pane="bottomLeft"/>
      <selection pane="bottomRight" activeCell="D12" sqref="D12"/>
    </sheetView>
  </sheetViews>
  <sheetFormatPr defaultColWidth="9" defaultRowHeight="21" customHeight="1"/>
  <cols>
    <col min="1" max="1" width="5.125" style="2" customWidth="1"/>
    <col min="2" max="2" width="6.5" style="2" customWidth="1"/>
    <col min="3" max="3" width="26.625" style="2" customWidth="1"/>
    <col min="4" max="4" width="13.375" style="2" customWidth="1"/>
    <col min="5" max="5" width="9.875" style="59" customWidth="1"/>
    <col min="6" max="6" width="10.25" style="59" customWidth="1"/>
    <col min="7" max="7" width="7" style="59" customWidth="1"/>
    <col min="8" max="9" width="14.375" style="3" customWidth="1"/>
    <col min="10" max="10" width="14.375" style="3" hidden="1" customWidth="1"/>
    <col min="11" max="13" width="14.375" style="3" customWidth="1"/>
    <col min="14" max="15" width="14.375" style="3" hidden="1" customWidth="1"/>
    <col min="16" max="16" width="14.375" style="3" customWidth="1"/>
    <col min="17" max="17" width="14.375" style="3" hidden="1" customWidth="1"/>
    <col min="18" max="18" width="14.375" style="3" customWidth="1"/>
    <col min="19" max="16384" width="9" style="4"/>
  </cols>
  <sheetData>
    <row r="1" ht="34" customHeight="1" spans="1:18">
      <c r="A1" s="11" t="s">
        <v>0</v>
      </c>
      <c r="B1" s="11" t="s">
        <v>34</v>
      </c>
      <c r="C1" s="11" t="s">
        <v>35</v>
      </c>
      <c r="D1" s="11" t="s">
        <v>36</v>
      </c>
      <c r="E1" s="11" t="s">
        <v>37</v>
      </c>
      <c r="F1" s="11"/>
      <c r="G1" s="11"/>
      <c r="H1" s="60" t="s">
        <v>12</v>
      </c>
      <c r="I1" s="60" t="s">
        <v>15</v>
      </c>
      <c r="J1" s="62" t="s">
        <v>38</v>
      </c>
      <c r="K1" s="60" t="s">
        <v>19</v>
      </c>
      <c r="L1" s="63" t="s">
        <v>22</v>
      </c>
      <c r="M1" s="62" t="s">
        <v>25</v>
      </c>
      <c r="N1" s="62"/>
      <c r="O1" s="51" t="s">
        <v>28</v>
      </c>
      <c r="P1" s="64" t="s">
        <v>28</v>
      </c>
      <c r="Q1" s="63" t="s">
        <v>39</v>
      </c>
      <c r="R1" s="66" t="s">
        <v>31</v>
      </c>
    </row>
    <row r="2" customHeight="1" spans="1:18">
      <c r="A2" s="13">
        <v>1</v>
      </c>
      <c r="B2" s="13">
        <v>307</v>
      </c>
      <c r="C2" s="13" t="s">
        <v>40</v>
      </c>
      <c r="D2" s="13" t="s">
        <v>41</v>
      </c>
      <c r="E2" s="2" t="s">
        <v>42</v>
      </c>
      <c r="F2" s="59">
        <v>19759</v>
      </c>
      <c r="G2" s="61">
        <f>F2/641257</f>
        <v>0.0308129190012741</v>
      </c>
      <c r="H2" s="3">
        <v>32</v>
      </c>
      <c r="I2" s="3">
        <v>452</v>
      </c>
      <c r="J2" s="65">
        <v>464</v>
      </c>
      <c r="K2" s="3">
        <v>67</v>
      </c>
      <c r="L2" s="3">
        <v>10</v>
      </c>
      <c r="M2" s="3">
        <v>18</v>
      </c>
      <c r="N2" s="3">
        <f>O2/4575.9</f>
        <v>0.020542406958194</v>
      </c>
      <c r="O2" s="3">
        <v>94</v>
      </c>
      <c r="P2" s="3">
        <v>94</v>
      </c>
      <c r="Q2" s="3">
        <v>25</v>
      </c>
      <c r="R2" s="3">
        <v>11</v>
      </c>
    </row>
    <row r="3" customHeight="1" spans="1:18">
      <c r="A3" s="13">
        <v>2</v>
      </c>
      <c r="B3" s="13">
        <v>582</v>
      </c>
      <c r="C3" s="13" t="s">
        <v>43</v>
      </c>
      <c r="D3" s="13" t="s">
        <v>44</v>
      </c>
      <c r="E3" s="2" t="s">
        <v>45</v>
      </c>
      <c r="F3" s="59">
        <v>9767</v>
      </c>
      <c r="G3" s="61">
        <f t="shared" ref="G3:G34" si="0">F3/641257</f>
        <v>0.0152310228192441</v>
      </c>
      <c r="H3" s="3">
        <v>16</v>
      </c>
      <c r="I3" s="3">
        <v>217</v>
      </c>
      <c r="J3" s="65">
        <v>59</v>
      </c>
      <c r="K3" s="3">
        <v>33</v>
      </c>
      <c r="L3" s="3">
        <v>2</v>
      </c>
      <c r="M3" s="3">
        <v>9</v>
      </c>
      <c r="N3" s="3">
        <f t="shared" ref="N3:N34" si="1">O3/4575.9</f>
        <v>0.0133307108984025</v>
      </c>
      <c r="O3" s="3">
        <v>61</v>
      </c>
      <c r="P3" s="3">
        <v>63</v>
      </c>
      <c r="Q3" s="3">
        <v>0</v>
      </c>
      <c r="R3" s="3">
        <v>5</v>
      </c>
    </row>
    <row r="4" customHeight="1" spans="1:18">
      <c r="A4" s="13">
        <v>3</v>
      </c>
      <c r="B4" s="13">
        <v>337</v>
      </c>
      <c r="C4" s="13" t="s">
        <v>46</v>
      </c>
      <c r="D4" s="13" t="s">
        <v>47</v>
      </c>
      <c r="E4" s="2" t="s">
        <v>45</v>
      </c>
      <c r="F4" s="59">
        <v>13531</v>
      </c>
      <c r="G4" s="61">
        <f t="shared" si="0"/>
        <v>0.0211007443193603</v>
      </c>
      <c r="H4" s="3">
        <v>20</v>
      </c>
      <c r="I4" s="3">
        <v>273</v>
      </c>
      <c r="J4" s="65">
        <v>120</v>
      </c>
      <c r="K4" s="3">
        <v>40</v>
      </c>
      <c r="L4" s="3">
        <v>9</v>
      </c>
      <c r="M4" s="3">
        <v>11</v>
      </c>
      <c r="N4" s="3">
        <f t="shared" si="1"/>
        <v>0.0426145676260408</v>
      </c>
      <c r="O4" s="3">
        <v>195</v>
      </c>
      <c r="P4" s="3">
        <v>79</v>
      </c>
      <c r="Q4" s="3">
        <v>9</v>
      </c>
      <c r="R4" s="3">
        <v>6</v>
      </c>
    </row>
    <row r="5" customHeight="1" spans="1:18">
      <c r="A5" s="13">
        <v>4</v>
      </c>
      <c r="B5" s="13">
        <v>343</v>
      </c>
      <c r="C5" s="13" t="s">
        <v>48</v>
      </c>
      <c r="D5" s="13" t="s">
        <v>44</v>
      </c>
      <c r="E5" s="2" t="s">
        <v>49</v>
      </c>
      <c r="F5" s="59">
        <v>9315</v>
      </c>
      <c r="G5" s="61">
        <f t="shared" si="0"/>
        <v>0.0145261572193364</v>
      </c>
      <c r="H5" s="3">
        <v>17</v>
      </c>
      <c r="I5" s="3">
        <v>239</v>
      </c>
      <c r="J5" s="65">
        <v>191</v>
      </c>
      <c r="K5" s="3">
        <v>35</v>
      </c>
      <c r="L5" s="3">
        <v>4</v>
      </c>
      <c r="M5" s="3">
        <v>7</v>
      </c>
      <c r="N5" s="3">
        <f t="shared" si="1"/>
        <v>0.0155160733407636</v>
      </c>
      <c r="O5" s="3">
        <v>71</v>
      </c>
      <c r="P5" s="3">
        <v>55</v>
      </c>
      <c r="Q5" s="3">
        <v>2</v>
      </c>
      <c r="R5" s="3">
        <v>5</v>
      </c>
    </row>
    <row r="6" customHeight="1" spans="1:18">
      <c r="A6" s="13">
        <v>5</v>
      </c>
      <c r="B6" s="13">
        <v>581</v>
      </c>
      <c r="C6" s="13" t="s">
        <v>50</v>
      </c>
      <c r="D6" s="13" t="s">
        <v>44</v>
      </c>
      <c r="E6" s="2" t="s">
        <v>49</v>
      </c>
      <c r="F6" s="59">
        <v>10824</v>
      </c>
      <c r="G6" s="61">
        <f t="shared" si="0"/>
        <v>0.0168793479057539</v>
      </c>
      <c r="H6" s="3">
        <v>17</v>
      </c>
      <c r="I6" s="3">
        <v>240</v>
      </c>
      <c r="J6" s="65">
        <v>145</v>
      </c>
      <c r="K6" s="3">
        <v>35</v>
      </c>
      <c r="L6" s="3">
        <v>4</v>
      </c>
      <c r="M6" s="3">
        <v>8</v>
      </c>
      <c r="N6" s="3">
        <f t="shared" si="1"/>
        <v>0.020542406958194</v>
      </c>
      <c r="O6" s="3">
        <v>94</v>
      </c>
      <c r="P6" s="3">
        <v>55</v>
      </c>
      <c r="Q6" s="3">
        <v>3</v>
      </c>
      <c r="R6" s="3">
        <v>5</v>
      </c>
    </row>
    <row r="7" customHeight="1" spans="1:18">
      <c r="A7" s="13">
        <v>6</v>
      </c>
      <c r="B7" s="13">
        <v>585</v>
      </c>
      <c r="C7" s="13" t="s">
        <v>51</v>
      </c>
      <c r="D7" s="13" t="s">
        <v>44</v>
      </c>
      <c r="E7" s="2" t="s">
        <v>49</v>
      </c>
      <c r="F7" s="59">
        <v>10175</v>
      </c>
      <c r="G7" s="61">
        <f t="shared" si="0"/>
        <v>0.0158672731837625</v>
      </c>
      <c r="H7" s="3">
        <v>16</v>
      </c>
      <c r="I7" s="3">
        <v>226</v>
      </c>
      <c r="J7" s="65">
        <v>241</v>
      </c>
      <c r="K7" s="3">
        <v>33</v>
      </c>
      <c r="L7" s="3">
        <v>4</v>
      </c>
      <c r="M7" s="3">
        <v>8</v>
      </c>
      <c r="N7" s="3">
        <f t="shared" si="1"/>
        <v>0.0142048558753469</v>
      </c>
      <c r="O7" s="3">
        <v>65</v>
      </c>
      <c r="P7" s="3">
        <v>50</v>
      </c>
      <c r="Q7" s="3">
        <v>2</v>
      </c>
      <c r="R7" s="3">
        <v>5</v>
      </c>
    </row>
    <row r="8" customHeight="1" spans="1:18">
      <c r="A8" s="13">
        <v>7</v>
      </c>
      <c r="B8" s="13">
        <v>709</v>
      </c>
      <c r="C8" s="13" t="s">
        <v>52</v>
      </c>
      <c r="D8" s="13" t="s">
        <v>44</v>
      </c>
      <c r="E8" s="2" t="s">
        <v>49</v>
      </c>
      <c r="F8" s="59">
        <v>9164</v>
      </c>
      <c r="G8" s="61">
        <f t="shared" si="0"/>
        <v>0.0142906822069779</v>
      </c>
      <c r="H8" s="3">
        <v>15</v>
      </c>
      <c r="I8" s="3">
        <v>204</v>
      </c>
      <c r="J8" s="65">
        <v>199</v>
      </c>
      <c r="K8" s="3">
        <v>30</v>
      </c>
      <c r="L8" s="3">
        <v>5</v>
      </c>
      <c r="M8" s="3">
        <v>7</v>
      </c>
      <c r="N8" s="3">
        <f t="shared" si="1"/>
        <v>0.0209794794466662</v>
      </c>
      <c r="O8" s="3">
        <v>96</v>
      </c>
      <c r="P8" s="3">
        <v>65</v>
      </c>
      <c r="Q8" s="3">
        <v>7</v>
      </c>
      <c r="R8" s="3">
        <v>5</v>
      </c>
    </row>
    <row r="9" customHeight="1" spans="1:18">
      <c r="A9" s="13">
        <v>8</v>
      </c>
      <c r="B9" s="13">
        <v>730</v>
      </c>
      <c r="C9" s="13" t="s">
        <v>53</v>
      </c>
      <c r="D9" s="13" t="s">
        <v>44</v>
      </c>
      <c r="E9" s="2" t="s">
        <v>49</v>
      </c>
      <c r="F9" s="59">
        <v>9107</v>
      </c>
      <c r="G9" s="61">
        <f t="shared" si="0"/>
        <v>0.0142017942884054</v>
      </c>
      <c r="H9" s="3">
        <v>15</v>
      </c>
      <c r="I9" s="3">
        <v>203</v>
      </c>
      <c r="J9" s="65">
        <v>246</v>
      </c>
      <c r="K9" s="3">
        <v>29</v>
      </c>
      <c r="L9" s="3">
        <v>2</v>
      </c>
      <c r="M9" s="3">
        <v>5</v>
      </c>
      <c r="N9" s="3">
        <f t="shared" si="1"/>
        <v>0.0113638847002775</v>
      </c>
      <c r="O9" s="3">
        <v>52</v>
      </c>
      <c r="P9" s="3">
        <v>37</v>
      </c>
      <c r="Q9" s="3">
        <v>6</v>
      </c>
      <c r="R9" s="3">
        <v>4</v>
      </c>
    </row>
    <row r="10" customHeight="1" spans="1:18">
      <c r="A10" s="13">
        <v>9</v>
      </c>
      <c r="B10" s="13">
        <v>571</v>
      </c>
      <c r="C10" s="13" t="s">
        <v>54</v>
      </c>
      <c r="D10" s="13" t="s">
        <v>55</v>
      </c>
      <c r="E10" s="2" t="s">
        <v>49</v>
      </c>
      <c r="F10" s="59">
        <v>9020</v>
      </c>
      <c r="G10" s="61">
        <f t="shared" si="0"/>
        <v>0.0140661232547949</v>
      </c>
      <c r="H10" s="3">
        <v>13</v>
      </c>
      <c r="I10" s="3">
        <v>179</v>
      </c>
      <c r="J10" s="65">
        <v>67</v>
      </c>
      <c r="K10" s="3">
        <v>26</v>
      </c>
      <c r="L10" s="3">
        <v>1</v>
      </c>
      <c r="M10" s="3">
        <v>4</v>
      </c>
      <c r="N10" s="3">
        <f t="shared" si="1"/>
        <v>0.00786730479249984</v>
      </c>
      <c r="O10" s="3">
        <v>36</v>
      </c>
      <c r="P10" s="3">
        <v>50</v>
      </c>
      <c r="Q10" s="3">
        <v>2</v>
      </c>
      <c r="R10" s="3">
        <v>4</v>
      </c>
    </row>
    <row r="11" customHeight="1" spans="1:18">
      <c r="A11" s="13">
        <v>10</v>
      </c>
      <c r="B11" s="13">
        <v>707</v>
      </c>
      <c r="C11" s="13" t="s">
        <v>56</v>
      </c>
      <c r="D11" s="13" t="s">
        <v>55</v>
      </c>
      <c r="E11" s="2" t="s">
        <v>49</v>
      </c>
      <c r="F11" s="59">
        <v>9663</v>
      </c>
      <c r="G11" s="61">
        <f t="shared" si="0"/>
        <v>0.0150688413537786</v>
      </c>
      <c r="H11" s="3">
        <v>16</v>
      </c>
      <c r="I11" s="3">
        <v>226</v>
      </c>
      <c r="J11" s="65">
        <v>283</v>
      </c>
      <c r="K11" s="3">
        <v>33</v>
      </c>
      <c r="L11" s="3">
        <v>3</v>
      </c>
      <c r="M11" s="3">
        <v>7</v>
      </c>
      <c r="N11" s="3">
        <f t="shared" si="1"/>
        <v>0.0113638847002775</v>
      </c>
      <c r="O11" s="3">
        <v>52</v>
      </c>
      <c r="P11" s="3">
        <v>37</v>
      </c>
      <c r="Q11" s="3">
        <v>4</v>
      </c>
      <c r="R11" s="3">
        <v>5</v>
      </c>
    </row>
    <row r="12" customHeight="1" spans="1:18">
      <c r="A12" s="13">
        <v>11</v>
      </c>
      <c r="B12" s="13">
        <v>712</v>
      </c>
      <c r="C12" s="13" t="s">
        <v>57</v>
      </c>
      <c r="D12" s="13" t="s">
        <v>55</v>
      </c>
      <c r="E12" s="2" t="s">
        <v>49</v>
      </c>
      <c r="F12" s="59">
        <v>9605</v>
      </c>
      <c r="G12" s="61">
        <f t="shared" si="0"/>
        <v>0.0149783939980382</v>
      </c>
      <c r="H12" s="3">
        <v>15</v>
      </c>
      <c r="I12" s="3">
        <v>214</v>
      </c>
      <c r="J12" s="65">
        <v>193</v>
      </c>
      <c r="K12" s="3">
        <v>31</v>
      </c>
      <c r="L12" s="3">
        <v>2</v>
      </c>
      <c r="M12" s="3">
        <v>6</v>
      </c>
      <c r="N12" s="3">
        <f t="shared" si="1"/>
        <v>0.0152975370965275</v>
      </c>
      <c r="O12" s="3">
        <v>70</v>
      </c>
      <c r="P12" s="3">
        <v>53</v>
      </c>
      <c r="Q12" s="3">
        <v>6</v>
      </c>
      <c r="R12" s="3">
        <v>5</v>
      </c>
    </row>
    <row r="13" customHeight="1" spans="1:18">
      <c r="A13" s="13">
        <v>12</v>
      </c>
      <c r="B13" s="13">
        <v>750</v>
      </c>
      <c r="C13" s="13" t="s">
        <v>58</v>
      </c>
      <c r="D13" s="13" t="s">
        <v>55</v>
      </c>
      <c r="E13" s="2" t="s">
        <v>49</v>
      </c>
      <c r="F13" s="59">
        <v>13669</v>
      </c>
      <c r="G13" s="61">
        <f t="shared" si="0"/>
        <v>0.0213159466485356</v>
      </c>
      <c r="H13" s="3">
        <v>20</v>
      </c>
      <c r="I13" s="3">
        <v>284</v>
      </c>
      <c r="J13" s="65">
        <v>212</v>
      </c>
      <c r="K13" s="3">
        <v>42</v>
      </c>
      <c r="L13" s="3">
        <v>25</v>
      </c>
      <c r="M13" s="3">
        <v>15</v>
      </c>
      <c r="N13" s="3">
        <f t="shared" si="1"/>
        <v>0.0485150462204157</v>
      </c>
      <c r="O13" s="3">
        <v>222</v>
      </c>
      <c r="P13" s="3">
        <v>89</v>
      </c>
      <c r="Q13" s="3">
        <v>3</v>
      </c>
      <c r="R13" s="3">
        <v>6</v>
      </c>
    </row>
    <row r="14" customHeight="1" spans="1:18">
      <c r="A14" s="13">
        <v>13</v>
      </c>
      <c r="B14" s="13">
        <v>373</v>
      </c>
      <c r="C14" s="13" t="s">
        <v>59</v>
      </c>
      <c r="D14" s="13" t="s">
        <v>47</v>
      </c>
      <c r="E14" s="2" t="s">
        <v>49</v>
      </c>
      <c r="F14" s="59">
        <v>8457</v>
      </c>
      <c r="G14" s="61">
        <f t="shared" si="0"/>
        <v>0.0131881601292462</v>
      </c>
      <c r="H14" s="3">
        <v>14</v>
      </c>
      <c r="I14" s="3">
        <v>189</v>
      </c>
      <c r="J14" s="65">
        <v>179</v>
      </c>
      <c r="K14" s="3">
        <v>27</v>
      </c>
      <c r="L14" s="3">
        <v>5</v>
      </c>
      <c r="M14" s="3">
        <v>7</v>
      </c>
      <c r="N14" s="3">
        <f t="shared" si="1"/>
        <v>0.0109268122118053</v>
      </c>
      <c r="O14" s="3">
        <v>50</v>
      </c>
      <c r="P14" s="3">
        <v>37</v>
      </c>
      <c r="Q14" s="3">
        <v>0</v>
      </c>
      <c r="R14" s="3">
        <v>4</v>
      </c>
    </row>
    <row r="15" customHeight="1" spans="1:18">
      <c r="A15" s="13">
        <v>14</v>
      </c>
      <c r="B15" s="13">
        <v>517</v>
      </c>
      <c r="C15" s="13" t="s">
        <v>60</v>
      </c>
      <c r="D15" s="13" t="s">
        <v>47</v>
      </c>
      <c r="E15" s="2" t="s">
        <v>49</v>
      </c>
      <c r="F15" s="59">
        <v>13008</v>
      </c>
      <c r="G15" s="61">
        <f t="shared" si="0"/>
        <v>0.020285158680529</v>
      </c>
      <c r="H15" s="3">
        <v>14</v>
      </c>
      <c r="I15" s="3">
        <v>199</v>
      </c>
      <c r="J15" s="65">
        <v>132</v>
      </c>
      <c r="K15" s="3">
        <v>29</v>
      </c>
      <c r="L15" s="3">
        <v>6</v>
      </c>
      <c r="M15" s="3">
        <v>10</v>
      </c>
      <c r="N15" s="3">
        <f t="shared" si="1"/>
        <v>0.0177014357831246</v>
      </c>
      <c r="O15" s="3">
        <v>81</v>
      </c>
      <c r="P15" s="3">
        <v>64</v>
      </c>
      <c r="Q15" s="3">
        <v>0</v>
      </c>
      <c r="R15" s="3">
        <v>4</v>
      </c>
    </row>
    <row r="16" customHeight="1" spans="1:18">
      <c r="A16" s="13">
        <v>15</v>
      </c>
      <c r="B16" s="13">
        <v>385</v>
      </c>
      <c r="C16" s="13" t="s">
        <v>61</v>
      </c>
      <c r="D16" s="13" t="s">
        <v>62</v>
      </c>
      <c r="E16" s="2" t="s">
        <v>49</v>
      </c>
      <c r="F16" s="59">
        <v>7087</v>
      </c>
      <c r="G16" s="61">
        <f t="shared" si="0"/>
        <v>0.011051731209172</v>
      </c>
      <c r="H16" s="3">
        <v>11</v>
      </c>
      <c r="I16" s="3">
        <v>159</v>
      </c>
      <c r="J16" s="65">
        <v>125</v>
      </c>
      <c r="K16" s="3">
        <v>23</v>
      </c>
      <c r="L16" s="3">
        <v>22</v>
      </c>
      <c r="M16" s="3">
        <v>15</v>
      </c>
      <c r="N16" s="3">
        <f t="shared" si="1"/>
        <v>0.0107082759675692</v>
      </c>
      <c r="O16" s="3">
        <v>49</v>
      </c>
      <c r="P16" s="3">
        <v>37</v>
      </c>
      <c r="Q16" s="3">
        <v>2</v>
      </c>
      <c r="R16" s="3">
        <v>3</v>
      </c>
    </row>
    <row r="17" customHeight="1" spans="1:18">
      <c r="A17" s="13">
        <v>16</v>
      </c>
      <c r="B17" s="13">
        <v>341</v>
      </c>
      <c r="C17" s="13" t="s">
        <v>63</v>
      </c>
      <c r="D17" s="13" t="s">
        <v>64</v>
      </c>
      <c r="E17" s="2" t="s">
        <v>49</v>
      </c>
      <c r="F17" s="59">
        <v>11124</v>
      </c>
      <c r="G17" s="61">
        <f t="shared" si="0"/>
        <v>0.0173471790561351</v>
      </c>
      <c r="H17" s="3">
        <v>18</v>
      </c>
      <c r="I17" s="3">
        <v>247</v>
      </c>
      <c r="J17" s="65">
        <v>201</v>
      </c>
      <c r="K17" s="3">
        <v>36</v>
      </c>
      <c r="L17" s="3">
        <v>9</v>
      </c>
      <c r="M17" s="3">
        <v>9</v>
      </c>
      <c r="N17" s="3">
        <f t="shared" si="1"/>
        <v>0.0118009571887498</v>
      </c>
      <c r="O17" s="3">
        <v>54</v>
      </c>
      <c r="P17" s="3">
        <v>30</v>
      </c>
      <c r="Q17" s="3">
        <v>10</v>
      </c>
      <c r="R17" s="3">
        <v>5</v>
      </c>
    </row>
    <row r="18" customHeight="1" spans="1:18">
      <c r="A18" s="13">
        <v>17</v>
      </c>
      <c r="B18" s="13">
        <v>365</v>
      </c>
      <c r="C18" s="13" t="s">
        <v>65</v>
      </c>
      <c r="D18" s="13" t="s">
        <v>44</v>
      </c>
      <c r="E18" s="2" t="s">
        <v>66</v>
      </c>
      <c r="F18" s="59">
        <v>5954</v>
      </c>
      <c r="G18" s="61">
        <f t="shared" si="0"/>
        <v>0.00928488889789897</v>
      </c>
      <c r="H18" s="3">
        <v>12</v>
      </c>
      <c r="I18" s="3">
        <v>168</v>
      </c>
      <c r="J18" s="65">
        <v>142</v>
      </c>
      <c r="K18" s="3">
        <v>24</v>
      </c>
      <c r="L18" s="3">
        <v>3</v>
      </c>
      <c r="M18" s="3">
        <v>5</v>
      </c>
      <c r="N18" s="3">
        <f t="shared" si="1"/>
        <v>0.0107082759675692</v>
      </c>
      <c r="O18" s="3">
        <v>49</v>
      </c>
      <c r="P18" s="3">
        <v>31</v>
      </c>
      <c r="Q18" s="3">
        <v>3</v>
      </c>
      <c r="R18" s="3">
        <v>4</v>
      </c>
    </row>
    <row r="19" customHeight="1" spans="1:18">
      <c r="A19" s="13">
        <v>18</v>
      </c>
      <c r="B19" s="13">
        <v>379</v>
      </c>
      <c r="C19" s="13" t="s">
        <v>67</v>
      </c>
      <c r="D19" s="13" t="s">
        <v>44</v>
      </c>
      <c r="E19" s="2" t="s">
        <v>66</v>
      </c>
      <c r="F19" s="59">
        <v>6803</v>
      </c>
      <c r="G19" s="61">
        <f t="shared" si="0"/>
        <v>0.0106088510534778</v>
      </c>
      <c r="H19" s="3">
        <v>14</v>
      </c>
      <c r="I19" s="3">
        <v>190</v>
      </c>
      <c r="J19" s="65">
        <v>208</v>
      </c>
      <c r="K19" s="3">
        <v>28</v>
      </c>
      <c r="L19" s="3">
        <v>3</v>
      </c>
      <c r="M19" s="3">
        <v>5</v>
      </c>
      <c r="N19" s="3">
        <f t="shared" si="1"/>
        <v>0.0111453484560414</v>
      </c>
      <c r="O19" s="3">
        <v>51</v>
      </c>
      <c r="P19" s="3">
        <v>32</v>
      </c>
      <c r="Q19" s="3">
        <v>3</v>
      </c>
      <c r="R19" s="3">
        <v>4</v>
      </c>
    </row>
    <row r="20" customHeight="1" spans="1:18">
      <c r="A20" s="13">
        <v>19</v>
      </c>
      <c r="B20" s="13">
        <v>513</v>
      </c>
      <c r="C20" s="13" t="s">
        <v>68</v>
      </c>
      <c r="D20" s="13" t="s">
        <v>44</v>
      </c>
      <c r="E20" s="2" t="s">
        <v>66</v>
      </c>
      <c r="F20" s="59">
        <v>7358</v>
      </c>
      <c r="G20" s="61">
        <f t="shared" si="0"/>
        <v>0.011474338681683</v>
      </c>
      <c r="H20" s="3">
        <v>9</v>
      </c>
      <c r="I20" s="3">
        <v>125</v>
      </c>
      <c r="J20" s="65">
        <v>98</v>
      </c>
      <c r="K20" s="3">
        <v>18</v>
      </c>
      <c r="L20" s="3">
        <v>3</v>
      </c>
      <c r="M20" s="3">
        <v>6</v>
      </c>
      <c r="N20" s="3">
        <f t="shared" si="1"/>
        <v>0.0152975370965275</v>
      </c>
      <c r="O20" s="3">
        <v>70</v>
      </c>
      <c r="P20" s="3">
        <v>47</v>
      </c>
      <c r="Q20" s="3">
        <v>7</v>
      </c>
      <c r="R20" s="3">
        <v>3</v>
      </c>
    </row>
    <row r="21" customHeight="1" spans="1:18">
      <c r="A21" s="13">
        <v>20</v>
      </c>
      <c r="B21" s="13">
        <v>102934</v>
      </c>
      <c r="C21" s="13" t="s">
        <v>69</v>
      </c>
      <c r="D21" s="13" t="s">
        <v>44</v>
      </c>
      <c r="E21" s="2" t="s">
        <v>66</v>
      </c>
      <c r="F21" s="59">
        <v>7744</v>
      </c>
      <c r="G21" s="61">
        <f t="shared" si="0"/>
        <v>0.0120762814285068</v>
      </c>
      <c r="H21" s="3">
        <v>14</v>
      </c>
      <c r="I21" s="3">
        <v>190</v>
      </c>
      <c r="J21" s="65">
        <v>183</v>
      </c>
      <c r="K21" s="3">
        <v>28</v>
      </c>
      <c r="L21" s="3">
        <v>4</v>
      </c>
      <c r="M21" s="3">
        <v>6</v>
      </c>
      <c r="N21" s="3">
        <f t="shared" si="1"/>
        <v>0.0227277694005551</v>
      </c>
      <c r="O21" s="3">
        <v>104</v>
      </c>
      <c r="P21" s="3">
        <v>63</v>
      </c>
      <c r="Q21" s="3">
        <v>4</v>
      </c>
      <c r="R21" s="3">
        <v>4</v>
      </c>
    </row>
    <row r="22" customHeight="1" spans="1:18">
      <c r="A22" s="13">
        <v>21</v>
      </c>
      <c r="B22" s="13">
        <v>387</v>
      </c>
      <c r="C22" s="13" t="s">
        <v>70</v>
      </c>
      <c r="D22" s="13" t="s">
        <v>55</v>
      </c>
      <c r="E22" s="2" t="s">
        <v>66</v>
      </c>
      <c r="F22" s="59">
        <v>7183</v>
      </c>
      <c r="G22" s="61">
        <f t="shared" si="0"/>
        <v>0.011201437177294</v>
      </c>
      <c r="H22" s="3">
        <v>14</v>
      </c>
      <c r="I22" s="3">
        <v>190</v>
      </c>
      <c r="J22" s="65">
        <v>224</v>
      </c>
      <c r="K22" s="3">
        <v>28</v>
      </c>
      <c r="L22" s="3">
        <v>1</v>
      </c>
      <c r="M22" s="3">
        <v>4</v>
      </c>
      <c r="N22" s="3">
        <f t="shared" si="1"/>
        <v>0.0203238707139579</v>
      </c>
      <c r="O22" s="3">
        <v>93</v>
      </c>
      <c r="P22" s="3">
        <v>36</v>
      </c>
      <c r="Q22" s="3">
        <v>1</v>
      </c>
      <c r="R22" s="3">
        <v>4</v>
      </c>
    </row>
    <row r="23" customHeight="1" spans="1:18">
      <c r="A23" s="13">
        <v>22</v>
      </c>
      <c r="B23" s="13">
        <v>377</v>
      </c>
      <c r="C23" s="13" t="s">
        <v>71</v>
      </c>
      <c r="D23" s="13" t="s">
        <v>55</v>
      </c>
      <c r="E23" s="2" t="s">
        <v>66</v>
      </c>
      <c r="F23" s="59">
        <v>8798</v>
      </c>
      <c r="G23" s="61">
        <f t="shared" si="0"/>
        <v>0.0137199282035128</v>
      </c>
      <c r="H23" s="3">
        <v>13</v>
      </c>
      <c r="I23" s="3">
        <v>186</v>
      </c>
      <c r="J23" s="65">
        <v>153</v>
      </c>
      <c r="K23" s="3">
        <v>27</v>
      </c>
      <c r="L23" s="3">
        <v>5</v>
      </c>
      <c r="M23" s="3">
        <v>7</v>
      </c>
      <c r="N23" s="3">
        <f t="shared" si="1"/>
        <v>0.00852291352520816</v>
      </c>
      <c r="O23" s="3">
        <v>39</v>
      </c>
      <c r="P23" s="3">
        <v>26</v>
      </c>
      <c r="Q23" s="3">
        <v>1</v>
      </c>
      <c r="R23" s="3">
        <v>4</v>
      </c>
    </row>
    <row r="24" customHeight="1" spans="1:18">
      <c r="A24" s="13">
        <v>23</v>
      </c>
      <c r="B24" s="13">
        <v>546</v>
      </c>
      <c r="C24" s="13" t="s">
        <v>72</v>
      </c>
      <c r="D24" s="13" t="s">
        <v>55</v>
      </c>
      <c r="E24" s="2" t="s">
        <v>66</v>
      </c>
      <c r="F24" s="59">
        <v>8570</v>
      </c>
      <c r="G24" s="61">
        <f t="shared" si="0"/>
        <v>0.0133643765292231</v>
      </c>
      <c r="H24" s="3">
        <v>14</v>
      </c>
      <c r="I24" s="3">
        <v>191</v>
      </c>
      <c r="J24" s="65">
        <v>192</v>
      </c>
      <c r="K24" s="3">
        <v>28</v>
      </c>
      <c r="L24" s="3">
        <v>2</v>
      </c>
      <c r="M24" s="3">
        <v>5</v>
      </c>
      <c r="N24" s="3">
        <f t="shared" si="1"/>
        <v>0.0185755807600691</v>
      </c>
      <c r="O24" s="3">
        <v>85</v>
      </c>
      <c r="P24" s="3">
        <v>34</v>
      </c>
      <c r="Q24" s="3">
        <v>0</v>
      </c>
      <c r="R24" s="3">
        <v>4</v>
      </c>
    </row>
    <row r="25" customHeight="1" spans="1:18">
      <c r="A25" s="13">
        <v>24</v>
      </c>
      <c r="B25" s="13">
        <v>598</v>
      </c>
      <c r="C25" s="13" t="s">
        <v>73</v>
      </c>
      <c r="D25" s="13" t="s">
        <v>55</v>
      </c>
      <c r="E25" s="2" t="s">
        <v>66</v>
      </c>
      <c r="F25" s="59">
        <v>6723</v>
      </c>
      <c r="G25" s="61">
        <f t="shared" si="0"/>
        <v>0.0104840960800428</v>
      </c>
      <c r="H25" s="3">
        <v>11</v>
      </c>
      <c r="I25" s="3">
        <v>151</v>
      </c>
      <c r="J25" s="65">
        <v>105</v>
      </c>
      <c r="K25" s="3">
        <v>22</v>
      </c>
      <c r="L25" s="3">
        <v>1</v>
      </c>
      <c r="M25" s="3">
        <v>4</v>
      </c>
      <c r="N25" s="3">
        <f t="shared" si="1"/>
        <v>0.00808584103673594</v>
      </c>
      <c r="O25" s="3">
        <v>37</v>
      </c>
      <c r="P25" s="3">
        <v>26</v>
      </c>
      <c r="Q25" s="3">
        <v>3</v>
      </c>
      <c r="R25" s="3">
        <v>3</v>
      </c>
    </row>
    <row r="26" customHeight="1" spans="1:18">
      <c r="A26" s="13">
        <v>25</v>
      </c>
      <c r="B26" s="13">
        <v>724</v>
      </c>
      <c r="C26" s="13" t="s">
        <v>74</v>
      </c>
      <c r="D26" s="13" t="s">
        <v>55</v>
      </c>
      <c r="E26" s="2" t="s">
        <v>66</v>
      </c>
      <c r="F26" s="59">
        <v>8629</v>
      </c>
      <c r="G26" s="61">
        <f t="shared" si="0"/>
        <v>0.0134563833221314</v>
      </c>
      <c r="H26" s="3">
        <v>14</v>
      </c>
      <c r="I26" s="3">
        <v>192</v>
      </c>
      <c r="J26" s="65">
        <v>152</v>
      </c>
      <c r="K26" s="3">
        <v>28</v>
      </c>
      <c r="L26" s="3">
        <v>4</v>
      </c>
      <c r="M26" s="3">
        <v>7</v>
      </c>
      <c r="N26" s="3">
        <f t="shared" si="1"/>
        <v>0.0065560873270832</v>
      </c>
      <c r="O26" s="3">
        <v>30</v>
      </c>
      <c r="P26" s="3">
        <v>26</v>
      </c>
      <c r="Q26" s="3">
        <v>10</v>
      </c>
      <c r="R26" s="3">
        <v>5</v>
      </c>
    </row>
    <row r="27" customHeight="1" spans="1:18">
      <c r="A27" s="13">
        <v>26</v>
      </c>
      <c r="B27" s="13">
        <v>737</v>
      </c>
      <c r="C27" s="13" t="s">
        <v>75</v>
      </c>
      <c r="D27" s="13" t="s">
        <v>55</v>
      </c>
      <c r="E27" s="2" t="s">
        <v>66</v>
      </c>
      <c r="F27" s="59">
        <v>7726</v>
      </c>
      <c r="G27" s="61">
        <f t="shared" si="0"/>
        <v>0.012048211559484</v>
      </c>
      <c r="H27" s="3">
        <v>9</v>
      </c>
      <c r="I27" s="3">
        <v>125</v>
      </c>
      <c r="J27" s="65">
        <v>46</v>
      </c>
      <c r="K27" s="3">
        <v>18</v>
      </c>
      <c r="L27" s="3">
        <v>2</v>
      </c>
      <c r="M27" s="3">
        <v>6</v>
      </c>
      <c r="N27" s="3">
        <f t="shared" si="1"/>
        <v>0.0146419283638191</v>
      </c>
      <c r="O27" s="3">
        <v>67</v>
      </c>
      <c r="P27" s="3">
        <v>30</v>
      </c>
      <c r="Q27" s="3">
        <v>3</v>
      </c>
      <c r="R27" s="3">
        <v>3</v>
      </c>
    </row>
    <row r="28" customHeight="1" spans="1:18">
      <c r="A28" s="13">
        <v>27</v>
      </c>
      <c r="B28" s="13">
        <v>105751</v>
      </c>
      <c r="C28" s="13" t="s">
        <v>76</v>
      </c>
      <c r="D28" s="13" t="s">
        <v>55</v>
      </c>
      <c r="E28" s="2" t="s">
        <v>66</v>
      </c>
      <c r="F28" s="59">
        <v>6708</v>
      </c>
      <c r="G28" s="61">
        <f t="shared" si="0"/>
        <v>0.0104607045225237</v>
      </c>
      <c r="H28" s="3">
        <v>6</v>
      </c>
      <c r="I28" s="3">
        <v>89</v>
      </c>
      <c r="J28" s="65">
        <v>24</v>
      </c>
      <c r="K28" s="3">
        <v>12</v>
      </c>
      <c r="L28" s="3">
        <v>2</v>
      </c>
      <c r="M28" s="3">
        <v>5</v>
      </c>
      <c r="N28" s="3">
        <f t="shared" si="1"/>
        <v>0.00349657990777771</v>
      </c>
      <c r="O28" s="3">
        <v>16</v>
      </c>
      <c r="P28" s="3">
        <v>20</v>
      </c>
      <c r="Q28" s="3">
        <v>0</v>
      </c>
      <c r="R28" s="3">
        <v>2</v>
      </c>
    </row>
    <row r="29" customHeight="1" spans="1:18">
      <c r="A29" s="13">
        <v>28</v>
      </c>
      <c r="B29" s="13">
        <v>511</v>
      </c>
      <c r="C29" s="13" t="s">
        <v>77</v>
      </c>
      <c r="D29" s="13" t="s">
        <v>47</v>
      </c>
      <c r="E29" s="2" t="s">
        <v>66</v>
      </c>
      <c r="F29" s="59">
        <v>7292</v>
      </c>
      <c r="G29" s="61">
        <f t="shared" si="0"/>
        <v>0.0113714158285991</v>
      </c>
      <c r="H29" s="3">
        <v>12</v>
      </c>
      <c r="I29" s="3">
        <v>163</v>
      </c>
      <c r="J29" s="65">
        <v>110</v>
      </c>
      <c r="K29" s="3">
        <v>23</v>
      </c>
      <c r="L29" s="3">
        <v>3</v>
      </c>
      <c r="M29" s="3">
        <v>6</v>
      </c>
      <c r="N29" s="3">
        <f t="shared" si="1"/>
        <v>0.0166087545619441</v>
      </c>
      <c r="O29" s="3">
        <v>76</v>
      </c>
      <c r="P29" s="3">
        <v>27</v>
      </c>
      <c r="Q29" s="3">
        <v>0</v>
      </c>
      <c r="R29" s="3">
        <v>3</v>
      </c>
    </row>
    <row r="30" customHeight="1" spans="1:18">
      <c r="A30" s="13">
        <v>29</v>
      </c>
      <c r="B30" s="13">
        <v>578</v>
      </c>
      <c r="C30" s="13" t="s">
        <v>78</v>
      </c>
      <c r="D30" s="13" t="s">
        <v>47</v>
      </c>
      <c r="E30" s="2" t="s">
        <v>66</v>
      </c>
      <c r="F30" s="59">
        <v>8076</v>
      </c>
      <c r="G30" s="61">
        <f t="shared" si="0"/>
        <v>0.012594014568262</v>
      </c>
      <c r="H30" s="3">
        <v>9</v>
      </c>
      <c r="I30" s="3">
        <v>125</v>
      </c>
      <c r="J30" s="65">
        <v>84</v>
      </c>
      <c r="K30" s="3">
        <v>18</v>
      </c>
      <c r="L30" s="3">
        <v>2</v>
      </c>
      <c r="M30" s="3">
        <v>6</v>
      </c>
      <c r="N30" s="3">
        <f t="shared" si="1"/>
        <v>0.0231648418890273</v>
      </c>
      <c r="O30" s="3">
        <v>106</v>
      </c>
      <c r="P30" s="3">
        <v>33</v>
      </c>
      <c r="Q30" s="3">
        <v>1</v>
      </c>
      <c r="R30" s="3">
        <v>3</v>
      </c>
    </row>
    <row r="31" customHeight="1" spans="1:18">
      <c r="A31" s="13">
        <v>30</v>
      </c>
      <c r="B31" s="13">
        <v>742</v>
      </c>
      <c r="C31" s="13" t="s">
        <v>79</v>
      </c>
      <c r="D31" s="13" t="s">
        <v>47</v>
      </c>
      <c r="E31" s="2" t="s">
        <v>66</v>
      </c>
      <c r="F31" s="59">
        <v>2913</v>
      </c>
      <c r="G31" s="61">
        <f t="shared" si="0"/>
        <v>0.00454264047020149</v>
      </c>
      <c r="H31" s="3">
        <v>7</v>
      </c>
      <c r="I31" s="3">
        <v>102</v>
      </c>
      <c r="J31" s="65">
        <v>36</v>
      </c>
      <c r="K31" s="3">
        <v>14</v>
      </c>
      <c r="L31" s="3">
        <v>2</v>
      </c>
      <c r="M31" s="3">
        <v>5</v>
      </c>
      <c r="N31" s="3">
        <f t="shared" si="1"/>
        <v>0.0118009571887498</v>
      </c>
      <c r="O31" s="3">
        <v>54</v>
      </c>
      <c r="P31" s="3">
        <v>27</v>
      </c>
      <c r="Q31" s="3">
        <v>0</v>
      </c>
      <c r="R31" s="3">
        <v>2</v>
      </c>
    </row>
    <row r="32" customHeight="1" spans="1:18">
      <c r="A32" s="13">
        <v>31</v>
      </c>
      <c r="B32" s="13">
        <v>747</v>
      </c>
      <c r="C32" s="13" t="s">
        <v>80</v>
      </c>
      <c r="D32" s="13" t="s">
        <v>47</v>
      </c>
      <c r="E32" s="2" t="s">
        <v>66</v>
      </c>
      <c r="F32" s="59">
        <v>4707</v>
      </c>
      <c r="G32" s="61">
        <f t="shared" si="0"/>
        <v>0.0073402707494811</v>
      </c>
      <c r="H32" s="3">
        <v>8</v>
      </c>
      <c r="I32" s="3">
        <v>107</v>
      </c>
      <c r="J32" s="65">
        <v>70</v>
      </c>
      <c r="K32" s="3">
        <v>15</v>
      </c>
      <c r="L32" s="3">
        <v>2</v>
      </c>
      <c r="M32" s="3">
        <v>4</v>
      </c>
      <c r="N32" s="3">
        <f t="shared" si="1"/>
        <v>0.00546340610590266</v>
      </c>
      <c r="O32" s="3">
        <v>25</v>
      </c>
      <c r="P32" s="3">
        <v>27</v>
      </c>
      <c r="Q32" s="3">
        <v>2</v>
      </c>
      <c r="R32" s="3">
        <v>2</v>
      </c>
    </row>
    <row r="33" customHeight="1" spans="1:18">
      <c r="A33" s="13">
        <v>32</v>
      </c>
      <c r="B33" s="13">
        <v>514</v>
      </c>
      <c r="C33" s="13" t="s">
        <v>81</v>
      </c>
      <c r="D33" s="13" t="s">
        <v>62</v>
      </c>
      <c r="E33" s="2" t="s">
        <v>66</v>
      </c>
      <c r="F33" s="59">
        <v>9595</v>
      </c>
      <c r="G33" s="61">
        <f t="shared" si="0"/>
        <v>0.0149627996263589</v>
      </c>
      <c r="H33" s="3">
        <v>16</v>
      </c>
      <c r="I33" s="3">
        <v>223</v>
      </c>
      <c r="J33" s="65">
        <v>295</v>
      </c>
      <c r="K33" s="3">
        <v>32</v>
      </c>
      <c r="L33" s="3">
        <v>6</v>
      </c>
      <c r="M33" s="3">
        <v>7</v>
      </c>
      <c r="N33" s="3">
        <f t="shared" si="1"/>
        <v>0.00961559474638869</v>
      </c>
      <c r="O33" s="3">
        <v>44</v>
      </c>
      <c r="P33" s="3">
        <v>23</v>
      </c>
      <c r="Q33" s="3">
        <v>1</v>
      </c>
      <c r="R33" s="3">
        <v>2</v>
      </c>
    </row>
    <row r="34" customHeight="1" spans="1:18">
      <c r="A34" s="13">
        <v>33</v>
      </c>
      <c r="B34" s="13">
        <v>721</v>
      </c>
      <c r="C34" s="13" t="s">
        <v>82</v>
      </c>
      <c r="D34" s="13" t="s">
        <v>64</v>
      </c>
      <c r="E34" s="2" t="s">
        <v>66</v>
      </c>
      <c r="F34" s="59">
        <v>6594</v>
      </c>
      <c r="G34" s="61">
        <f t="shared" si="0"/>
        <v>0.0102829286853789</v>
      </c>
      <c r="H34" s="3">
        <v>11</v>
      </c>
      <c r="I34" s="3">
        <v>148</v>
      </c>
      <c r="J34" s="65">
        <v>141</v>
      </c>
      <c r="K34" s="3">
        <v>21</v>
      </c>
      <c r="L34" s="3">
        <v>5</v>
      </c>
      <c r="M34" s="3">
        <v>5</v>
      </c>
      <c r="N34" s="3">
        <f t="shared" si="1"/>
        <v>0.00808584103673594</v>
      </c>
      <c r="O34" s="3">
        <v>37</v>
      </c>
      <c r="P34" s="3">
        <v>22</v>
      </c>
      <c r="Q34" s="3">
        <v>1</v>
      </c>
      <c r="R34" s="3">
        <v>3</v>
      </c>
    </row>
    <row r="35" customHeight="1" spans="1:18">
      <c r="A35" s="13">
        <v>34</v>
      </c>
      <c r="B35" s="13">
        <v>716</v>
      </c>
      <c r="C35" s="13" t="s">
        <v>83</v>
      </c>
      <c r="D35" s="13" t="s">
        <v>84</v>
      </c>
      <c r="E35" s="2" t="s">
        <v>66</v>
      </c>
      <c r="F35" s="59">
        <v>6287</v>
      </c>
      <c r="G35" s="61">
        <f t="shared" ref="G35:G66" si="2">F35/641257</f>
        <v>0.00980418147482211</v>
      </c>
      <c r="H35" s="3">
        <v>9</v>
      </c>
      <c r="I35" s="3">
        <v>129</v>
      </c>
      <c r="J35" s="65">
        <v>90</v>
      </c>
      <c r="K35" s="3">
        <v>18</v>
      </c>
      <c r="L35" s="3">
        <v>1</v>
      </c>
      <c r="M35" s="3">
        <v>4</v>
      </c>
      <c r="N35" s="3">
        <f t="shared" ref="N35:N66" si="3">O35/4575.9</f>
        <v>0.00546340610590266</v>
      </c>
      <c r="O35" s="3">
        <v>25</v>
      </c>
      <c r="P35" s="3">
        <v>18</v>
      </c>
      <c r="Q35" s="3">
        <v>0</v>
      </c>
      <c r="R35" s="3">
        <v>3</v>
      </c>
    </row>
    <row r="36" customHeight="1" spans="1:18">
      <c r="A36" s="13">
        <v>35</v>
      </c>
      <c r="B36" s="13">
        <v>717</v>
      </c>
      <c r="C36" s="13" t="s">
        <v>85</v>
      </c>
      <c r="D36" s="13" t="s">
        <v>84</v>
      </c>
      <c r="E36" s="2" t="s">
        <v>66</v>
      </c>
      <c r="F36" s="59">
        <v>5488</v>
      </c>
      <c r="G36" s="61">
        <f t="shared" si="2"/>
        <v>0.00855819117764017</v>
      </c>
      <c r="H36" s="3">
        <v>9</v>
      </c>
      <c r="I36" s="3">
        <v>124</v>
      </c>
      <c r="J36" s="65">
        <v>154</v>
      </c>
      <c r="K36" s="3">
        <v>18</v>
      </c>
      <c r="L36" s="3">
        <v>3</v>
      </c>
      <c r="M36" s="3">
        <v>4</v>
      </c>
      <c r="N36" s="3">
        <f t="shared" si="3"/>
        <v>0.00633755108284709</v>
      </c>
      <c r="O36" s="3">
        <v>29</v>
      </c>
      <c r="P36" s="3">
        <v>17</v>
      </c>
      <c r="Q36" s="3">
        <v>0</v>
      </c>
      <c r="R36" s="3">
        <v>3</v>
      </c>
    </row>
    <row r="37" customHeight="1" spans="1:18">
      <c r="A37" s="13">
        <v>36</v>
      </c>
      <c r="B37" s="13">
        <v>746</v>
      </c>
      <c r="C37" s="13" t="s">
        <v>86</v>
      </c>
      <c r="D37" s="13" t="s">
        <v>84</v>
      </c>
      <c r="E37" s="2" t="s">
        <v>66</v>
      </c>
      <c r="F37" s="59">
        <v>7442</v>
      </c>
      <c r="G37" s="61">
        <f t="shared" si="2"/>
        <v>0.0116053314037897</v>
      </c>
      <c r="H37" s="3">
        <v>13</v>
      </c>
      <c r="I37" s="3">
        <v>186</v>
      </c>
      <c r="J37" s="65">
        <v>431</v>
      </c>
      <c r="K37" s="3">
        <v>27</v>
      </c>
      <c r="L37" s="3">
        <v>3</v>
      </c>
      <c r="M37" s="3">
        <v>6</v>
      </c>
      <c r="N37" s="3">
        <f t="shared" si="3"/>
        <v>0.00961559474638869</v>
      </c>
      <c r="O37" s="3">
        <v>44</v>
      </c>
      <c r="P37" s="3">
        <v>29</v>
      </c>
      <c r="Q37" s="3">
        <v>5</v>
      </c>
      <c r="R37" s="3">
        <v>3</v>
      </c>
    </row>
    <row r="38" customHeight="1" spans="1:18">
      <c r="A38" s="13">
        <v>37</v>
      </c>
      <c r="B38" s="13">
        <v>754</v>
      </c>
      <c r="C38" s="13" t="s">
        <v>87</v>
      </c>
      <c r="D38" s="13" t="s">
        <v>88</v>
      </c>
      <c r="E38" s="2" t="s">
        <v>66</v>
      </c>
      <c r="F38" s="59">
        <v>6246</v>
      </c>
      <c r="G38" s="61">
        <f t="shared" si="2"/>
        <v>0.00974024455093668</v>
      </c>
      <c r="H38" s="3">
        <v>7</v>
      </c>
      <c r="I38" s="3">
        <v>93</v>
      </c>
      <c r="J38" s="65">
        <v>60</v>
      </c>
      <c r="K38" s="3">
        <v>13</v>
      </c>
      <c r="L38" s="3">
        <v>0</v>
      </c>
      <c r="M38" s="3">
        <v>3</v>
      </c>
      <c r="N38" s="3">
        <f t="shared" si="3"/>
        <v>0.0187941170043052</v>
      </c>
      <c r="O38" s="3">
        <v>86</v>
      </c>
      <c r="P38" s="3">
        <v>33</v>
      </c>
      <c r="Q38" s="3">
        <v>4</v>
      </c>
      <c r="R38" s="3">
        <v>2</v>
      </c>
    </row>
    <row r="39" customHeight="1" spans="1:18">
      <c r="A39" s="13">
        <v>38</v>
      </c>
      <c r="B39" s="13">
        <v>357</v>
      </c>
      <c r="C39" s="13" t="s">
        <v>89</v>
      </c>
      <c r="D39" s="13" t="s">
        <v>44</v>
      </c>
      <c r="E39" s="2" t="s">
        <v>90</v>
      </c>
      <c r="F39" s="59">
        <v>4699</v>
      </c>
      <c r="G39" s="61">
        <f t="shared" si="2"/>
        <v>0.0073277952521376</v>
      </c>
      <c r="H39" s="3">
        <v>7</v>
      </c>
      <c r="I39" s="3">
        <v>93</v>
      </c>
      <c r="J39" s="65">
        <v>44</v>
      </c>
      <c r="K39" s="3">
        <v>13</v>
      </c>
      <c r="L39" s="3">
        <v>0</v>
      </c>
      <c r="M39" s="3">
        <v>3</v>
      </c>
      <c r="N39" s="3">
        <f t="shared" si="3"/>
        <v>0.0109268122118053</v>
      </c>
      <c r="O39" s="3">
        <v>50</v>
      </c>
      <c r="P39" s="3">
        <v>32</v>
      </c>
      <c r="Q39" s="3">
        <v>1</v>
      </c>
      <c r="R39" s="3">
        <v>2</v>
      </c>
    </row>
    <row r="40" customHeight="1" spans="1:18">
      <c r="A40" s="13">
        <v>39</v>
      </c>
      <c r="B40" s="13">
        <v>745</v>
      </c>
      <c r="C40" s="13" t="s">
        <v>91</v>
      </c>
      <c r="D40" s="13" t="s">
        <v>44</v>
      </c>
      <c r="E40" s="2" t="s">
        <v>90</v>
      </c>
      <c r="F40" s="59">
        <v>4483</v>
      </c>
      <c r="G40" s="61">
        <f t="shared" si="2"/>
        <v>0.00699095682386313</v>
      </c>
      <c r="H40" s="3">
        <v>7</v>
      </c>
      <c r="I40" s="3">
        <v>102</v>
      </c>
      <c r="J40" s="65">
        <v>91</v>
      </c>
      <c r="K40" s="3">
        <v>14</v>
      </c>
      <c r="L40" s="3">
        <v>3</v>
      </c>
      <c r="M40" s="3">
        <v>6</v>
      </c>
      <c r="N40" s="3">
        <f t="shared" si="3"/>
        <v>0.00721169605979152</v>
      </c>
      <c r="O40" s="3">
        <v>33</v>
      </c>
      <c r="P40" s="3">
        <v>23</v>
      </c>
      <c r="Q40" s="3">
        <v>0</v>
      </c>
      <c r="R40" s="3">
        <v>2</v>
      </c>
    </row>
    <row r="41" customHeight="1" spans="1:18">
      <c r="A41" s="13">
        <v>40</v>
      </c>
      <c r="B41" s="13">
        <v>103198</v>
      </c>
      <c r="C41" s="13" t="s">
        <v>92</v>
      </c>
      <c r="D41" s="13" t="s">
        <v>44</v>
      </c>
      <c r="E41" s="2" t="s">
        <v>90</v>
      </c>
      <c r="F41" s="59">
        <v>6611</v>
      </c>
      <c r="G41" s="61">
        <f t="shared" si="2"/>
        <v>0.0103094391172338</v>
      </c>
      <c r="H41" s="3">
        <v>11</v>
      </c>
      <c r="I41" s="3">
        <v>148</v>
      </c>
      <c r="J41" s="65">
        <v>56</v>
      </c>
      <c r="K41" s="3">
        <v>21</v>
      </c>
      <c r="L41" s="3">
        <v>6</v>
      </c>
      <c r="M41" s="3">
        <v>6</v>
      </c>
      <c r="N41" s="3">
        <f t="shared" si="3"/>
        <v>0.0118009571887498</v>
      </c>
      <c r="O41" s="3">
        <v>54</v>
      </c>
      <c r="P41" s="3">
        <v>23</v>
      </c>
      <c r="Q41" s="3">
        <v>0</v>
      </c>
      <c r="R41" s="3">
        <v>3</v>
      </c>
    </row>
    <row r="42" customHeight="1" spans="1:18">
      <c r="A42" s="13">
        <v>41</v>
      </c>
      <c r="B42" s="13">
        <v>103199</v>
      </c>
      <c r="C42" s="13" t="s">
        <v>93</v>
      </c>
      <c r="D42" s="13" t="s">
        <v>44</v>
      </c>
      <c r="E42" s="2" t="s">
        <v>90</v>
      </c>
      <c r="F42" s="59">
        <v>6529</v>
      </c>
      <c r="G42" s="61">
        <f t="shared" si="2"/>
        <v>0.0101815652694629</v>
      </c>
      <c r="H42" s="3">
        <v>11</v>
      </c>
      <c r="I42" s="3">
        <v>147</v>
      </c>
      <c r="J42" s="65">
        <v>62</v>
      </c>
      <c r="K42" s="3">
        <v>21</v>
      </c>
      <c r="L42" s="3">
        <v>4</v>
      </c>
      <c r="M42" s="3">
        <v>5</v>
      </c>
      <c r="N42" s="3">
        <f t="shared" si="3"/>
        <v>0.00961559474638869</v>
      </c>
      <c r="O42" s="3">
        <v>44</v>
      </c>
      <c r="P42" s="3">
        <v>20</v>
      </c>
      <c r="Q42" s="3">
        <v>0</v>
      </c>
      <c r="R42" s="3">
        <v>3</v>
      </c>
    </row>
    <row r="43" customHeight="1" spans="1:18">
      <c r="A43" s="13">
        <v>42</v>
      </c>
      <c r="B43" s="13">
        <v>106569</v>
      </c>
      <c r="C43" s="13" t="s">
        <v>94</v>
      </c>
      <c r="D43" s="13" t="s">
        <v>44</v>
      </c>
      <c r="E43" s="2" t="s">
        <v>90</v>
      </c>
      <c r="F43" s="59">
        <v>4358</v>
      </c>
      <c r="G43" s="61">
        <f t="shared" si="2"/>
        <v>0.00679602717787096</v>
      </c>
      <c r="H43" s="3">
        <v>6</v>
      </c>
      <c r="I43" s="3">
        <v>84</v>
      </c>
      <c r="J43" s="65">
        <v>0</v>
      </c>
      <c r="K43" s="3">
        <v>12</v>
      </c>
      <c r="L43" s="3">
        <v>0</v>
      </c>
      <c r="M43" s="3">
        <v>3</v>
      </c>
      <c r="N43" s="3">
        <f t="shared" si="3"/>
        <v>0</v>
      </c>
      <c r="O43" s="3">
        <v>0</v>
      </c>
      <c r="P43" s="3">
        <v>18</v>
      </c>
      <c r="Q43" s="3">
        <v>0</v>
      </c>
      <c r="R43" s="3">
        <v>2</v>
      </c>
    </row>
    <row r="44" customHeight="1" spans="1:18">
      <c r="A44" s="13">
        <v>43</v>
      </c>
      <c r="B44" s="13">
        <v>106399</v>
      </c>
      <c r="C44" s="13" t="s">
        <v>95</v>
      </c>
      <c r="D44" s="13" t="s">
        <v>44</v>
      </c>
      <c r="E44" s="2" t="s">
        <v>90</v>
      </c>
      <c r="F44" s="59">
        <v>4910</v>
      </c>
      <c r="G44" s="61">
        <f t="shared" si="2"/>
        <v>0.00765683649457238</v>
      </c>
      <c r="H44" s="3">
        <v>6</v>
      </c>
      <c r="I44" s="3">
        <v>84</v>
      </c>
      <c r="J44" s="65">
        <v>0</v>
      </c>
      <c r="K44" s="3">
        <v>12</v>
      </c>
      <c r="L44" s="3">
        <v>0</v>
      </c>
      <c r="M44" s="3">
        <v>3</v>
      </c>
      <c r="N44" s="3">
        <f t="shared" si="3"/>
        <v>0</v>
      </c>
      <c r="O44" s="3">
        <v>0</v>
      </c>
      <c r="P44" s="3">
        <v>18</v>
      </c>
      <c r="Q44" s="3">
        <v>0</v>
      </c>
      <c r="R44" s="3">
        <v>2</v>
      </c>
    </row>
    <row r="45" customHeight="1" spans="1:18">
      <c r="A45" s="13">
        <v>44</v>
      </c>
      <c r="B45" s="13">
        <v>107658</v>
      </c>
      <c r="C45" s="13" t="s">
        <v>96</v>
      </c>
      <c r="D45" s="13" t="s">
        <v>44</v>
      </c>
      <c r="E45" s="2" t="s">
        <v>90</v>
      </c>
      <c r="F45" s="59">
        <v>6691</v>
      </c>
      <c r="G45" s="61">
        <f t="shared" si="2"/>
        <v>0.0104341940906688</v>
      </c>
      <c r="H45" s="3">
        <v>6</v>
      </c>
      <c r="I45" s="3">
        <v>84</v>
      </c>
      <c r="J45" s="65">
        <v>0</v>
      </c>
      <c r="K45" s="3">
        <v>12</v>
      </c>
      <c r="L45" s="3">
        <v>0</v>
      </c>
      <c r="M45" s="3">
        <v>5</v>
      </c>
      <c r="N45" s="3">
        <f t="shared" si="3"/>
        <v>0</v>
      </c>
      <c r="O45" s="3">
        <v>0</v>
      </c>
      <c r="P45" s="3">
        <v>18</v>
      </c>
      <c r="Q45" s="3">
        <v>0</v>
      </c>
      <c r="R45" s="3">
        <v>2</v>
      </c>
    </row>
    <row r="46" customHeight="1" spans="1:18">
      <c r="A46" s="13">
        <v>45</v>
      </c>
      <c r="B46" s="13">
        <v>399</v>
      </c>
      <c r="C46" s="13" t="s">
        <v>97</v>
      </c>
      <c r="D46" s="13" t="s">
        <v>55</v>
      </c>
      <c r="E46" s="2" t="s">
        <v>90</v>
      </c>
      <c r="F46" s="59">
        <v>4822</v>
      </c>
      <c r="G46" s="61">
        <f t="shared" si="2"/>
        <v>0.00751960602379389</v>
      </c>
      <c r="H46" s="3">
        <v>8</v>
      </c>
      <c r="I46" s="3">
        <v>109</v>
      </c>
      <c r="J46" s="65">
        <v>115</v>
      </c>
      <c r="K46" s="3">
        <v>15</v>
      </c>
      <c r="L46" s="3">
        <v>3</v>
      </c>
      <c r="M46" s="3">
        <v>4</v>
      </c>
      <c r="N46" s="3">
        <f t="shared" si="3"/>
        <v>0.018357044515833</v>
      </c>
      <c r="O46" s="3">
        <v>84</v>
      </c>
      <c r="P46" s="3">
        <v>46</v>
      </c>
      <c r="Q46" s="3">
        <v>3</v>
      </c>
      <c r="R46" s="3">
        <v>2</v>
      </c>
    </row>
    <row r="47" customHeight="1" spans="1:18">
      <c r="A47" s="13">
        <v>46</v>
      </c>
      <c r="B47" s="13">
        <v>743</v>
      </c>
      <c r="C47" s="13" t="s">
        <v>98</v>
      </c>
      <c r="D47" s="13" t="s">
        <v>55</v>
      </c>
      <c r="E47" s="2" t="s">
        <v>90</v>
      </c>
      <c r="F47" s="59">
        <v>5712</v>
      </c>
      <c r="G47" s="61">
        <f t="shared" si="2"/>
        <v>0.00890750510325813</v>
      </c>
      <c r="H47" s="3">
        <v>9</v>
      </c>
      <c r="I47" s="3">
        <v>129</v>
      </c>
      <c r="J47" s="65">
        <v>112</v>
      </c>
      <c r="K47" s="3">
        <v>18</v>
      </c>
      <c r="L47" s="3">
        <v>4</v>
      </c>
      <c r="M47" s="3">
        <v>4</v>
      </c>
      <c r="N47" s="3">
        <f t="shared" si="3"/>
        <v>0.0152975370965275</v>
      </c>
      <c r="O47" s="3">
        <v>70</v>
      </c>
      <c r="P47" s="3">
        <v>46</v>
      </c>
      <c r="Q47" s="3">
        <v>1</v>
      </c>
      <c r="R47" s="3">
        <v>3</v>
      </c>
    </row>
    <row r="48" customHeight="1" spans="1:18">
      <c r="A48" s="13">
        <v>47</v>
      </c>
      <c r="B48" s="13">
        <v>103639</v>
      </c>
      <c r="C48" s="13" t="s">
        <v>99</v>
      </c>
      <c r="D48" s="13" t="s">
        <v>55</v>
      </c>
      <c r="E48" s="2" t="s">
        <v>90</v>
      </c>
      <c r="F48" s="59">
        <v>5969</v>
      </c>
      <c r="G48" s="61">
        <f t="shared" si="2"/>
        <v>0.00930828045541803</v>
      </c>
      <c r="H48" s="3">
        <v>6</v>
      </c>
      <c r="I48" s="3">
        <v>84</v>
      </c>
      <c r="J48" s="65">
        <v>46</v>
      </c>
      <c r="K48" s="3">
        <v>12</v>
      </c>
      <c r="L48" s="3">
        <v>6</v>
      </c>
      <c r="M48" s="3">
        <v>5</v>
      </c>
      <c r="N48" s="3">
        <f t="shared" si="3"/>
        <v>0.00895998601368037</v>
      </c>
      <c r="O48" s="3">
        <v>41</v>
      </c>
      <c r="P48" s="3">
        <v>29</v>
      </c>
      <c r="Q48" s="3">
        <v>0</v>
      </c>
      <c r="R48" s="3">
        <v>2</v>
      </c>
    </row>
    <row r="49" customHeight="1" spans="1:18">
      <c r="A49" s="13">
        <v>48</v>
      </c>
      <c r="B49" s="13">
        <v>355</v>
      </c>
      <c r="C49" s="13" t="s">
        <v>100</v>
      </c>
      <c r="D49" s="13" t="s">
        <v>47</v>
      </c>
      <c r="E49" s="2" t="s">
        <v>90</v>
      </c>
      <c r="F49" s="59">
        <v>4802</v>
      </c>
      <c r="G49" s="61">
        <f t="shared" si="2"/>
        <v>0.00748841728043515</v>
      </c>
      <c r="H49" s="3">
        <v>8</v>
      </c>
      <c r="I49" s="3">
        <v>109</v>
      </c>
      <c r="J49" s="65">
        <v>69</v>
      </c>
      <c r="K49" s="3">
        <v>15</v>
      </c>
      <c r="L49" s="3">
        <v>4</v>
      </c>
      <c r="M49" s="3">
        <v>4</v>
      </c>
      <c r="N49" s="3">
        <f t="shared" si="3"/>
        <v>0.010271203479097</v>
      </c>
      <c r="O49" s="3">
        <v>47</v>
      </c>
      <c r="P49" s="3">
        <v>29</v>
      </c>
      <c r="Q49" s="3">
        <v>0</v>
      </c>
      <c r="R49" s="3">
        <v>2</v>
      </c>
    </row>
    <row r="50" customHeight="1" spans="1:18">
      <c r="A50" s="13">
        <v>49</v>
      </c>
      <c r="B50" s="13">
        <v>391</v>
      </c>
      <c r="C50" s="13" t="s">
        <v>101</v>
      </c>
      <c r="D50" s="13" t="s">
        <v>47</v>
      </c>
      <c r="E50" s="2" t="s">
        <v>90</v>
      </c>
      <c r="F50" s="59">
        <v>5044</v>
      </c>
      <c r="G50" s="61">
        <f t="shared" si="2"/>
        <v>0.00786580107507598</v>
      </c>
      <c r="H50" s="3">
        <v>9</v>
      </c>
      <c r="I50" s="3">
        <v>129</v>
      </c>
      <c r="J50" s="65">
        <v>262</v>
      </c>
      <c r="K50" s="3">
        <v>18</v>
      </c>
      <c r="L50" s="3">
        <v>4</v>
      </c>
      <c r="M50" s="3">
        <v>4</v>
      </c>
      <c r="N50" s="3">
        <f t="shared" si="3"/>
        <v>0.0181385082715968</v>
      </c>
      <c r="O50" s="3">
        <v>83</v>
      </c>
      <c r="P50" s="3">
        <v>48</v>
      </c>
      <c r="Q50" s="3">
        <v>1</v>
      </c>
      <c r="R50" s="3">
        <v>3</v>
      </c>
    </row>
    <row r="51" customHeight="1" spans="1:18">
      <c r="A51" s="13">
        <v>50</v>
      </c>
      <c r="B51" s="13">
        <v>515</v>
      </c>
      <c r="C51" s="13" t="s">
        <v>102</v>
      </c>
      <c r="D51" s="13" t="s">
        <v>47</v>
      </c>
      <c r="E51" s="2" t="s">
        <v>90</v>
      </c>
      <c r="F51" s="59">
        <v>7197</v>
      </c>
      <c r="G51" s="61">
        <f t="shared" si="2"/>
        <v>0.0112232692976451</v>
      </c>
      <c r="H51" s="3">
        <v>12</v>
      </c>
      <c r="I51" s="3">
        <v>161</v>
      </c>
      <c r="J51" s="65">
        <v>174</v>
      </c>
      <c r="K51" s="3">
        <v>23</v>
      </c>
      <c r="L51" s="3">
        <v>3</v>
      </c>
      <c r="M51" s="3">
        <v>4</v>
      </c>
      <c r="N51" s="3">
        <f t="shared" si="3"/>
        <v>0.014423392119583</v>
      </c>
      <c r="O51" s="3">
        <v>66</v>
      </c>
      <c r="P51" s="3">
        <v>32</v>
      </c>
      <c r="Q51" s="3">
        <v>0</v>
      </c>
      <c r="R51" s="3">
        <v>3</v>
      </c>
    </row>
    <row r="52" customHeight="1" spans="1:18">
      <c r="A52" s="13">
        <v>51</v>
      </c>
      <c r="B52" s="13">
        <v>572</v>
      </c>
      <c r="C52" s="13" t="s">
        <v>103</v>
      </c>
      <c r="D52" s="13" t="s">
        <v>47</v>
      </c>
      <c r="E52" s="2" t="s">
        <v>90</v>
      </c>
      <c r="F52" s="59">
        <v>5165</v>
      </c>
      <c r="G52" s="61">
        <f t="shared" si="2"/>
        <v>0.0080544929723964</v>
      </c>
      <c r="H52" s="3">
        <v>8</v>
      </c>
      <c r="I52" s="3">
        <v>117</v>
      </c>
      <c r="J52" s="65">
        <v>47</v>
      </c>
      <c r="K52" s="3">
        <v>17</v>
      </c>
      <c r="L52" s="3">
        <v>4</v>
      </c>
      <c r="M52" s="3">
        <v>4</v>
      </c>
      <c r="N52" s="3">
        <f t="shared" si="3"/>
        <v>0.0067746235713193</v>
      </c>
      <c r="O52" s="3">
        <v>31</v>
      </c>
      <c r="P52" s="3">
        <v>21</v>
      </c>
      <c r="Q52" s="3">
        <v>0</v>
      </c>
      <c r="R52" s="3">
        <v>3</v>
      </c>
    </row>
    <row r="53" customHeight="1" spans="1:18">
      <c r="A53" s="13">
        <v>52</v>
      </c>
      <c r="B53" s="13">
        <v>744</v>
      </c>
      <c r="C53" s="13" t="s">
        <v>104</v>
      </c>
      <c r="D53" s="13" t="s">
        <v>47</v>
      </c>
      <c r="E53" s="2" t="s">
        <v>90</v>
      </c>
      <c r="F53" s="59">
        <v>6009</v>
      </c>
      <c r="G53" s="61">
        <f t="shared" si="2"/>
        <v>0.00937065794213553</v>
      </c>
      <c r="H53" s="3">
        <v>10</v>
      </c>
      <c r="I53" s="3">
        <v>135</v>
      </c>
      <c r="J53" s="65">
        <v>61</v>
      </c>
      <c r="K53" s="3">
        <v>19</v>
      </c>
      <c r="L53" s="3">
        <v>4</v>
      </c>
      <c r="M53" s="3">
        <v>5</v>
      </c>
      <c r="N53" s="3">
        <f t="shared" si="3"/>
        <v>0.00786730479249984</v>
      </c>
      <c r="O53" s="3">
        <v>36</v>
      </c>
      <c r="P53" s="3">
        <v>21</v>
      </c>
      <c r="Q53" s="3">
        <v>4</v>
      </c>
      <c r="R53" s="3">
        <v>3</v>
      </c>
    </row>
    <row r="54" customHeight="1" spans="1:18">
      <c r="A54" s="13">
        <v>53</v>
      </c>
      <c r="B54" s="13">
        <v>102479</v>
      </c>
      <c r="C54" s="13" t="s">
        <v>105</v>
      </c>
      <c r="D54" s="13" t="s">
        <v>47</v>
      </c>
      <c r="E54" s="2" t="s">
        <v>90</v>
      </c>
      <c r="F54" s="59">
        <v>5608</v>
      </c>
      <c r="G54" s="61">
        <f t="shared" si="2"/>
        <v>0.00874532363779265</v>
      </c>
      <c r="H54" s="3">
        <v>9</v>
      </c>
      <c r="I54" s="3">
        <v>126</v>
      </c>
      <c r="J54" s="65">
        <v>42</v>
      </c>
      <c r="K54" s="3">
        <v>18</v>
      </c>
      <c r="L54" s="3">
        <v>0</v>
      </c>
      <c r="M54" s="3">
        <v>3</v>
      </c>
      <c r="N54" s="3">
        <f t="shared" si="3"/>
        <v>0.0109268122118053</v>
      </c>
      <c r="O54" s="3">
        <v>50</v>
      </c>
      <c r="P54" s="3">
        <v>20</v>
      </c>
      <c r="Q54" s="3">
        <v>4</v>
      </c>
      <c r="R54" s="3">
        <v>3</v>
      </c>
    </row>
    <row r="55" customHeight="1" spans="1:18">
      <c r="A55" s="13">
        <v>54</v>
      </c>
      <c r="B55" s="13">
        <v>371</v>
      </c>
      <c r="C55" s="13" t="s">
        <v>106</v>
      </c>
      <c r="D55" s="13" t="s">
        <v>62</v>
      </c>
      <c r="E55" s="2" t="s">
        <v>90</v>
      </c>
      <c r="F55" s="59">
        <v>5185</v>
      </c>
      <c r="G55" s="61">
        <f t="shared" si="2"/>
        <v>0.00808568171575515</v>
      </c>
      <c r="H55" s="3">
        <v>8</v>
      </c>
      <c r="I55" s="3">
        <v>117</v>
      </c>
      <c r="J55" s="65">
        <v>95</v>
      </c>
      <c r="K55" s="3">
        <v>17</v>
      </c>
      <c r="L55" s="3">
        <v>2</v>
      </c>
      <c r="M55" s="3">
        <v>4</v>
      </c>
      <c r="N55" s="3">
        <f t="shared" si="3"/>
        <v>0.00284097117506939</v>
      </c>
      <c r="O55" s="3">
        <v>13</v>
      </c>
      <c r="P55" s="3">
        <v>21</v>
      </c>
      <c r="Q55" s="3">
        <v>2</v>
      </c>
      <c r="R55" s="3">
        <v>3</v>
      </c>
    </row>
    <row r="56" customHeight="1" spans="1:18">
      <c r="A56" s="13">
        <v>55</v>
      </c>
      <c r="B56" s="13">
        <v>108656</v>
      </c>
      <c r="C56" s="13" t="s">
        <v>107</v>
      </c>
      <c r="D56" s="13" t="s">
        <v>62</v>
      </c>
      <c r="E56" s="2" t="s">
        <v>90</v>
      </c>
      <c r="F56" s="59">
        <v>3424</v>
      </c>
      <c r="G56" s="61">
        <f t="shared" si="2"/>
        <v>0.00533951286301748</v>
      </c>
      <c r="H56" s="3">
        <v>6</v>
      </c>
      <c r="I56" s="3">
        <v>79</v>
      </c>
      <c r="J56" s="65">
        <v>0</v>
      </c>
      <c r="K56" s="3">
        <v>11</v>
      </c>
      <c r="L56" s="3">
        <v>0</v>
      </c>
      <c r="M56" s="3">
        <v>3</v>
      </c>
      <c r="N56" s="3">
        <f t="shared" si="3"/>
        <v>0</v>
      </c>
      <c r="O56" s="3">
        <v>0</v>
      </c>
      <c r="P56" s="3">
        <v>20</v>
      </c>
      <c r="Q56" s="3">
        <v>0</v>
      </c>
      <c r="R56" s="3">
        <v>2</v>
      </c>
    </row>
    <row r="57" customHeight="1" spans="1:18">
      <c r="A57" s="13">
        <v>56</v>
      </c>
      <c r="B57" s="13">
        <v>102564</v>
      </c>
      <c r="C57" s="13" t="s">
        <v>108</v>
      </c>
      <c r="D57" s="13" t="s">
        <v>64</v>
      </c>
      <c r="E57" s="2" t="s">
        <v>90</v>
      </c>
      <c r="F57" s="59">
        <v>4193</v>
      </c>
      <c r="G57" s="61">
        <f t="shared" si="2"/>
        <v>0.0065387200451613</v>
      </c>
      <c r="H57" s="3">
        <v>7</v>
      </c>
      <c r="I57" s="3">
        <v>96</v>
      </c>
      <c r="J57" s="65">
        <v>46</v>
      </c>
      <c r="K57" s="3">
        <v>13</v>
      </c>
      <c r="L57" s="3">
        <v>3</v>
      </c>
      <c r="M57" s="3">
        <v>4</v>
      </c>
      <c r="N57" s="3">
        <f t="shared" si="3"/>
        <v>0.00349657990777771</v>
      </c>
      <c r="O57" s="3">
        <v>16</v>
      </c>
      <c r="P57" s="3">
        <v>21</v>
      </c>
      <c r="Q57" s="3">
        <v>0</v>
      </c>
      <c r="R57" s="3">
        <v>2</v>
      </c>
    </row>
    <row r="58" customHeight="1" spans="1:18">
      <c r="A58" s="13">
        <v>57</v>
      </c>
      <c r="B58" s="13">
        <v>539</v>
      </c>
      <c r="C58" s="13" t="s">
        <v>109</v>
      </c>
      <c r="D58" s="13" t="s">
        <v>84</v>
      </c>
      <c r="E58" s="2" t="s">
        <v>90</v>
      </c>
      <c r="F58" s="59">
        <v>4913</v>
      </c>
      <c r="G58" s="61">
        <f t="shared" si="2"/>
        <v>0.00766151480607619</v>
      </c>
      <c r="H58" s="3">
        <v>8</v>
      </c>
      <c r="I58" s="3">
        <v>111</v>
      </c>
      <c r="J58" s="65">
        <v>98</v>
      </c>
      <c r="K58" s="3">
        <v>16</v>
      </c>
      <c r="L58" s="3">
        <v>0</v>
      </c>
      <c r="M58" s="3">
        <v>3</v>
      </c>
      <c r="N58" s="3">
        <f t="shared" si="3"/>
        <v>0.00262243493083328</v>
      </c>
      <c r="O58" s="3">
        <v>12</v>
      </c>
      <c r="P58" s="3">
        <v>18</v>
      </c>
      <c r="Q58" s="3">
        <v>2</v>
      </c>
      <c r="R58" s="3">
        <v>2</v>
      </c>
    </row>
    <row r="59" customHeight="1" spans="1:18">
      <c r="A59" s="13">
        <v>58</v>
      </c>
      <c r="B59" s="13">
        <v>549</v>
      </c>
      <c r="C59" s="13" t="s">
        <v>110</v>
      </c>
      <c r="D59" s="13" t="s">
        <v>84</v>
      </c>
      <c r="E59" s="2" t="s">
        <v>90</v>
      </c>
      <c r="F59" s="59">
        <v>4724</v>
      </c>
      <c r="G59" s="61">
        <f t="shared" si="2"/>
        <v>0.00736678118133603</v>
      </c>
      <c r="H59" s="3">
        <v>8</v>
      </c>
      <c r="I59" s="3">
        <v>107</v>
      </c>
      <c r="J59" s="65">
        <v>169</v>
      </c>
      <c r="K59" s="3">
        <v>15</v>
      </c>
      <c r="L59" s="3">
        <v>1</v>
      </c>
      <c r="M59" s="3">
        <v>4</v>
      </c>
      <c r="N59" s="3">
        <f t="shared" si="3"/>
        <v>0.00633755108284709</v>
      </c>
      <c r="O59" s="3">
        <v>29</v>
      </c>
      <c r="P59" s="3">
        <v>21</v>
      </c>
      <c r="Q59" s="3">
        <v>0</v>
      </c>
      <c r="R59" s="3">
        <v>2</v>
      </c>
    </row>
    <row r="60" customHeight="1" spans="1:18">
      <c r="A60" s="13">
        <v>59</v>
      </c>
      <c r="B60" s="13">
        <v>594</v>
      </c>
      <c r="C60" s="13" t="s">
        <v>111</v>
      </c>
      <c r="D60" s="13" t="s">
        <v>84</v>
      </c>
      <c r="E60" s="2" t="s">
        <v>90</v>
      </c>
      <c r="F60" s="59">
        <v>3776</v>
      </c>
      <c r="G60" s="61">
        <f t="shared" si="2"/>
        <v>0.00588843474613143</v>
      </c>
      <c r="H60" s="3">
        <v>6</v>
      </c>
      <c r="I60" s="3">
        <v>86</v>
      </c>
      <c r="J60" s="65">
        <v>83.25</v>
      </c>
      <c r="K60" s="3">
        <v>12</v>
      </c>
      <c r="L60" s="3">
        <v>2</v>
      </c>
      <c r="M60" s="3">
        <v>3</v>
      </c>
      <c r="N60" s="3">
        <f t="shared" si="3"/>
        <v>0.00611901483861098</v>
      </c>
      <c r="O60" s="3">
        <v>28</v>
      </c>
      <c r="P60" s="3">
        <v>20</v>
      </c>
      <c r="Q60" s="3">
        <v>0</v>
      </c>
      <c r="R60" s="3">
        <v>2</v>
      </c>
    </row>
    <row r="61" customHeight="1" spans="1:18">
      <c r="A61" s="13">
        <v>60</v>
      </c>
      <c r="B61" s="13">
        <v>748</v>
      </c>
      <c r="C61" s="13" t="s">
        <v>112</v>
      </c>
      <c r="D61" s="13" t="s">
        <v>84</v>
      </c>
      <c r="E61" s="2" t="s">
        <v>90</v>
      </c>
      <c r="F61" s="59">
        <v>5038</v>
      </c>
      <c r="G61" s="61">
        <f t="shared" si="2"/>
        <v>0.00785644445206836</v>
      </c>
      <c r="H61" s="3">
        <v>8</v>
      </c>
      <c r="I61" s="3">
        <v>114</v>
      </c>
      <c r="J61" s="65">
        <v>192</v>
      </c>
      <c r="K61" s="3">
        <v>16</v>
      </c>
      <c r="L61" s="3">
        <v>5</v>
      </c>
      <c r="M61" s="3">
        <v>4</v>
      </c>
      <c r="N61" s="3">
        <f t="shared" si="3"/>
        <v>0.00546340610590266</v>
      </c>
      <c r="O61" s="3">
        <v>25</v>
      </c>
      <c r="P61" s="3">
        <v>21</v>
      </c>
      <c r="Q61" s="3">
        <v>2</v>
      </c>
      <c r="R61" s="3">
        <v>2</v>
      </c>
    </row>
    <row r="62" customHeight="1" spans="1:18">
      <c r="A62" s="13">
        <v>61</v>
      </c>
      <c r="B62" s="13">
        <v>107728</v>
      </c>
      <c r="C62" s="13" t="s">
        <v>113</v>
      </c>
      <c r="D62" s="13" t="s">
        <v>84</v>
      </c>
      <c r="E62" s="2" t="s">
        <v>90</v>
      </c>
      <c r="F62" s="59">
        <v>3606</v>
      </c>
      <c r="G62" s="61">
        <f t="shared" si="2"/>
        <v>0.00562333042758208</v>
      </c>
      <c r="H62" s="3">
        <v>6</v>
      </c>
      <c r="I62" s="3">
        <v>83</v>
      </c>
      <c r="J62" s="65">
        <v>0</v>
      </c>
      <c r="K62" s="3">
        <v>11</v>
      </c>
      <c r="L62" s="3">
        <v>0</v>
      </c>
      <c r="M62" s="3">
        <v>3</v>
      </c>
      <c r="N62" s="3">
        <f t="shared" si="3"/>
        <v>0</v>
      </c>
      <c r="O62" s="3">
        <v>0</v>
      </c>
      <c r="P62" s="3">
        <v>20</v>
      </c>
      <c r="Q62" s="3">
        <v>0</v>
      </c>
      <c r="R62" s="3">
        <v>2</v>
      </c>
    </row>
    <row r="63" customHeight="1" spans="1:18">
      <c r="A63" s="13">
        <v>62</v>
      </c>
      <c r="B63" s="13">
        <v>52</v>
      </c>
      <c r="C63" s="13" t="s">
        <v>114</v>
      </c>
      <c r="D63" s="13" t="s">
        <v>88</v>
      </c>
      <c r="E63" s="2" t="s">
        <v>90</v>
      </c>
      <c r="F63" s="59">
        <v>4570</v>
      </c>
      <c r="G63" s="61">
        <f t="shared" si="2"/>
        <v>0.00712662785747368</v>
      </c>
      <c r="H63" s="3">
        <v>7</v>
      </c>
      <c r="I63" s="3">
        <v>104</v>
      </c>
      <c r="J63" s="65">
        <v>69</v>
      </c>
      <c r="K63" s="3">
        <v>15</v>
      </c>
      <c r="L63" s="3">
        <v>3</v>
      </c>
      <c r="M63" s="3">
        <v>4</v>
      </c>
      <c r="N63" s="3">
        <f t="shared" si="3"/>
        <v>0.00852291352520816</v>
      </c>
      <c r="O63" s="3">
        <v>39</v>
      </c>
      <c r="P63" s="3">
        <v>21</v>
      </c>
      <c r="Q63" s="3">
        <v>0</v>
      </c>
      <c r="R63" s="3">
        <v>2</v>
      </c>
    </row>
    <row r="64" customHeight="1" spans="1:18">
      <c r="A64" s="13">
        <v>63</v>
      </c>
      <c r="B64" s="13">
        <v>54</v>
      </c>
      <c r="C64" s="13" t="s">
        <v>115</v>
      </c>
      <c r="D64" s="13" t="s">
        <v>88</v>
      </c>
      <c r="E64" s="2" t="s">
        <v>90</v>
      </c>
      <c r="F64" s="59">
        <v>6925</v>
      </c>
      <c r="G64" s="61">
        <f t="shared" si="2"/>
        <v>0.0107991023879661</v>
      </c>
      <c r="H64" s="3">
        <v>11</v>
      </c>
      <c r="I64" s="3">
        <v>155</v>
      </c>
      <c r="J64" s="65">
        <v>187</v>
      </c>
      <c r="K64" s="3">
        <v>22</v>
      </c>
      <c r="L64" s="3">
        <v>6</v>
      </c>
      <c r="M64" s="3">
        <v>5</v>
      </c>
      <c r="N64" s="3">
        <f t="shared" si="3"/>
        <v>0.0115824209445136</v>
      </c>
      <c r="O64" s="3">
        <v>53</v>
      </c>
      <c r="P64" s="3">
        <v>35</v>
      </c>
      <c r="Q64" s="3">
        <v>0</v>
      </c>
      <c r="R64" s="3">
        <v>3</v>
      </c>
    </row>
    <row r="65" customHeight="1" spans="1:18">
      <c r="A65" s="13">
        <v>64</v>
      </c>
      <c r="B65" s="13">
        <v>367</v>
      </c>
      <c r="C65" s="13" t="s">
        <v>116</v>
      </c>
      <c r="D65" s="13" t="s">
        <v>88</v>
      </c>
      <c r="E65" s="2" t="s">
        <v>90</v>
      </c>
      <c r="F65" s="59">
        <v>5606</v>
      </c>
      <c r="G65" s="61">
        <f t="shared" si="2"/>
        <v>0.00874220476345677</v>
      </c>
      <c r="H65" s="3">
        <v>9</v>
      </c>
      <c r="I65" s="3">
        <v>126</v>
      </c>
      <c r="J65" s="65">
        <v>119</v>
      </c>
      <c r="K65" s="3">
        <v>18</v>
      </c>
      <c r="L65" s="3">
        <v>3</v>
      </c>
      <c r="M65" s="3">
        <v>4</v>
      </c>
      <c r="N65" s="3">
        <f t="shared" si="3"/>
        <v>0.0104897397233331</v>
      </c>
      <c r="O65" s="3">
        <v>48</v>
      </c>
      <c r="P65" s="3">
        <v>21</v>
      </c>
      <c r="Q65" s="3">
        <v>0</v>
      </c>
      <c r="R65" s="3">
        <v>3</v>
      </c>
    </row>
    <row r="66" customHeight="1" spans="1:18">
      <c r="A66" s="13">
        <v>65</v>
      </c>
      <c r="B66" s="13">
        <v>587</v>
      </c>
      <c r="C66" s="13" t="s">
        <v>117</v>
      </c>
      <c r="D66" s="13" t="s">
        <v>88</v>
      </c>
      <c r="E66" s="2" t="s">
        <v>90</v>
      </c>
      <c r="F66" s="59">
        <v>4185</v>
      </c>
      <c r="G66" s="61">
        <f t="shared" si="2"/>
        <v>0.0065262445478178</v>
      </c>
      <c r="H66" s="3">
        <v>7</v>
      </c>
      <c r="I66" s="3">
        <v>95</v>
      </c>
      <c r="J66" s="65">
        <v>92</v>
      </c>
      <c r="K66" s="3">
        <v>13</v>
      </c>
      <c r="L66" s="3">
        <v>1</v>
      </c>
      <c r="M66" s="3">
        <v>3</v>
      </c>
      <c r="N66" s="3">
        <f t="shared" si="3"/>
        <v>0.0124565659214581</v>
      </c>
      <c r="O66" s="3">
        <v>57</v>
      </c>
      <c r="P66" s="3">
        <v>35</v>
      </c>
      <c r="Q66" s="3">
        <v>2</v>
      </c>
      <c r="R66" s="3">
        <v>2</v>
      </c>
    </row>
    <row r="67" customHeight="1" spans="1:18">
      <c r="A67" s="13">
        <v>66</v>
      </c>
      <c r="B67" s="13">
        <v>101453</v>
      </c>
      <c r="C67" s="13" t="s">
        <v>118</v>
      </c>
      <c r="D67" s="13" t="s">
        <v>88</v>
      </c>
      <c r="E67" s="2" t="s">
        <v>90</v>
      </c>
      <c r="F67" s="59">
        <v>5900</v>
      </c>
      <c r="G67" s="61">
        <f t="shared" ref="G67:G98" si="4">F67/641257</f>
        <v>0.00920067929083035</v>
      </c>
      <c r="H67" s="3">
        <v>10</v>
      </c>
      <c r="I67" s="3">
        <v>133</v>
      </c>
      <c r="J67" s="65">
        <v>113</v>
      </c>
      <c r="K67" s="3">
        <v>19</v>
      </c>
      <c r="L67" s="3">
        <v>4</v>
      </c>
      <c r="M67" s="3">
        <v>5</v>
      </c>
      <c r="N67" s="3">
        <f t="shared" ref="N67:N98" si="5">O67/4575.9</f>
        <v>0.00852291352520816</v>
      </c>
      <c r="O67" s="3">
        <v>39</v>
      </c>
      <c r="P67" s="3">
        <v>21</v>
      </c>
      <c r="Q67" s="3">
        <v>2</v>
      </c>
      <c r="R67" s="3">
        <v>3</v>
      </c>
    </row>
    <row r="68" customHeight="1" spans="1:18">
      <c r="A68" s="13">
        <v>67</v>
      </c>
      <c r="B68" s="13">
        <v>104428</v>
      </c>
      <c r="C68" s="13" t="s">
        <v>119</v>
      </c>
      <c r="D68" s="13" t="s">
        <v>88</v>
      </c>
      <c r="E68" s="2" t="s">
        <v>90</v>
      </c>
      <c r="F68" s="59">
        <v>4499</v>
      </c>
      <c r="G68" s="61">
        <f t="shared" si="4"/>
        <v>0.00701590781855013</v>
      </c>
      <c r="H68" s="3">
        <v>6</v>
      </c>
      <c r="I68" s="3">
        <v>80</v>
      </c>
      <c r="J68" s="65">
        <v>38</v>
      </c>
      <c r="K68" s="3">
        <v>11</v>
      </c>
      <c r="L68" s="3">
        <v>2</v>
      </c>
      <c r="M68" s="3">
        <v>4</v>
      </c>
      <c r="N68" s="3">
        <f t="shared" si="5"/>
        <v>0.0150790008522914</v>
      </c>
      <c r="O68" s="3">
        <v>69</v>
      </c>
      <c r="P68" s="3">
        <v>35</v>
      </c>
      <c r="Q68" s="3">
        <v>4</v>
      </c>
      <c r="R68" s="3">
        <v>2</v>
      </c>
    </row>
    <row r="69" customHeight="1" spans="1:18">
      <c r="A69" s="13">
        <v>68</v>
      </c>
      <c r="B69" s="13">
        <v>339</v>
      </c>
      <c r="C69" s="13" t="s">
        <v>120</v>
      </c>
      <c r="D69" s="13" t="s">
        <v>44</v>
      </c>
      <c r="E69" s="2" t="s">
        <v>121</v>
      </c>
      <c r="F69" s="59">
        <v>3745</v>
      </c>
      <c r="G69" s="61">
        <f t="shared" si="4"/>
        <v>0.00584009219392537</v>
      </c>
      <c r="H69" s="3">
        <v>6</v>
      </c>
      <c r="I69" s="3">
        <v>86</v>
      </c>
      <c r="J69" s="65">
        <v>72</v>
      </c>
      <c r="K69" s="3">
        <v>12</v>
      </c>
      <c r="L69" s="3">
        <v>1</v>
      </c>
      <c r="M69" s="3">
        <v>3</v>
      </c>
      <c r="N69" s="3">
        <f t="shared" si="5"/>
        <v>0.00502633361743045</v>
      </c>
      <c r="O69" s="3">
        <v>23</v>
      </c>
      <c r="P69" s="3">
        <v>26</v>
      </c>
      <c r="Q69" s="3">
        <v>0</v>
      </c>
      <c r="R69" s="3">
        <v>2</v>
      </c>
    </row>
    <row r="70" customHeight="1" spans="1:18">
      <c r="A70" s="13">
        <v>69</v>
      </c>
      <c r="B70" s="13">
        <v>359</v>
      </c>
      <c r="C70" s="13" t="s">
        <v>122</v>
      </c>
      <c r="D70" s="13" t="s">
        <v>44</v>
      </c>
      <c r="E70" s="2" t="s">
        <v>121</v>
      </c>
      <c r="F70" s="59">
        <v>5789</v>
      </c>
      <c r="G70" s="61">
        <f t="shared" si="4"/>
        <v>0.00902758176518931</v>
      </c>
      <c r="H70" s="3">
        <v>9</v>
      </c>
      <c r="I70" s="3">
        <v>130</v>
      </c>
      <c r="J70" s="65">
        <v>22</v>
      </c>
      <c r="K70" s="3">
        <v>19</v>
      </c>
      <c r="L70" s="3">
        <v>4</v>
      </c>
      <c r="M70" s="3">
        <v>5</v>
      </c>
      <c r="N70" s="3">
        <f t="shared" si="5"/>
        <v>0.00349657990777771</v>
      </c>
      <c r="O70" s="3">
        <v>16</v>
      </c>
      <c r="P70" s="3">
        <v>24</v>
      </c>
      <c r="Q70" s="3">
        <v>3</v>
      </c>
      <c r="R70" s="3">
        <v>3</v>
      </c>
    </row>
    <row r="71" customHeight="1" spans="1:18">
      <c r="A71" s="13">
        <v>70</v>
      </c>
      <c r="B71" s="13">
        <v>726</v>
      </c>
      <c r="C71" s="13" t="s">
        <v>123</v>
      </c>
      <c r="D71" s="13" t="s">
        <v>44</v>
      </c>
      <c r="E71" s="2" t="s">
        <v>121</v>
      </c>
      <c r="F71" s="59">
        <v>4408</v>
      </c>
      <c r="G71" s="61">
        <f t="shared" si="4"/>
        <v>0.00687399903626783</v>
      </c>
      <c r="H71" s="3">
        <v>6</v>
      </c>
      <c r="I71" s="3">
        <v>90</v>
      </c>
      <c r="J71" s="65">
        <v>43</v>
      </c>
      <c r="K71" s="3">
        <v>13</v>
      </c>
      <c r="L71" s="3">
        <v>1</v>
      </c>
      <c r="M71" s="3">
        <v>3</v>
      </c>
      <c r="N71" s="3">
        <f t="shared" si="5"/>
        <v>0.0100526672348609</v>
      </c>
      <c r="O71" s="3">
        <v>46</v>
      </c>
      <c r="P71" s="3">
        <v>26</v>
      </c>
      <c r="Q71" s="3">
        <v>0</v>
      </c>
      <c r="R71" s="3">
        <v>2</v>
      </c>
    </row>
    <row r="72" customHeight="1" spans="1:18">
      <c r="A72" s="13">
        <v>71</v>
      </c>
      <c r="B72" s="13">
        <v>727</v>
      </c>
      <c r="C72" s="13" t="s">
        <v>124</v>
      </c>
      <c r="D72" s="13" t="s">
        <v>44</v>
      </c>
      <c r="E72" s="2" t="s">
        <v>121</v>
      </c>
      <c r="F72" s="59">
        <v>4192</v>
      </c>
      <c r="G72" s="61">
        <f t="shared" si="4"/>
        <v>0.00653716060799336</v>
      </c>
      <c r="H72" s="3">
        <v>7</v>
      </c>
      <c r="I72" s="3">
        <v>96</v>
      </c>
      <c r="J72" s="65">
        <v>77</v>
      </c>
      <c r="K72" s="3">
        <v>13</v>
      </c>
      <c r="L72" s="3">
        <v>0</v>
      </c>
      <c r="M72" s="3">
        <v>3</v>
      </c>
      <c r="N72" s="3">
        <f t="shared" si="5"/>
        <v>0.0067746235713193</v>
      </c>
      <c r="O72" s="3">
        <v>31</v>
      </c>
      <c r="P72" s="3">
        <v>24</v>
      </c>
      <c r="Q72" s="3">
        <v>0</v>
      </c>
      <c r="R72" s="3">
        <v>2</v>
      </c>
    </row>
    <row r="73" customHeight="1" spans="1:18">
      <c r="A73" s="13">
        <v>72</v>
      </c>
      <c r="B73" s="13">
        <v>105267</v>
      </c>
      <c r="C73" s="13" t="s">
        <v>125</v>
      </c>
      <c r="D73" s="13" t="s">
        <v>44</v>
      </c>
      <c r="E73" s="2" t="s">
        <v>121</v>
      </c>
      <c r="F73" s="59">
        <v>4378</v>
      </c>
      <c r="G73" s="61">
        <f t="shared" si="4"/>
        <v>0.00682721592122971</v>
      </c>
      <c r="H73" s="3">
        <v>6</v>
      </c>
      <c r="I73" s="3">
        <v>90</v>
      </c>
      <c r="J73" s="65">
        <v>45</v>
      </c>
      <c r="K73" s="3">
        <v>13</v>
      </c>
      <c r="L73" s="3">
        <v>1</v>
      </c>
      <c r="M73" s="3">
        <v>3</v>
      </c>
      <c r="N73" s="3">
        <f t="shared" si="5"/>
        <v>0.00458926112895824</v>
      </c>
      <c r="O73" s="3">
        <v>21</v>
      </c>
      <c r="P73" s="3">
        <v>26</v>
      </c>
      <c r="Q73" s="3">
        <v>0</v>
      </c>
      <c r="R73" s="3">
        <v>2</v>
      </c>
    </row>
    <row r="74" customHeight="1" spans="1:18">
      <c r="A74" s="13">
        <v>73</v>
      </c>
      <c r="B74" s="13">
        <v>733</v>
      </c>
      <c r="C74" s="13" t="s">
        <v>126</v>
      </c>
      <c r="D74" s="13" t="s">
        <v>55</v>
      </c>
      <c r="E74" s="2" t="s">
        <v>121</v>
      </c>
      <c r="F74" s="59">
        <v>5052</v>
      </c>
      <c r="G74" s="61">
        <f t="shared" si="4"/>
        <v>0.00787827657241948</v>
      </c>
      <c r="H74" s="3">
        <v>8</v>
      </c>
      <c r="I74" s="3">
        <v>114</v>
      </c>
      <c r="J74" s="65">
        <v>37</v>
      </c>
      <c r="K74" s="3">
        <v>16</v>
      </c>
      <c r="L74" s="3">
        <v>3</v>
      </c>
      <c r="M74" s="3">
        <v>4</v>
      </c>
      <c r="N74" s="3">
        <f t="shared" si="5"/>
        <v>0.00721169605979152</v>
      </c>
      <c r="O74" s="3">
        <v>33</v>
      </c>
      <c r="P74" s="3">
        <v>24</v>
      </c>
      <c r="Q74" s="3">
        <v>4</v>
      </c>
      <c r="R74" s="3">
        <v>2</v>
      </c>
    </row>
    <row r="75" customHeight="1" spans="1:18">
      <c r="A75" s="13">
        <v>74</v>
      </c>
      <c r="B75" s="13">
        <v>106485</v>
      </c>
      <c r="C75" s="13" t="s">
        <v>127</v>
      </c>
      <c r="D75" s="13" t="s">
        <v>55</v>
      </c>
      <c r="E75" s="2" t="s">
        <v>121</v>
      </c>
      <c r="F75" s="59">
        <v>4747</v>
      </c>
      <c r="G75" s="61">
        <f t="shared" si="4"/>
        <v>0.00740264823619859</v>
      </c>
      <c r="H75" s="3">
        <v>6</v>
      </c>
      <c r="I75" s="3">
        <v>90</v>
      </c>
      <c r="J75" s="65">
        <v>0</v>
      </c>
      <c r="K75" s="3">
        <v>13</v>
      </c>
      <c r="L75" s="3">
        <v>0</v>
      </c>
      <c r="M75" s="3">
        <v>4</v>
      </c>
      <c r="N75" s="3">
        <f t="shared" si="5"/>
        <v>0</v>
      </c>
      <c r="O75" s="3">
        <v>0</v>
      </c>
      <c r="P75" s="3">
        <v>24</v>
      </c>
      <c r="Q75" s="3">
        <v>0</v>
      </c>
      <c r="R75" s="3">
        <v>2</v>
      </c>
    </row>
    <row r="76" customHeight="1" spans="1:18">
      <c r="A76" s="13">
        <v>75</v>
      </c>
      <c r="B76" s="13">
        <v>308</v>
      </c>
      <c r="C76" s="13" t="s">
        <v>128</v>
      </c>
      <c r="D76" s="13" t="s">
        <v>47</v>
      </c>
      <c r="E76" s="2" t="s">
        <v>121</v>
      </c>
      <c r="F76" s="59">
        <v>4820</v>
      </c>
      <c r="G76" s="61">
        <f t="shared" si="4"/>
        <v>0.00751648714945802</v>
      </c>
      <c r="H76" s="3">
        <v>7</v>
      </c>
      <c r="I76" s="3">
        <v>100</v>
      </c>
      <c r="J76" s="65">
        <v>52</v>
      </c>
      <c r="K76" s="3">
        <v>14</v>
      </c>
      <c r="L76" s="3">
        <v>0</v>
      </c>
      <c r="M76" s="3">
        <v>4</v>
      </c>
      <c r="N76" s="3">
        <f t="shared" si="5"/>
        <v>0.0098341309906248</v>
      </c>
      <c r="O76" s="3">
        <v>45</v>
      </c>
      <c r="P76" s="3">
        <v>33</v>
      </c>
      <c r="Q76" s="3">
        <v>0</v>
      </c>
      <c r="R76" s="3">
        <v>2</v>
      </c>
    </row>
    <row r="77" customHeight="1" spans="1:18">
      <c r="A77" s="13">
        <v>76</v>
      </c>
      <c r="B77" s="13">
        <v>723</v>
      </c>
      <c r="C77" s="13" t="s">
        <v>129</v>
      </c>
      <c r="D77" s="13" t="s">
        <v>47</v>
      </c>
      <c r="E77" s="2" t="s">
        <v>121</v>
      </c>
      <c r="F77" s="59">
        <v>4741</v>
      </c>
      <c r="G77" s="61">
        <f t="shared" si="4"/>
        <v>0.00739329161319097</v>
      </c>
      <c r="H77" s="3">
        <v>7</v>
      </c>
      <c r="I77" s="3">
        <v>100</v>
      </c>
      <c r="J77" s="65">
        <v>72</v>
      </c>
      <c r="K77" s="3">
        <v>14</v>
      </c>
      <c r="L77" s="3">
        <v>3</v>
      </c>
      <c r="M77" s="3">
        <v>4</v>
      </c>
      <c r="N77" s="3">
        <f t="shared" si="5"/>
        <v>0.00437072488472213</v>
      </c>
      <c r="O77" s="3">
        <v>20</v>
      </c>
      <c r="P77" s="3">
        <v>23</v>
      </c>
      <c r="Q77" s="3">
        <v>0</v>
      </c>
      <c r="R77" s="3">
        <v>2</v>
      </c>
    </row>
    <row r="78" customHeight="1" spans="1:18">
      <c r="A78" s="13">
        <v>77</v>
      </c>
      <c r="B78" s="13">
        <v>732</v>
      </c>
      <c r="C78" s="13" t="s">
        <v>130</v>
      </c>
      <c r="D78" s="13" t="s">
        <v>64</v>
      </c>
      <c r="E78" s="2" t="s">
        <v>121</v>
      </c>
      <c r="F78" s="59">
        <v>3763</v>
      </c>
      <c r="G78" s="61">
        <f t="shared" si="4"/>
        <v>0.00586816206294824</v>
      </c>
      <c r="H78" s="3">
        <v>6</v>
      </c>
      <c r="I78" s="3">
        <v>80</v>
      </c>
      <c r="J78" s="65">
        <v>35</v>
      </c>
      <c r="K78" s="3">
        <v>11</v>
      </c>
      <c r="L78" s="3">
        <v>5</v>
      </c>
      <c r="M78" s="3">
        <v>4</v>
      </c>
      <c r="N78" s="3">
        <f t="shared" si="5"/>
        <v>0.00284097117506939</v>
      </c>
      <c r="O78" s="3">
        <v>13</v>
      </c>
      <c r="P78" s="3">
        <v>22</v>
      </c>
      <c r="Q78" s="3">
        <v>2</v>
      </c>
      <c r="R78" s="3">
        <v>2</v>
      </c>
    </row>
    <row r="79" customHeight="1" spans="1:18">
      <c r="A79" s="13">
        <v>78</v>
      </c>
      <c r="B79" s="13">
        <v>720</v>
      </c>
      <c r="C79" s="13" t="s">
        <v>131</v>
      </c>
      <c r="D79" s="13" t="s">
        <v>84</v>
      </c>
      <c r="E79" s="2" t="s">
        <v>121</v>
      </c>
      <c r="F79" s="59">
        <v>4360</v>
      </c>
      <c r="G79" s="61">
        <f t="shared" si="4"/>
        <v>0.00679914605220684</v>
      </c>
      <c r="H79" s="3">
        <v>7</v>
      </c>
      <c r="I79" s="3">
        <v>99</v>
      </c>
      <c r="J79" s="65">
        <v>98</v>
      </c>
      <c r="K79" s="3">
        <v>14</v>
      </c>
      <c r="L79" s="3">
        <v>1</v>
      </c>
      <c r="M79" s="3">
        <v>3</v>
      </c>
      <c r="N79" s="3">
        <f t="shared" si="5"/>
        <v>0.000437072488472213</v>
      </c>
      <c r="O79" s="3">
        <v>2</v>
      </c>
      <c r="P79" s="3">
        <v>22</v>
      </c>
      <c r="Q79" s="3">
        <v>0</v>
      </c>
      <c r="R79" s="3">
        <v>2</v>
      </c>
    </row>
    <row r="80" customHeight="1" spans="1:18">
      <c r="A80" s="13">
        <v>79</v>
      </c>
      <c r="B80" s="13">
        <v>56</v>
      </c>
      <c r="C80" s="13" t="s">
        <v>132</v>
      </c>
      <c r="D80" s="13" t="s">
        <v>88</v>
      </c>
      <c r="E80" s="2" t="s">
        <v>121</v>
      </c>
      <c r="F80" s="59">
        <v>3126</v>
      </c>
      <c r="G80" s="61">
        <f t="shared" si="4"/>
        <v>0.00487480058697215</v>
      </c>
      <c r="H80" s="3">
        <v>5</v>
      </c>
      <c r="I80" s="3">
        <v>72</v>
      </c>
      <c r="J80" s="65">
        <v>36</v>
      </c>
      <c r="K80" s="3">
        <v>10</v>
      </c>
      <c r="L80" s="3">
        <v>1</v>
      </c>
      <c r="M80" s="3">
        <v>3</v>
      </c>
      <c r="N80" s="3">
        <f t="shared" si="5"/>
        <v>0.00830437728097205</v>
      </c>
      <c r="O80" s="3">
        <v>38</v>
      </c>
      <c r="P80" s="3">
        <v>24</v>
      </c>
      <c r="Q80" s="3">
        <v>0</v>
      </c>
      <c r="R80" s="3">
        <v>2</v>
      </c>
    </row>
    <row r="81" customHeight="1" spans="1:18">
      <c r="A81" s="13">
        <v>80</v>
      </c>
      <c r="B81" s="13">
        <v>329</v>
      </c>
      <c r="C81" s="13" t="s">
        <v>133</v>
      </c>
      <c r="D81" s="13" t="s">
        <v>88</v>
      </c>
      <c r="E81" s="2" t="s">
        <v>121</v>
      </c>
      <c r="F81" s="59">
        <v>3106</v>
      </c>
      <c r="G81" s="61">
        <f t="shared" si="4"/>
        <v>0.0048436118436134</v>
      </c>
      <c r="H81" s="3">
        <v>5</v>
      </c>
      <c r="I81" s="3">
        <v>72</v>
      </c>
      <c r="J81" s="65">
        <v>74</v>
      </c>
      <c r="K81" s="3">
        <v>10</v>
      </c>
      <c r="L81" s="3">
        <v>0</v>
      </c>
      <c r="M81" s="3">
        <v>3</v>
      </c>
      <c r="N81" s="3">
        <f t="shared" si="5"/>
        <v>0.00611901483861098</v>
      </c>
      <c r="O81" s="3">
        <v>28</v>
      </c>
      <c r="P81" s="3">
        <v>24</v>
      </c>
      <c r="Q81" s="3">
        <v>0</v>
      </c>
      <c r="R81" s="3">
        <v>2</v>
      </c>
    </row>
    <row r="82" customHeight="1" spans="1:18">
      <c r="A82" s="13">
        <v>81</v>
      </c>
      <c r="B82" s="13">
        <v>351</v>
      </c>
      <c r="C82" s="13" t="s">
        <v>134</v>
      </c>
      <c r="D82" s="13" t="s">
        <v>88</v>
      </c>
      <c r="E82" s="2" t="s">
        <v>121</v>
      </c>
      <c r="F82" s="59">
        <v>3435</v>
      </c>
      <c r="G82" s="61">
        <f t="shared" si="4"/>
        <v>0.00535666667186479</v>
      </c>
      <c r="H82" s="3">
        <v>6</v>
      </c>
      <c r="I82" s="3">
        <v>79</v>
      </c>
      <c r="J82" s="65">
        <v>73</v>
      </c>
      <c r="K82" s="3">
        <v>11</v>
      </c>
      <c r="L82" s="3">
        <v>0</v>
      </c>
      <c r="M82" s="3">
        <v>3</v>
      </c>
      <c r="N82" s="3">
        <f t="shared" si="5"/>
        <v>0.00240389868659717</v>
      </c>
      <c r="O82" s="3">
        <v>11</v>
      </c>
      <c r="P82" s="3">
        <v>24</v>
      </c>
      <c r="Q82" s="3">
        <v>3</v>
      </c>
      <c r="R82" s="3">
        <v>2</v>
      </c>
    </row>
    <row r="83" customHeight="1" spans="1:18">
      <c r="A83" s="13">
        <v>82</v>
      </c>
      <c r="B83" s="13">
        <v>704</v>
      </c>
      <c r="C83" s="13" t="s">
        <v>135</v>
      </c>
      <c r="D83" s="13" t="s">
        <v>88</v>
      </c>
      <c r="E83" s="2" t="s">
        <v>121</v>
      </c>
      <c r="F83" s="59">
        <v>3947</v>
      </c>
      <c r="G83" s="61">
        <f t="shared" si="4"/>
        <v>0.00615509850184871</v>
      </c>
      <c r="H83" s="3">
        <v>5</v>
      </c>
      <c r="I83" s="3">
        <v>72</v>
      </c>
      <c r="J83" s="65">
        <v>28</v>
      </c>
      <c r="K83" s="3">
        <v>10</v>
      </c>
      <c r="L83" s="3">
        <v>2</v>
      </c>
      <c r="M83" s="3">
        <v>3</v>
      </c>
      <c r="N83" s="3">
        <f t="shared" si="5"/>
        <v>0.00393365239624992</v>
      </c>
      <c r="O83" s="3">
        <v>18</v>
      </c>
      <c r="P83" s="3">
        <v>24</v>
      </c>
      <c r="Q83" s="3">
        <v>3</v>
      </c>
      <c r="R83" s="3">
        <v>2</v>
      </c>
    </row>
    <row r="84" customHeight="1" spans="1:18">
      <c r="A84" s="13">
        <v>83</v>
      </c>
      <c r="B84" s="13">
        <v>706</v>
      </c>
      <c r="C84" s="13" t="s">
        <v>136</v>
      </c>
      <c r="D84" s="13" t="s">
        <v>88</v>
      </c>
      <c r="E84" s="2" t="s">
        <v>121</v>
      </c>
      <c r="F84" s="59">
        <v>3525</v>
      </c>
      <c r="G84" s="61">
        <f t="shared" si="4"/>
        <v>0.00549701601697915</v>
      </c>
      <c r="H84" s="3">
        <v>6</v>
      </c>
      <c r="I84" s="3">
        <v>81</v>
      </c>
      <c r="J84" s="65">
        <v>42</v>
      </c>
      <c r="K84" s="3">
        <v>11</v>
      </c>
      <c r="L84" s="3">
        <v>2</v>
      </c>
      <c r="M84" s="3">
        <v>3</v>
      </c>
      <c r="N84" s="3">
        <f t="shared" si="5"/>
        <v>0.0049170654953124</v>
      </c>
      <c r="O84" s="3">
        <v>22.5</v>
      </c>
      <c r="P84" s="3">
        <v>20</v>
      </c>
      <c r="Q84" s="3">
        <v>0</v>
      </c>
      <c r="R84" s="3">
        <v>2</v>
      </c>
    </row>
    <row r="85" customHeight="1" spans="1:18">
      <c r="A85" s="13">
        <v>84</v>
      </c>
      <c r="B85" s="13">
        <v>710</v>
      </c>
      <c r="C85" s="13" t="s">
        <v>137</v>
      </c>
      <c r="D85" s="13" t="s">
        <v>88</v>
      </c>
      <c r="E85" s="2" t="s">
        <v>121</v>
      </c>
      <c r="F85" s="59">
        <v>4596</v>
      </c>
      <c r="G85" s="61">
        <f t="shared" si="4"/>
        <v>0.00716717322384005</v>
      </c>
      <c r="H85" s="3">
        <v>5</v>
      </c>
      <c r="I85" s="3">
        <v>72</v>
      </c>
      <c r="J85" s="65">
        <v>28</v>
      </c>
      <c r="K85" s="3">
        <v>10</v>
      </c>
      <c r="L85" s="3">
        <v>2</v>
      </c>
      <c r="M85" s="3">
        <v>4</v>
      </c>
      <c r="N85" s="3">
        <f t="shared" si="5"/>
        <v>0.00196682619812496</v>
      </c>
      <c r="O85" s="3">
        <v>9</v>
      </c>
      <c r="P85" s="3">
        <v>20</v>
      </c>
      <c r="Q85" s="3">
        <v>0</v>
      </c>
      <c r="R85" s="3">
        <v>2</v>
      </c>
    </row>
    <row r="86" customHeight="1" spans="1:18">
      <c r="A86" s="13">
        <v>85</v>
      </c>
      <c r="B86" s="13">
        <v>311</v>
      </c>
      <c r="C86" s="13" t="s">
        <v>138</v>
      </c>
      <c r="D86" s="13" t="s">
        <v>44</v>
      </c>
      <c r="E86" s="2" t="s">
        <v>139</v>
      </c>
      <c r="F86" s="59">
        <v>1898</v>
      </c>
      <c r="G86" s="61">
        <f t="shared" si="4"/>
        <v>0.00295981174474509</v>
      </c>
      <c r="H86" s="3">
        <v>5</v>
      </c>
      <c r="I86" s="3">
        <v>72</v>
      </c>
      <c r="J86" s="65">
        <v>67</v>
      </c>
      <c r="K86" s="3">
        <v>10</v>
      </c>
      <c r="L86" s="3">
        <v>3</v>
      </c>
      <c r="M86" s="3">
        <v>3</v>
      </c>
      <c r="N86" s="3">
        <f t="shared" si="5"/>
        <v>0.00152975370965275</v>
      </c>
      <c r="O86" s="3">
        <v>7</v>
      </c>
      <c r="P86" s="3">
        <v>18</v>
      </c>
      <c r="Q86" s="3">
        <v>3</v>
      </c>
      <c r="R86" s="3">
        <v>2</v>
      </c>
    </row>
    <row r="87" customHeight="1" spans="1:18">
      <c r="A87" s="13">
        <v>86</v>
      </c>
      <c r="B87" s="13">
        <v>570</v>
      </c>
      <c r="C87" s="13" t="s">
        <v>140</v>
      </c>
      <c r="D87" s="13" t="s">
        <v>44</v>
      </c>
      <c r="E87" s="2" t="s">
        <v>139</v>
      </c>
      <c r="F87" s="59">
        <v>4027</v>
      </c>
      <c r="G87" s="61">
        <f t="shared" si="4"/>
        <v>0.0062798534752837</v>
      </c>
      <c r="H87" s="3">
        <v>7</v>
      </c>
      <c r="I87" s="3">
        <v>92</v>
      </c>
      <c r="J87" s="65">
        <v>48</v>
      </c>
      <c r="K87" s="3">
        <v>13</v>
      </c>
      <c r="L87" s="3">
        <v>1</v>
      </c>
      <c r="M87" s="3">
        <v>3</v>
      </c>
      <c r="N87" s="3">
        <f t="shared" si="5"/>
        <v>0.00480779737319434</v>
      </c>
      <c r="O87" s="3">
        <v>22</v>
      </c>
      <c r="P87" s="3">
        <v>18</v>
      </c>
      <c r="Q87" s="3">
        <v>0</v>
      </c>
      <c r="R87" s="3">
        <v>2</v>
      </c>
    </row>
    <row r="88" customHeight="1" spans="1:18">
      <c r="A88" s="13">
        <v>87</v>
      </c>
      <c r="B88" s="13">
        <v>347</v>
      </c>
      <c r="C88" s="13" t="s">
        <v>141</v>
      </c>
      <c r="D88" s="13" t="s">
        <v>44</v>
      </c>
      <c r="E88" s="2" t="s">
        <v>139</v>
      </c>
      <c r="F88" s="59">
        <v>3851</v>
      </c>
      <c r="G88" s="61">
        <f t="shared" si="4"/>
        <v>0.00600539253372673</v>
      </c>
      <c r="H88" s="3">
        <v>6</v>
      </c>
      <c r="I88" s="3">
        <v>88</v>
      </c>
      <c r="J88" s="65">
        <v>41</v>
      </c>
      <c r="K88" s="3">
        <v>12</v>
      </c>
      <c r="L88" s="3">
        <v>4</v>
      </c>
      <c r="M88" s="3">
        <v>3</v>
      </c>
      <c r="N88" s="3">
        <f t="shared" si="5"/>
        <v>0.00830437728097205</v>
      </c>
      <c r="O88" s="3">
        <v>38</v>
      </c>
      <c r="P88" s="3">
        <v>24</v>
      </c>
      <c r="Q88" s="3">
        <v>0</v>
      </c>
      <c r="R88" s="3">
        <v>2</v>
      </c>
    </row>
    <row r="89" customHeight="1" spans="1:18">
      <c r="A89" s="13">
        <v>88</v>
      </c>
      <c r="B89" s="13">
        <v>752</v>
      </c>
      <c r="C89" s="13" t="s">
        <v>142</v>
      </c>
      <c r="D89" s="13" t="s">
        <v>44</v>
      </c>
      <c r="E89" s="2" t="s">
        <v>139</v>
      </c>
      <c r="F89" s="59">
        <v>3550</v>
      </c>
      <c r="G89" s="61">
        <f t="shared" si="4"/>
        <v>0.00553600194617759</v>
      </c>
      <c r="H89" s="3">
        <v>6</v>
      </c>
      <c r="I89" s="3">
        <v>82</v>
      </c>
      <c r="J89" s="65">
        <v>35</v>
      </c>
      <c r="K89" s="3">
        <v>11</v>
      </c>
      <c r="L89" s="3">
        <v>3</v>
      </c>
      <c r="M89" s="3">
        <v>3</v>
      </c>
      <c r="N89" s="3">
        <f t="shared" si="5"/>
        <v>0.00196682619812496</v>
      </c>
      <c r="O89" s="3">
        <v>9</v>
      </c>
      <c r="P89" s="3">
        <v>20</v>
      </c>
      <c r="Q89" s="3">
        <v>0</v>
      </c>
      <c r="R89" s="3">
        <v>2</v>
      </c>
    </row>
    <row r="90" customHeight="1" spans="1:18">
      <c r="A90" s="13">
        <v>89</v>
      </c>
      <c r="B90" s="13">
        <v>102565</v>
      </c>
      <c r="C90" s="13" t="s">
        <v>143</v>
      </c>
      <c r="D90" s="13" t="s">
        <v>44</v>
      </c>
      <c r="E90" s="2" t="s">
        <v>139</v>
      </c>
      <c r="F90" s="59">
        <v>5191</v>
      </c>
      <c r="G90" s="61">
        <f t="shared" si="4"/>
        <v>0.00809503833876277</v>
      </c>
      <c r="H90" s="3">
        <v>7</v>
      </c>
      <c r="I90" s="3">
        <v>93</v>
      </c>
      <c r="J90" s="65">
        <v>53</v>
      </c>
      <c r="K90" s="3">
        <v>13</v>
      </c>
      <c r="L90" s="3">
        <v>8</v>
      </c>
      <c r="M90" s="3">
        <v>4</v>
      </c>
      <c r="N90" s="3">
        <f t="shared" si="5"/>
        <v>0.00611901483861098</v>
      </c>
      <c r="O90" s="3">
        <v>28</v>
      </c>
      <c r="P90" s="3">
        <v>24</v>
      </c>
      <c r="Q90" s="3">
        <v>1</v>
      </c>
      <c r="R90" s="3">
        <v>2</v>
      </c>
    </row>
    <row r="91" customHeight="1" spans="1:18">
      <c r="A91" s="13">
        <v>90</v>
      </c>
      <c r="B91" s="13">
        <v>104429</v>
      </c>
      <c r="C91" s="13" t="s">
        <v>144</v>
      </c>
      <c r="D91" s="13" t="s">
        <v>44</v>
      </c>
      <c r="E91" s="2" t="s">
        <v>139</v>
      </c>
      <c r="F91" s="59">
        <v>3391</v>
      </c>
      <c r="G91" s="61">
        <f t="shared" si="4"/>
        <v>0.00528805143647555</v>
      </c>
      <c r="H91" s="3">
        <v>5</v>
      </c>
      <c r="I91" s="3">
        <v>72</v>
      </c>
      <c r="J91" s="65">
        <v>29</v>
      </c>
      <c r="K91" s="3">
        <v>10</v>
      </c>
      <c r="L91" s="3">
        <v>3</v>
      </c>
      <c r="M91" s="3">
        <v>3</v>
      </c>
      <c r="N91" s="3">
        <f t="shared" si="5"/>
        <v>0.00152975370965275</v>
      </c>
      <c r="O91" s="3">
        <v>7</v>
      </c>
      <c r="P91" s="3">
        <v>18</v>
      </c>
      <c r="Q91" s="3">
        <v>0</v>
      </c>
      <c r="R91" s="3">
        <v>2</v>
      </c>
    </row>
    <row r="92" customHeight="1" spans="1:18">
      <c r="A92" s="13">
        <v>91</v>
      </c>
      <c r="B92" s="13">
        <v>108277</v>
      </c>
      <c r="C92" s="13" t="s">
        <v>145</v>
      </c>
      <c r="D92" s="13" t="s">
        <v>44</v>
      </c>
      <c r="E92" s="2" t="s">
        <v>139</v>
      </c>
      <c r="F92" s="59">
        <v>3727</v>
      </c>
      <c r="G92" s="61">
        <f t="shared" si="4"/>
        <v>0.0058120223249025</v>
      </c>
      <c r="H92" s="3">
        <v>5</v>
      </c>
      <c r="I92" s="3">
        <v>72</v>
      </c>
      <c r="J92" s="65">
        <v>0</v>
      </c>
      <c r="K92" s="3">
        <v>10</v>
      </c>
      <c r="L92" s="3">
        <v>0</v>
      </c>
      <c r="M92" s="3">
        <v>3</v>
      </c>
      <c r="N92" s="3">
        <f t="shared" si="5"/>
        <v>0</v>
      </c>
      <c r="O92" s="3">
        <v>0</v>
      </c>
      <c r="P92" s="3">
        <v>18</v>
      </c>
      <c r="Q92" s="3">
        <v>0</v>
      </c>
      <c r="R92" s="3">
        <v>2</v>
      </c>
    </row>
    <row r="93" customHeight="1" spans="1:18">
      <c r="A93" s="13">
        <v>92</v>
      </c>
      <c r="B93" s="13">
        <v>106066</v>
      </c>
      <c r="C93" s="13" t="s">
        <v>146</v>
      </c>
      <c r="D93" s="13" t="s">
        <v>41</v>
      </c>
      <c r="E93" s="2" t="s">
        <v>139</v>
      </c>
      <c r="F93" s="59">
        <v>5569</v>
      </c>
      <c r="G93" s="61">
        <f t="shared" si="4"/>
        <v>0.00868450558824309</v>
      </c>
      <c r="H93" s="3">
        <v>5</v>
      </c>
      <c r="I93" s="3">
        <v>72</v>
      </c>
      <c r="J93" s="65">
        <v>44</v>
      </c>
      <c r="K93" s="3">
        <v>10</v>
      </c>
      <c r="L93" s="3">
        <v>2</v>
      </c>
      <c r="M93" s="3">
        <v>4</v>
      </c>
      <c r="N93" s="3">
        <f t="shared" si="5"/>
        <v>0.00415218864048602</v>
      </c>
      <c r="O93" s="3">
        <v>19</v>
      </c>
      <c r="P93" s="3">
        <v>18</v>
      </c>
      <c r="Q93" s="3">
        <v>6</v>
      </c>
      <c r="R93" s="3">
        <v>2</v>
      </c>
    </row>
    <row r="94" customHeight="1" spans="1:18">
      <c r="A94" s="13">
        <v>93</v>
      </c>
      <c r="B94" s="13">
        <v>573</v>
      </c>
      <c r="C94" s="13" t="s">
        <v>147</v>
      </c>
      <c r="D94" s="13" t="s">
        <v>55</v>
      </c>
      <c r="E94" s="2" t="s">
        <v>139</v>
      </c>
      <c r="F94" s="59">
        <v>4485</v>
      </c>
      <c r="G94" s="61">
        <f t="shared" si="4"/>
        <v>0.00699407569819901</v>
      </c>
      <c r="H94" s="3">
        <v>7</v>
      </c>
      <c r="I94" s="3">
        <v>102</v>
      </c>
      <c r="J94" s="65">
        <v>94</v>
      </c>
      <c r="K94" s="3">
        <v>14</v>
      </c>
      <c r="L94" s="3">
        <v>3</v>
      </c>
      <c r="M94" s="3">
        <v>3</v>
      </c>
      <c r="N94" s="3">
        <f t="shared" si="5"/>
        <v>0.00939705850215258</v>
      </c>
      <c r="O94" s="3">
        <v>43</v>
      </c>
      <c r="P94" s="3">
        <v>24</v>
      </c>
      <c r="Q94" s="3">
        <v>3</v>
      </c>
      <c r="R94" s="3">
        <v>2</v>
      </c>
    </row>
    <row r="95" customHeight="1" spans="1:18">
      <c r="A95" s="13">
        <v>94</v>
      </c>
      <c r="B95" s="13">
        <v>740</v>
      </c>
      <c r="C95" s="13" t="s">
        <v>148</v>
      </c>
      <c r="D95" s="13" t="s">
        <v>55</v>
      </c>
      <c r="E95" s="2" t="s">
        <v>139</v>
      </c>
      <c r="F95" s="59">
        <v>3770</v>
      </c>
      <c r="G95" s="61">
        <f t="shared" si="4"/>
        <v>0.0058790781231238</v>
      </c>
      <c r="H95" s="3">
        <v>6</v>
      </c>
      <c r="I95" s="3">
        <v>86</v>
      </c>
      <c r="J95" s="65">
        <v>137</v>
      </c>
      <c r="K95" s="3">
        <v>12</v>
      </c>
      <c r="L95" s="3">
        <v>2</v>
      </c>
      <c r="M95" s="3">
        <v>3</v>
      </c>
      <c r="N95" s="3">
        <f t="shared" si="5"/>
        <v>0.00590047859437488</v>
      </c>
      <c r="O95" s="3">
        <v>27</v>
      </c>
      <c r="P95" s="3">
        <v>18</v>
      </c>
      <c r="Q95" s="3">
        <v>1</v>
      </c>
      <c r="R95" s="3">
        <v>2</v>
      </c>
    </row>
    <row r="96" customHeight="1" spans="1:18">
      <c r="A96" s="13">
        <v>95</v>
      </c>
      <c r="B96" s="13">
        <v>753</v>
      </c>
      <c r="C96" s="13" t="s">
        <v>149</v>
      </c>
      <c r="D96" s="13" t="s">
        <v>55</v>
      </c>
      <c r="E96" s="2" t="s">
        <v>139</v>
      </c>
      <c r="F96" s="59">
        <v>2771</v>
      </c>
      <c r="G96" s="61">
        <f t="shared" si="4"/>
        <v>0.00432120039235439</v>
      </c>
      <c r="H96" s="3">
        <v>5</v>
      </c>
      <c r="I96" s="3">
        <v>64</v>
      </c>
      <c r="J96" s="65">
        <v>26</v>
      </c>
      <c r="K96" s="3">
        <v>9</v>
      </c>
      <c r="L96" s="3">
        <v>3</v>
      </c>
      <c r="M96" s="3">
        <v>2</v>
      </c>
      <c r="N96" s="3">
        <f t="shared" si="5"/>
        <v>0.00480779737319434</v>
      </c>
      <c r="O96" s="3">
        <v>22</v>
      </c>
      <c r="P96" s="3">
        <v>18</v>
      </c>
      <c r="Q96" s="3">
        <v>0</v>
      </c>
      <c r="R96" s="3">
        <v>1</v>
      </c>
    </row>
    <row r="97" customHeight="1" spans="1:18">
      <c r="A97" s="13">
        <v>96</v>
      </c>
      <c r="B97" s="13">
        <v>349</v>
      </c>
      <c r="C97" s="13" t="s">
        <v>150</v>
      </c>
      <c r="D97" s="13" t="s">
        <v>47</v>
      </c>
      <c r="E97" s="2" t="s">
        <v>139</v>
      </c>
      <c r="F97" s="59">
        <v>3966</v>
      </c>
      <c r="G97" s="61">
        <f t="shared" si="4"/>
        <v>0.00618472780803952</v>
      </c>
      <c r="H97" s="3">
        <v>7</v>
      </c>
      <c r="I97" s="3">
        <v>91</v>
      </c>
      <c r="J97" s="65">
        <v>50</v>
      </c>
      <c r="K97" s="3">
        <v>13</v>
      </c>
      <c r="L97" s="3">
        <v>2</v>
      </c>
      <c r="M97" s="3">
        <v>3</v>
      </c>
      <c r="N97" s="3">
        <f t="shared" si="5"/>
        <v>0.0155160733407636</v>
      </c>
      <c r="O97" s="3">
        <v>71</v>
      </c>
      <c r="P97" s="3">
        <v>24</v>
      </c>
      <c r="Q97" s="3">
        <v>1</v>
      </c>
      <c r="R97" s="3">
        <v>2</v>
      </c>
    </row>
    <row r="98" customHeight="1" spans="1:18">
      <c r="A98" s="13">
        <v>97</v>
      </c>
      <c r="B98" s="13">
        <v>106865</v>
      </c>
      <c r="C98" s="13" t="s">
        <v>151</v>
      </c>
      <c r="D98" s="13" t="s">
        <v>47</v>
      </c>
      <c r="E98" s="2" t="s">
        <v>139</v>
      </c>
      <c r="F98" s="59">
        <v>3417</v>
      </c>
      <c r="G98" s="61">
        <f t="shared" si="4"/>
        <v>0.00532859680284192</v>
      </c>
      <c r="H98" s="3">
        <v>5</v>
      </c>
      <c r="I98" s="3">
        <v>72</v>
      </c>
      <c r="J98" s="65">
        <v>0</v>
      </c>
      <c r="K98" s="3">
        <v>10</v>
      </c>
      <c r="L98" s="3">
        <v>0</v>
      </c>
      <c r="M98" s="3">
        <v>3</v>
      </c>
      <c r="N98" s="3">
        <f t="shared" si="5"/>
        <v>0</v>
      </c>
      <c r="O98" s="3">
        <v>0</v>
      </c>
      <c r="P98" s="3">
        <v>18</v>
      </c>
      <c r="Q98" s="3">
        <v>0</v>
      </c>
      <c r="R98" s="3">
        <v>2</v>
      </c>
    </row>
    <row r="99" customHeight="1" spans="1:18">
      <c r="A99" s="13">
        <v>98</v>
      </c>
      <c r="B99" s="13">
        <v>102567</v>
      </c>
      <c r="C99" s="13" t="s">
        <v>152</v>
      </c>
      <c r="D99" s="13" t="s">
        <v>62</v>
      </c>
      <c r="E99" s="2" t="s">
        <v>139</v>
      </c>
      <c r="F99" s="59">
        <v>2425</v>
      </c>
      <c r="G99" s="61">
        <f t="shared" ref="G99:G116" si="6">F99/641257</f>
        <v>0.00378163513224807</v>
      </c>
      <c r="H99" s="3">
        <v>5</v>
      </c>
      <c r="I99" s="3">
        <v>72</v>
      </c>
      <c r="J99" s="65">
        <v>47</v>
      </c>
      <c r="K99" s="3">
        <v>10</v>
      </c>
      <c r="L99" s="3">
        <v>1</v>
      </c>
      <c r="M99" s="3">
        <v>2</v>
      </c>
      <c r="N99" s="3">
        <f t="shared" ref="N99:N116" si="7">O99/4575.9</f>
        <v>0.00240389868659717</v>
      </c>
      <c r="O99" s="3">
        <v>11</v>
      </c>
      <c r="P99" s="3">
        <v>18</v>
      </c>
      <c r="Q99" s="3">
        <v>0</v>
      </c>
      <c r="R99" s="3">
        <v>2</v>
      </c>
    </row>
    <row r="100" customHeight="1" spans="1:18">
      <c r="A100" s="13">
        <v>99</v>
      </c>
      <c r="B100" s="13">
        <v>591</v>
      </c>
      <c r="C100" s="13" t="s">
        <v>153</v>
      </c>
      <c r="D100" s="13" t="s">
        <v>64</v>
      </c>
      <c r="E100" s="2" t="s">
        <v>139</v>
      </c>
      <c r="F100" s="59">
        <v>3038</v>
      </c>
      <c r="G100" s="61">
        <f t="shared" si="6"/>
        <v>0.00473757011619366</v>
      </c>
      <c r="H100" s="3">
        <v>5</v>
      </c>
      <c r="I100" s="3">
        <v>70</v>
      </c>
      <c r="J100" s="65">
        <v>94</v>
      </c>
      <c r="K100" s="3">
        <v>10</v>
      </c>
      <c r="L100" s="3">
        <v>2</v>
      </c>
      <c r="M100" s="3">
        <v>2</v>
      </c>
      <c r="N100" s="3">
        <f t="shared" si="7"/>
        <v>0.00546340610590266</v>
      </c>
      <c r="O100" s="3">
        <v>25</v>
      </c>
      <c r="P100" s="3">
        <v>18</v>
      </c>
      <c r="Q100" s="3">
        <v>0</v>
      </c>
      <c r="R100" s="3">
        <v>2</v>
      </c>
    </row>
    <row r="101" customHeight="1" spans="1:18">
      <c r="A101" s="13">
        <v>100</v>
      </c>
      <c r="B101" s="13">
        <v>104533</v>
      </c>
      <c r="C101" s="13" t="s">
        <v>154</v>
      </c>
      <c r="D101" s="13" t="s">
        <v>84</v>
      </c>
      <c r="E101" s="2" t="s">
        <v>139</v>
      </c>
      <c r="F101" s="59">
        <v>3954</v>
      </c>
      <c r="G101" s="61">
        <f t="shared" si="6"/>
        <v>0.00616601456202427</v>
      </c>
      <c r="H101" s="3">
        <v>6</v>
      </c>
      <c r="I101" s="3">
        <v>90</v>
      </c>
      <c r="J101" s="65">
        <v>59</v>
      </c>
      <c r="K101" s="3">
        <v>13</v>
      </c>
      <c r="L101" s="3">
        <v>0</v>
      </c>
      <c r="M101" s="3">
        <v>3</v>
      </c>
      <c r="N101" s="3">
        <f t="shared" si="7"/>
        <v>0.00480779737319434</v>
      </c>
      <c r="O101" s="3">
        <v>22</v>
      </c>
      <c r="P101" s="3">
        <v>18</v>
      </c>
      <c r="Q101" s="3">
        <v>0</v>
      </c>
      <c r="R101" s="3">
        <v>2</v>
      </c>
    </row>
    <row r="102" customHeight="1" spans="1:18">
      <c r="A102" s="13">
        <v>101</v>
      </c>
      <c r="B102" s="13">
        <v>713</v>
      </c>
      <c r="C102" s="13" t="s">
        <v>155</v>
      </c>
      <c r="D102" s="13" t="s">
        <v>88</v>
      </c>
      <c r="E102" s="2" t="s">
        <v>139</v>
      </c>
      <c r="F102" s="59">
        <v>1551</v>
      </c>
      <c r="G102" s="61">
        <f t="shared" si="6"/>
        <v>0.00241868704747083</v>
      </c>
      <c r="H102" s="3">
        <v>5</v>
      </c>
      <c r="I102" s="3">
        <v>72</v>
      </c>
      <c r="J102" s="65">
        <v>25</v>
      </c>
      <c r="K102" s="3">
        <v>10</v>
      </c>
      <c r="L102" s="3">
        <v>1</v>
      </c>
      <c r="M102" s="3">
        <v>2</v>
      </c>
      <c r="N102" s="3">
        <f t="shared" si="7"/>
        <v>0.00131121746541664</v>
      </c>
      <c r="O102" s="3">
        <v>6</v>
      </c>
      <c r="P102" s="3">
        <v>18</v>
      </c>
      <c r="Q102" s="3">
        <v>0</v>
      </c>
      <c r="R102" s="3">
        <v>2</v>
      </c>
    </row>
    <row r="103" customHeight="1" spans="1:18">
      <c r="A103" s="13">
        <v>102</v>
      </c>
      <c r="B103" s="13">
        <v>738</v>
      </c>
      <c r="C103" s="13" t="s">
        <v>156</v>
      </c>
      <c r="D103" s="13" t="s">
        <v>88</v>
      </c>
      <c r="E103" s="2" t="s">
        <v>139</v>
      </c>
      <c r="F103" s="59">
        <v>2549</v>
      </c>
      <c r="G103" s="61">
        <f t="shared" si="6"/>
        <v>0.0039750053410723</v>
      </c>
      <c r="H103" s="3">
        <v>4</v>
      </c>
      <c r="I103" s="3">
        <v>60</v>
      </c>
      <c r="J103" s="65">
        <v>44</v>
      </c>
      <c r="K103" s="3">
        <v>9</v>
      </c>
      <c r="L103" s="3">
        <v>0</v>
      </c>
      <c r="M103" s="3">
        <v>2</v>
      </c>
      <c r="N103" s="3">
        <f t="shared" si="7"/>
        <v>0.00502633361743045</v>
      </c>
      <c r="O103" s="3">
        <v>23</v>
      </c>
      <c r="P103" s="3">
        <v>18</v>
      </c>
      <c r="Q103" s="3">
        <v>0</v>
      </c>
      <c r="R103" s="3">
        <v>1</v>
      </c>
    </row>
    <row r="104" customHeight="1" spans="1:18">
      <c r="A104" s="13">
        <v>103</v>
      </c>
      <c r="B104" s="13">
        <v>104838</v>
      </c>
      <c r="C104" s="13" t="s">
        <v>157</v>
      </c>
      <c r="D104" s="13" t="s">
        <v>88</v>
      </c>
      <c r="E104" s="2" t="s">
        <v>139</v>
      </c>
      <c r="F104" s="59">
        <v>4282</v>
      </c>
      <c r="G104" s="61">
        <f t="shared" si="6"/>
        <v>0.00667750995310772</v>
      </c>
      <c r="H104" s="3">
        <v>5</v>
      </c>
      <c r="I104" s="3">
        <v>72</v>
      </c>
      <c r="J104" s="65">
        <v>40</v>
      </c>
      <c r="K104" s="3">
        <v>10</v>
      </c>
      <c r="L104" s="3">
        <v>1</v>
      </c>
      <c r="M104" s="3">
        <v>3</v>
      </c>
      <c r="N104" s="3">
        <f t="shared" si="7"/>
        <v>0.00305950741930549</v>
      </c>
      <c r="O104" s="3">
        <v>14</v>
      </c>
      <c r="P104" s="3">
        <v>18</v>
      </c>
      <c r="Q104" s="3">
        <v>0</v>
      </c>
      <c r="R104" s="3">
        <v>2</v>
      </c>
    </row>
    <row r="105" customHeight="1" spans="1:18">
      <c r="A105" s="13">
        <v>104</v>
      </c>
      <c r="B105" s="13">
        <v>741</v>
      </c>
      <c r="C105" s="13" t="s">
        <v>158</v>
      </c>
      <c r="D105" s="13" t="s">
        <v>44</v>
      </c>
      <c r="E105" s="2" t="s">
        <v>159</v>
      </c>
      <c r="F105" s="59">
        <v>2162</v>
      </c>
      <c r="G105" s="61">
        <f t="shared" si="6"/>
        <v>0.00337150315708055</v>
      </c>
      <c r="H105" s="3">
        <v>5</v>
      </c>
      <c r="I105" s="3">
        <v>72</v>
      </c>
      <c r="J105" s="65">
        <v>58</v>
      </c>
      <c r="K105" s="3">
        <v>10</v>
      </c>
      <c r="L105" s="3">
        <v>0</v>
      </c>
      <c r="M105" s="3">
        <v>2</v>
      </c>
      <c r="N105" s="3">
        <f t="shared" si="7"/>
        <v>0.00524486986166656</v>
      </c>
      <c r="O105" s="3">
        <v>24</v>
      </c>
      <c r="P105" s="3">
        <v>18</v>
      </c>
      <c r="Q105" s="3">
        <v>0</v>
      </c>
      <c r="R105" s="3">
        <v>2</v>
      </c>
    </row>
    <row r="106" customHeight="1" spans="1:18">
      <c r="A106" s="13">
        <v>105</v>
      </c>
      <c r="B106" s="13">
        <v>111219</v>
      </c>
      <c r="C106" s="13" t="s">
        <v>160</v>
      </c>
      <c r="D106" s="13" t="s">
        <v>44</v>
      </c>
      <c r="E106" s="2" t="s">
        <v>159</v>
      </c>
      <c r="F106" s="59">
        <v>772</v>
      </c>
      <c r="G106" s="61">
        <f t="shared" si="6"/>
        <v>0.00120388549364763</v>
      </c>
      <c r="H106" s="3">
        <v>4</v>
      </c>
      <c r="I106" s="3">
        <v>58</v>
      </c>
      <c r="J106" s="65">
        <v>0</v>
      </c>
      <c r="K106" s="3">
        <v>9</v>
      </c>
      <c r="L106" s="3">
        <v>0</v>
      </c>
      <c r="M106" s="3">
        <v>2</v>
      </c>
      <c r="N106" s="3">
        <f t="shared" si="7"/>
        <v>0</v>
      </c>
      <c r="O106" s="3">
        <v>0</v>
      </c>
      <c r="P106" s="3">
        <v>18</v>
      </c>
      <c r="Q106" s="3">
        <v>0</v>
      </c>
      <c r="R106" s="3">
        <v>1</v>
      </c>
    </row>
    <row r="107" customHeight="1" spans="1:18">
      <c r="A107" s="13">
        <v>106</v>
      </c>
      <c r="B107" s="13">
        <v>545</v>
      </c>
      <c r="C107" s="13" t="s">
        <v>161</v>
      </c>
      <c r="D107" s="13" t="s">
        <v>55</v>
      </c>
      <c r="E107" s="2" t="s">
        <v>159</v>
      </c>
      <c r="F107" s="59">
        <v>2718</v>
      </c>
      <c r="G107" s="61">
        <f t="shared" si="6"/>
        <v>0.00423855022245371</v>
      </c>
      <c r="H107" s="3">
        <v>5</v>
      </c>
      <c r="I107" s="3">
        <v>63</v>
      </c>
      <c r="J107" s="65">
        <v>65</v>
      </c>
      <c r="K107" s="3">
        <v>9</v>
      </c>
      <c r="L107" s="3">
        <v>1</v>
      </c>
      <c r="M107" s="3">
        <v>2</v>
      </c>
      <c r="N107" s="3">
        <f t="shared" si="7"/>
        <v>0.00349657990777771</v>
      </c>
      <c r="O107" s="3">
        <v>16</v>
      </c>
      <c r="P107" s="3">
        <v>18</v>
      </c>
      <c r="Q107" s="3">
        <v>1</v>
      </c>
      <c r="R107" s="3">
        <v>1</v>
      </c>
    </row>
    <row r="108" customHeight="1" spans="1:18">
      <c r="A108" s="13">
        <v>107</v>
      </c>
      <c r="B108" s="13">
        <v>104430</v>
      </c>
      <c r="C108" s="13" t="s">
        <v>162</v>
      </c>
      <c r="D108" s="13" t="s">
        <v>55</v>
      </c>
      <c r="E108" s="2" t="s">
        <v>159</v>
      </c>
      <c r="F108" s="59">
        <v>3736</v>
      </c>
      <c r="G108" s="61">
        <f t="shared" si="6"/>
        <v>0.00582605725941393</v>
      </c>
      <c r="H108" s="3">
        <v>5</v>
      </c>
      <c r="I108" s="3">
        <v>72</v>
      </c>
      <c r="J108" s="65">
        <v>49</v>
      </c>
      <c r="K108" s="3">
        <v>10</v>
      </c>
      <c r="L108" s="3">
        <v>1</v>
      </c>
      <c r="M108" s="3">
        <v>3</v>
      </c>
      <c r="N108" s="3">
        <f t="shared" si="7"/>
        <v>0.00874144976944426</v>
      </c>
      <c r="O108" s="3">
        <v>40</v>
      </c>
      <c r="P108" s="3">
        <v>24</v>
      </c>
      <c r="Q108" s="3">
        <v>2</v>
      </c>
      <c r="R108" s="3">
        <v>2</v>
      </c>
    </row>
    <row r="109" customHeight="1" spans="1:18">
      <c r="A109" s="13">
        <v>108</v>
      </c>
      <c r="B109" s="13">
        <v>105396</v>
      </c>
      <c r="C109" s="13" t="s">
        <v>163</v>
      </c>
      <c r="D109" s="13" t="s">
        <v>55</v>
      </c>
      <c r="E109" s="2" t="s">
        <v>159</v>
      </c>
      <c r="F109" s="59">
        <v>2106</v>
      </c>
      <c r="G109" s="61">
        <f t="shared" si="6"/>
        <v>0.00328417467567605</v>
      </c>
      <c r="H109" s="3">
        <v>5</v>
      </c>
      <c r="I109" s="3">
        <v>72</v>
      </c>
      <c r="J109" s="65">
        <v>15</v>
      </c>
      <c r="K109" s="3">
        <v>10</v>
      </c>
      <c r="L109" s="3">
        <v>3</v>
      </c>
      <c r="M109" s="3">
        <v>2</v>
      </c>
      <c r="N109" s="3">
        <f t="shared" si="7"/>
        <v>0.00699315981555541</v>
      </c>
      <c r="O109" s="3">
        <v>32</v>
      </c>
      <c r="P109" s="3">
        <v>22</v>
      </c>
      <c r="Q109" s="3">
        <v>0</v>
      </c>
      <c r="R109" s="3">
        <v>2</v>
      </c>
    </row>
    <row r="110" customHeight="1" spans="1:18">
      <c r="A110" s="13">
        <v>109</v>
      </c>
      <c r="B110" s="13">
        <v>105910</v>
      </c>
      <c r="C110" s="13" t="s">
        <v>164</v>
      </c>
      <c r="D110" s="13" t="s">
        <v>55</v>
      </c>
      <c r="E110" s="2" t="s">
        <v>159</v>
      </c>
      <c r="F110" s="59">
        <v>3105</v>
      </c>
      <c r="G110" s="61">
        <f t="shared" si="6"/>
        <v>0.00484205240644547</v>
      </c>
      <c r="H110" s="3">
        <v>5</v>
      </c>
      <c r="I110" s="3">
        <v>72</v>
      </c>
      <c r="J110" s="65">
        <v>8</v>
      </c>
      <c r="K110" s="3">
        <v>10</v>
      </c>
      <c r="L110" s="3">
        <v>2</v>
      </c>
      <c r="M110" s="3">
        <v>2</v>
      </c>
      <c r="N110" s="3">
        <f t="shared" si="7"/>
        <v>0.00502633361743045</v>
      </c>
      <c r="O110" s="3">
        <v>23</v>
      </c>
      <c r="P110" s="3">
        <v>18</v>
      </c>
      <c r="Q110" s="3">
        <v>0</v>
      </c>
      <c r="R110" s="3">
        <v>2</v>
      </c>
    </row>
    <row r="111" customHeight="1" spans="1:18">
      <c r="A111" s="13">
        <v>110</v>
      </c>
      <c r="B111" s="13">
        <v>106568</v>
      </c>
      <c r="C111" s="13" t="s">
        <v>165</v>
      </c>
      <c r="D111" s="13" t="s">
        <v>55</v>
      </c>
      <c r="E111" s="2" t="s">
        <v>159</v>
      </c>
      <c r="F111" s="59">
        <v>2042</v>
      </c>
      <c r="G111" s="61">
        <f t="shared" si="6"/>
        <v>0.00318437069692806</v>
      </c>
      <c r="H111" s="3">
        <v>4</v>
      </c>
      <c r="I111" s="3">
        <v>58</v>
      </c>
      <c r="J111" s="65">
        <v>0</v>
      </c>
      <c r="K111" s="3">
        <v>9</v>
      </c>
      <c r="L111" s="3">
        <v>0</v>
      </c>
      <c r="M111" s="3">
        <v>2</v>
      </c>
      <c r="N111" s="3">
        <f t="shared" si="7"/>
        <v>0</v>
      </c>
      <c r="O111" s="3">
        <v>0</v>
      </c>
      <c r="P111" s="3">
        <v>18</v>
      </c>
      <c r="Q111" s="3">
        <v>0</v>
      </c>
      <c r="R111" s="3">
        <v>1</v>
      </c>
    </row>
    <row r="112" customHeight="1" spans="1:18">
      <c r="A112" s="13">
        <v>111</v>
      </c>
      <c r="B112" s="13">
        <v>102478</v>
      </c>
      <c r="C112" s="13" t="s">
        <v>166</v>
      </c>
      <c r="D112" s="13" t="s">
        <v>47</v>
      </c>
      <c r="E112" s="2" t="s">
        <v>159</v>
      </c>
      <c r="F112" s="59">
        <v>2474</v>
      </c>
      <c r="G112" s="61">
        <f t="shared" si="6"/>
        <v>0.003858047553477</v>
      </c>
      <c r="H112" s="3">
        <v>4</v>
      </c>
      <c r="I112" s="3">
        <v>58</v>
      </c>
      <c r="J112" s="65">
        <v>54</v>
      </c>
      <c r="K112" s="3">
        <v>9</v>
      </c>
      <c r="L112" s="3">
        <v>0</v>
      </c>
      <c r="M112" s="3">
        <v>2</v>
      </c>
      <c r="N112" s="3">
        <f t="shared" si="7"/>
        <v>0.00284097117506939</v>
      </c>
      <c r="O112" s="3">
        <v>13</v>
      </c>
      <c r="P112" s="3">
        <v>18</v>
      </c>
      <c r="Q112" s="3">
        <v>2</v>
      </c>
      <c r="R112" s="3">
        <v>1</v>
      </c>
    </row>
    <row r="113" customHeight="1" spans="1:18">
      <c r="A113" s="13">
        <v>112</v>
      </c>
      <c r="B113" s="13">
        <v>102935</v>
      </c>
      <c r="C113" s="13" t="s">
        <v>167</v>
      </c>
      <c r="D113" s="13" t="s">
        <v>47</v>
      </c>
      <c r="E113" s="2" t="s">
        <v>159</v>
      </c>
      <c r="F113" s="59">
        <v>4113</v>
      </c>
      <c r="G113" s="61">
        <f t="shared" si="6"/>
        <v>0.00641396507172631</v>
      </c>
      <c r="H113" s="3">
        <v>5</v>
      </c>
      <c r="I113" s="3">
        <v>70</v>
      </c>
      <c r="J113" s="65">
        <v>36</v>
      </c>
      <c r="K113" s="3">
        <v>10</v>
      </c>
      <c r="L113" s="3">
        <v>4</v>
      </c>
      <c r="M113" s="3">
        <v>3</v>
      </c>
      <c r="N113" s="3">
        <f t="shared" si="7"/>
        <v>0.00764876854826373</v>
      </c>
      <c r="O113" s="3">
        <v>35</v>
      </c>
      <c r="P113" s="3">
        <v>20</v>
      </c>
      <c r="Q113" s="3">
        <v>4</v>
      </c>
      <c r="R113" s="3">
        <v>2</v>
      </c>
    </row>
    <row r="114" customHeight="1" spans="1:18">
      <c r="A114" s="13">
        <v>113</v>
      </c>
      <c r="B114" s="13">
        <v>107829</v>
      </c>
      <c r="C114" s="13" t="s">
        <v>168</v>
      </c>
      <c r="D114" s="13" t="s">
        <v>47</v>
      </c>
      <c r="E114" s="2" t="s">
        <v>159</v>
      </c>
      <c r="F114" s="59">
        <v>2280</v>
      </c>
      <c r="G114" s="61">
        <f t="shared" si="6"/>
        <v>0.00355551674289715</v>
      </c>
      <c r="H114" s="3">
        <v>4</v>
      </c>
      <c r="I114" s="3">
        <v>58</v>
      </c>
      <c r="J114" s="65">
        <v>0</v>
      </c>
      <c r="K114" s="3">
        <v>9</v>
      </c>
      <c r="L114" s="3">
        <v>0</v>
      </c>
      <c r="M114" s="3">
        <v>2</v>
      </c>
      <c r="N114" s="3">
        <f t="shared" si="7"/>
        <v>0</v>
      </c>
      <c r="O114" s="3">
        <v>0</v>
      </c>
      <c r="P114" s="3">
        <v>18</v>
      </c>
      <c r="Q114" s="3">
        <v>0</v>
      </c>
      <c r="R114" s="3">
        <v>1</v>
      </c>
    </row>
    <row r="115" customHeight="1" spans="1:18">
      <c r="A115" s="13">
        <v>114</v>
      </c>
      <c r="B115" s="13">
        <v>110378</v>
      </c>
      <c r="C115" s="13" t="s">
        <v>169</v>
      </c>
      <c r="D115" s="13" t="s">
        <v>88</v>
      </c>
      <c r="E115" s="2" t="s">
        <v>159</v>
      </c>
      <c r="F115" s="59">
        <v>1343</v>
      </c>
      <c r="G115" s="61">
        <f t="shared" si="6"/>
        <v>0.00209432411653986</v>
      </c>
      <c r="H115" s="3">
        <v>4</v>
      </c>
      <c r="I115" s="3">
        <v>58</v>
      </c>
      <c r="J115" s="65">
        <v>0</v>
      </c>
      <c r="K115" s="3">
        <v>9</v>
      </c>
      <c r="L115" s="3">
        <v>0</v>
      </c>
      <c r="M115" s="3">
        <v>2</v>
      </c>
      <c r="N115" s="3">
        <f t="shared" si="7"/>
        <v>0</v>
      </c>
      <c r="O115" s="3">
        <v>0</v>
      </c>
      <c r="P115" s="3">
        <v>18</v>
      </c>
      <c r="Q115" s="3">
        <v>0</v>
      </c>
      <c r="R115" s="3">
        <v>1</v>
      </c>
    </row>
    <row r="116" customHeight="1" spans="6:18">
      <c r="F116" s="59">
        <f>SUM(F2:F115)</f>
        <v>641257</v>
      </c>
      <c r="G116" s="61">
        <f t="shared" si="6"/>
        <v>1</v>
      </c>
      <c r="H116" s="3">
        <f>SUM(H2:H115)</f>
        <v>1003</v>
      </c>
      <c r="I116" s="3">
        <f>SUM(I2:I115)</f>
        <v>14003</v>
      </c>
      <c r="J116" s="3">
        <f>SUM(J2:J115)</f>
        <v>10589.25</v>
      </c>
      <c r="K116" s="3">
        <f>SUM(K2:K115)</f>
        <v>2005</v>
      </c>
      <c r="M116" s="3">
        <f>SUM(M2:M115)</f>
        <v>514</v>
      </c>
      <c r="N116" s="3">
        <f t="shared" si="7"/>
        <v>0</v>
      </c>
      <c r="O116" s="3">
        <v>0</v>
      </c>
      <c r="P116" s="3">
        <f>SUM(P2:P115)</f>
        <v>3284</v>
      </c>
      <c r="Q116" s="3">
        <v>0</v>
      </c>
      <c r="R116" s="3">
        <v>301</v>
      </c>
    </row>
  </sheetData>
  <sortState ref="A2:R115">
    <sortCondition ref="E2"/>
  </sortState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6"/>
  <sheetViews>
    <sheetView workbookViewId="0">
      <selection activeCell="E13" sqref="E13"/>
    </sheetView>
  </sheetViews>
  <sheetFormatPr defaultColWidth="9" defaultRowHeight="13.5" outlineLevelCol="4"/>
  <cols>
    <col min="2" max="2" width="13.375" customWidth="1"/>
    <col min="3" max="3" width="34.125" customWidth="1"/>
    <col min="4" max="4" width="21.5" customWidth="1"/>
    <col min="5" max="5" width="15.875" customWidth="1"/>
  </cols>
  <sheetData>
    <row r="1" spans="1:5">
      <c r="A1" s="36" t="s">
        <v>0</v>
      </c>
      <c r="B1" s="36" t="s">
        <v>34</v>
      </c>
      <c r="C1" s="36" t="s">
        <v>35</v>
      </c>
      <c r="D1" s="36" t="s">
        <v>36</v>
      </c>
      <c r="E1" s="36" t="s">
        <v>170</v>
      </c>
    </row>
    <row r="2" spans="1:5">
      <c r="A2" s="36">
        <v>1</v>
      </c>
      <c r="B2" s="36">
        <v>582</v>
      </c>
      <c r="C2" s="36" t="s">
        <v>43</v>
      </c>
      <c r="D2" s="36" t="s">
        <v>44</v>
      </c>
      <c r="E2" s="36">
        <v>148</v>
      </c>
    </row>
    <row r="3" spans="1:5">
      <c r="A3" s="36">
        <v>2</v>
      </c>
      <c r="B3" s="36">
        <v>343</v>
      </c>
      <c r="C3" s="36" t="s">
        <v>48</v>
      </c>
      <c r="D3" s="36" t="s">
        <v>44</v>
      </c>
      <c r="E3" s="36">
        <v>393</v>
      </c>
    </row>
    <row r="4" spans="1:5">
      <c r="A4" s="36">
        <v>3</v>
      </c>
      <c r="B4" s="36">
        <v>581</v>
      </c>
      <c r="C4" s="36" t="s">
        <v>50</v>
      </c>
      <c r="D4" s="36" t="s">
        <v>44</v>
      </c>
      <c r="E4" s="36">
        <v>455.8</v>
      </c>
    </row>
    <row r="5" spans="1:5">
      <c r="A5" s="36">
        <v>4</v>
      </c>
      <c r="B5" s="36">
        <v>585</v>
      </c>
      <c r="C5" s="36" t="s">
        <v>51</v>
      </c>
      <c r="D5" s="36" t="s">
        <v>44</v>
      </c>
      <c r="E5" s="36">
        <v>652.9</v>
      </c>
    </row>
    <row r="6" spans="1:5">
      <c r="A6" s="36">
        <v>5</v>
      </c>
      <c r="B6" s="36">
        <v>709</v>
      </c>
      <c r="C6" s="36" t="s">
        <v>52</v>
      </c>
      <c r="D6" s="36" t="s">
        <v>44</v>
      </c>
      <c r="E6" s="36">
        <v>980.5</v>
      </c>
    </row>
    <row r="7" spans="1:5">
      <c r="A7" s="36">
        <v>6</v>
      </c>
      <c r="B7" s="36">
        <v>730</v>
      </c>
      <c r="C7" s="36" t="s">
        <v>53</v>
      </c>
      <c r="D7" s="36" t="s">
        <v>44</v>
      </c>
      <c r="E7" s="36">
        <v>813.5</v>
      </c>
    </row>
    <row r="8" spans="1:5">
      <c r="A8" s="36">
        <v>7</v>
      </c>
      <c r="B8" s="36">
        <v>365</v>
      </c>
      <c r="C8" s="36" t="s">
        <v>65</v>
      </c>
      <c r="D8" s="36" t="s">
        <v>44</v>
      </c>
      <c r="E8" s="36">
        <v>480.3</v>
      </c>
    </row>
    <row r="9" spans="1:5">
      <c r="A9" s="36">
        <v>8</v>
      </c>
      <c r="B9" s="36">
        <v>379</v>
      </c>
      <c r="C9" s="36" t="s">
        <v>67</v>
      </c>
      <c r="D9" s="36" t="s">
        <v>44</v>
      </c>
      <c r="E9" s="36">
        <v>376.6</v>
      </c>
    </row>
    <row r="10" spans="1:5">
      <c r="A10" s="36">
        <v>9</v>
      </c>
      <c r="B10" s="36">
        <v>513</v>
      </c>
      <c r="C10" s="36" t="s">
        <v>68</v>
      </c>
      <c r="D10" s="36" t="s">
        <v>44</v>
      </c>
      <c r="E10" s="36">
        <v>544.9</v>
      </c>
    </row>
    <row r="11" spans="1:5">
      <c r="A11" s="36">
        <v>10</v>
      </c>
      <c r="B11" s="36">
        <v>102934</v>
      </c>
      <c r="C11" s="36" t="s">
        <v>69</v>
      </c>
      <c r="D11" s="36" t="s">
        <v>44</v>
      </c>
      <c r="E11" s="36">
        <v>316.4</v>
      </c>
    </row>
    <row r="12" spans="1:5">
      <c r="A12" s="36">
        <v>11</v>
      </c>
      <c r="B12" s="36">
        <v>357</v>
      </c>
      <c r="C12" s="36" t="s">
        <v>89</v>
      </c>
      <c r="D12" s="36" t="s">
        <v>44</v>
      </c>
      <c r="E12" s="36">
        <v>74.8</v>
      </c>
    </row>
    <row r="13" spans="1:5">
      <c r="A13" s="36">
        <v>12</v>
      </c>
      <c r="B13" s="36">
        <v>745</v>
      </c>
      <c r="C13" s="36" t="s">
        <v>91</v>
      </c>
      <c r="D13" s="36" t="s">
        <v>44</v>
      </c>
      <c r="E13" s="36">
        <v>224.7</v>
      </c>
    </row>
    <row r="14" spans="1:5">
      <c r="A14" s="36">
        <v>13</v>
      </c>
      <c r="B14" s="36">
        <v>103198</v>
      </c>
      <c r="C14" s="36" t="s">
        <v>92</v>
      </c>
      <c r="D14" s="36" t="s">
        <v>44</v>
      </c>
      <c r="E14" s="36">
        <v>175.7</v>
      </c>
    </row>
    <row r="15" spans="1:5">
      <c r="A15" s="36">
        <v>14</v>
      </c>
      <c r="B15" s="36">
        <v>103199</v>
      </c>
      <c r="C15" s="36" t="s">
        <v>93</v>
      </c>
      <c r="D15" s="36" t="s">
        <v>44</v>
      </c>
      <c r="E15" s="36">
        <v>91.8</v>
      </c>
    </row>
    <row r="16" spans="1:5">
      <c r="A16" s="36">
        <v>15</v>
      </c>
      <c r="B16" s="36">
        <v>106569</v>
      </c>
      <c r="C16" s="36" t="s">
        <v>94</v>
      </c>
      <c r="D16" s="36" t="s">
        <v>44</v>
      </c>
      <c r="E16" s="36">
        <v>280.1</v>
      </c>
    </row>
    <row r="17" spans="1:5">
      <c r="A17" s="36">
        <v>16</v>
      </c>
      <c r="B17" s="36">
        <v>106399</v>
      </c>
      <c r="C17" s="36" t="s">
        <v>95</v>
      </c>
      <c r="D17" s="36" t="s">
        <v>44</v>
      </c>
      <c r="E17" s="36">
        <v>172.5</v>
      </c>
    </row>
    <row r="18" spans="1:5">
      <c r="A18" s="36">
        <v>17</v>
      </c>
      <c r="B18" s="36">
        <v>107658</v>
      </c>
      <c r="C18" s="36" t="s">
        <v>96</v>
      </c>
      <c r="D18" s="36" t="s">
        <v>44</v>
      </c>
      <c r="E18" s="36">
        <v>374.8</v>
      </c>
    </row>
    <row r="19" spans="1:5">
      <c r="A19" s="36">
        <v>18</v>
      </c>
      <c r="B19" s="36">
        <v>339</v>
      </c>
      <c r="C19" s="36" t="s">
        <v>120</v>
      </c>
      <c r="D19" s="36" t="s">
        <v>44</v>
      </c>
      <c r="E19" s="36">
        <v>78.7</v>
      </c>
    </row>
    <row r="20" spans="1:5">
      <c r="A20" s="36">
        <v>19</v>
      </c>
      <c r="B20" s="36">
        <v>359</v>
      </c>
      <c r="C20" s="36" t="s">
        <v>122</v>
      </c>
      <c r="D20" s="36" t="s">
        <v>44</v>
      </c>
      <c r="E20" s="36">
        <v>132.1</v>
      </c>
    </row>
    <row r="21" spans="1:5">
      <c r="A21" s="36">
        <v>20</v>
      </c>
      <c r="B21" s="36">
        <v>726</v>
      </c>
      <c r="C21" s="36" t="s">
        <v>123</v>
      </c>
      <c r="D21" s="36" t="s">
        <v>44</v>
      </c>
      <c r="E21" s="36">
        <v>235.5</v>
      </c>
    </row>
    <row r="22" spans="1:5">
      <c r="A22" s="36">
        <v>21</v>
      </c>
      <c r="B22" s="36">
        <v>727</v>
      </c>
      <c r="C22" s="36" t="s">
        <v>124</v>
      </c>
      <c r="D22" s="36" t="s">
        <v>44</v>
      </c>
      <c r="E22" s="36">
        <v>152.1</v>
      </c>
    </row>
    <row r="23" spans="1:5">
      <c r="A23" s="36">
        <v>22</v>
      </c>
      <c r="B23" s="36">
        <v>105267</v>
      </c>
      <c r="C23" s="36" t="s">
        <v>125</v>
      </c>
      <c r="D23" s="36" t="s">
        <v>44</v>
      </c>
      <c r="E23" s="36">
        <v>138.2</v>
      </c>
    </row>
    <row r="24" spans="1:5">
      <c r="A24" s="36">
        <v>23</v>
      </c>
      <c r="B24" s="36">
        <v>311</v>
      </c>
      <c r="C24" s="36" t="s">
        <v>138</v>
      </c>
      <c r="D24" s="36" t="s">
        <v>44</v>
      </c>
      <c r="E24" s="36">
        <v>187.5</v>
      </c>
    </row>
    <row r="25" spans="1:5">
      <c r="A25" s="36">
        <v>24</v>
      </c>
      <c r="B25" s="36">
        <v>570</v>
      </c>
      <c r="C25" s="36" t="s">
        <v>140</v>
      </c>
      <c r="D25" s="36" t="s">
        <v>44</v>
      </c>
      <c r="E25" s="36">
        <v>123.9</v>
      </c>
    </row>
    <row r="26" spans="1:5">
      <c r="A26" s="36">
        <v>25</v>
      </c>
      <c r="B26" s="36">
        <v>347</v>
      </c>
      <c r="C26" s="36" t="s">
        <v>141</v>
      </c>
      <c r="D26" s="36" t="s">
        <v>44</v>
      </c>
      <c r="E26" s="36">
        <v>122.6</v>
      </c>
    </row>
    <row r="27" spans="1:5">
      <c r="A27" s="36">
        <v>26</v>
      </c>
      <c r="B27" s="36">
        <v>752</v>
      </c>
      <c r="C27" s="36" t="s">
        <v>142</v>
      </c>
      <c r="D27" s="36" t="s">
        <v>44</v>
      </c>
      <c r="E27" s="36">
        <v>135.2</v>
      </c>
    </row>
    <row r="28" spans="1:5">
      <c r="A28" s="36">
        <v>27</v>
      </c>
      <c r="B28" s="36">
        <v>102565</v>
      </c>
      <c r="C28" s="36" t="s">
        <v>143</v>
      </c>
      <c r="D28" s="36" t="s">
        <v>44</v>
      </c>
      <c r="E28" s="36">
        <v>68.6</v>
      </c>
    </row>
    <row r="29" spans="1:5">
      <c r="A29" s="36">
        <v>28</v>
      </c>
      <c r="B29" s="36">
        <v>104429</v>
      </c>
      <c r="C29" s="36" t="s">
        <v>144</v>
      </c>
      <c r="D29" s="36" t="s">
        <v>44</v>
      </c>
      <c r="E29" s="36">
        <v>274</v>
      </c>
    </row>
    <row r="30" spans="1:5">
      <c r="A30" s="36">
        <v>29</v>
      </c>
      <c r="B30" s="36">
        <v>108277</v>
      </c>
      <c r="C30" s="36" t="s">
        <v>145</v>
      </c>
      <c r="D30" s="36" t="s">
        <v>44</v>
      </c>
      <c r="E30" s="36">
        <v>81.6</v>
      </c>
    </row>
    <row r="31" spans="1:5">
      <c r="A31" s="36">
        <v>30</v>
      </c>
      <c r="B31" s="36">
        <v>741</v>
      </c>
      <c r="C31" s="36" t="s">
        <v>158</v>
      </c>
      <c r="D31" s="36" t="s">
        <v>44</v>
      </c>
      <c r="E31" s="36">
        <v>58.5</v>
      </c>
    </row>
    <row r="32" spans="1:5">
      <c r="A32" s="36">
        <v>31</v>
      </c>
      <c r="B32" s="36">
        <v>111219</v>
      </c>
      <c r="C32" s="36" t="s">
        <v>160</v>
      </c>
      <c r="D32" s="36" t="s">
        <v>44</v>
      </c>
      <c r="E32" s="36">
        <v>84.9</v>
      </c>
    </row>
    <row r="33" spans="1:5">
      <c r="A33" s="36">
        <v>32</v>
      </c>
      <c r="B33" s="36">
        <v>307</v>
      </c>
      <c r="C33" s="36" t="s">
        <v>40</v>
      </c>
      <c r="D33" s="36" t="s">
        <v>41</v>
      </c>
      <c r="E33" s="36">
        <v>1323.7</v>
      </c>
    </row>
    <row r="34" spans="1:5">
      <c r="A34" s="36">
        <v>33</v>
      </c>
      <c r="B34" s="36">
        <v>106066</v>
      </c>
      <c r="C34" s="36" t="s">
        <v>146</v>
      </c>
      <c r="D34" s="36" t="s">
        <v>41</v>
      </c>
      <c r="E34" s="36">
        <v>254.6</v>
      </c>
    </row>
    <row r="35" spans="1:5">
      <c r="A35" s="36">
        <v>34</v>
      </c>
      <c r="B35" s="36">
        <v>571</v>
      </c>
      <c r="C35" s="36" t="s">
        <v>54</v>
      </c>
      <c r="D35" s="36" t="s">
        <v>55</v>
      </c>
      <c r="E35" s="36">
        <v>382.5</v>
      </c>
    </row>
    <row r="36" spans="1:5">
      <c r="A36" s="36">
        <v>35</v>
      </c>
      <c r="B36" s="36">
        <v>707</v>
      </c>
      <c r="C36" s="36" t="s">
        <v>56</v>
      </c>
      <c r="D36" s="36" t="s">
        <v>55</v>
      </c>
      <c r="E36" s="36">
        <v>781.8</v>
      </c>
    </row>
    <row r="37" spans="1:5">
      <c r="A37" s="36">
        <v>36</v>
      </c>
      <c r="B37" s="36">
        <v>712</v>
      </c>
      <c r="C37" s="36" t="s">
        <v>57</v>
      </c>
      <c r="D37" s="36" t="s">
        <v>55</v>
      </c>
      <c r="E37" s="36">
        <v>346</v>
      </c>
    </row>
    <row r="38" spans="1:5">
      <c r="A38" s="36">
        <v>37</v>
      </c>
      <c r="B38" s="36">
        <v>750</v>
      </c>
      <c r="C38" s="36" t="s">
        <v>58</v>
      </c>
      <c r="D38" s="36" t="s">
        <v>55</v>
      </c>
      <c r="E38" s="36">
        <v>509.8</v>
      </c>
    </row>
    <row r="39" spans="1:5">
      <c r="A39" s="36">
        <v>38</v>
      </c>
      <c r="B39" s="36">
        <v>387</v>
      </c>
      <c r="C39" s="36" t="s">
        <v>70</v>
      </c>
      <c r="D39" s="36" t="s">
        <v>55</v>
      </c>
      <c r="E39" s="36">
        <v>518.3</v>
      </c>
    </row>
    <row r="40" spans="1:5">
      <c r="A40" s="36">
        <v>39</v>
      </c>
      <c r="B40" s="36">
        <v>377</v>
      </c>
      <c r="C40" s="36" t="s">
        <v>71</v>
      </c>
      <c r="D40" s="36" t="s">
        <v>55</v>
      </c>
      <c r="E40" s="36">
        <v>368.8</v>
      </c>
    </row>
    <row r="41" spans="1:5">
      <c r="A41" s="36">
        <v>40</v>
      </c>
      <c r="B41" s="36">
        <v>546</v>
      </c>
      <c r="C41" s="36" t="s">
        <v>72</v>
      </c>
      <c r="D41" s="36" t="s">
        <v>55</v>
      </c>
      <c r="E41" s="36">
        <v>347.2</v>
      </c>
    </row>
    <row r="42" spans="1:5">
      <c r="A42" s="36">
        <v>41</v>
      </c>
      <c r="B42" s="36">
        <v>598</v>
      </c>
      <c r="C42" s="36" t="s">
        <v>73</v>
      </c>
      <c r="D42" s="36" t="s">
        <v>55</v>
      </c>
      <c r="E42" s="36">
        <v>264.1</v>
      </c>
    </row>
    <row r="43" spans="1:5">
      <c r="A43" s="36">
        <v>42</v>
      </c>
      <c r="B43" s="36">
        <v>724</v>
      </c>
      <c r="C43" s="36" t="s">
        <v>74</v>
      </c>
      <c r="D43" s="36" t="s">
        <v>55</v>
      </c>
      <c r="E43" s="36">
        <v>344.2</v>
      </c>
    </row>
    <row r="44" spans="1:5">
      <c r="A44" s="36">
        <v>43</v>
      </c>
      <c r="B44" s="36">
        <v>737</v>
      </c>
      <c r="C44" s="36" t="s">
        <v>75</v>
      </c>
      <c r="D44" s="36" t="s">
        <v>55</v>
      </c>
      <c r="E44" s="36">
        <v>495</v>
      </c>
    </row>
    <row r="45" spans="1:5">
      <c r="A45" s="36">
        <v>44</v>
      </c>
      <c r="B45" s="36">
        <v>105751</v>
      </c>
      <c r="C45" s="36" t="s">
        <v>76</v>
      </c>
      <c r="D45" s="36" t="s">
        <v>55</v>
      </c>
      <c r="E45" s="36">
        <v>314</v>
      </c>
    </row>
    <row r="46" spans="1:5">
      <c r="A46" s="36">
        <v>45</v>
      </c>
      <c r="B46" s="36">
        <v>399</v>
      </c>
      <c r="C46" s="36" t="s">
        <v>97</v>
      </c>
      <c r="D46" s="36" t="s">
        <v>55</v>
      </c>
      <c r="E46" s="36">
        <v>223.5</v>
      </c>
    </row>
    <row r="47" spans="1:5">
      <c r="A47" s="36">
        <v>46</v>
      </c>
      <c r="B47" s="36">
        <v>743</v>
      </c>
      <c r="C47" s="36" t="s">
        <v>98</v>
      </c>
      <c r="D47" s="36" t="s">
        <v>55</v>
      </c>
      <c r="E47" s="36">
        <v>494.8</v>
      </c>
    </row>
    <row r="48" spans="1:5">
      <c r="A48" s="36">
        <v>47</v>
      </c>
      <c r="B48" s="36">
        <v>103639</v>
      </c>
      <c r="C48" s="36" t="s">
        <v>99</v>
      </c>
      <c r="D48" s="36" t="s">
        <v>55</v>
      </c>
      <c r="E48" s="36">
        <v>335.7</v>
      </c>
    </row>
    <row r="49" spans="1:5">
      <c r="A49" s="36">
        <v>48</v>
      </c>
      <c r="B49" s="36">
        <v>733</v>
      </c>
      <c r="C49" s="36" t="s">
        <v>126</v>
      </c>
      <c r="D49" s="36" t="s">
        <v>55</v>
      </c>
      <c r="E49" s="36">
        <v>127.2</v>
      </c>
    </row>
    <row r="50" spans="1:5">
      <c r="A50" s="36">
        <v>49</v>
      </c>
      <c r="B50" s="36">
        <v>106485</v>
      </c>
      <c r="C50" s="36" t="s">
        <v>127</v>
      </c>
      <c r="D50" s="36" t="s">
        <v>55</v>
      </c>
      <c r="E50" s="36">
        <v>103</v>
      </c>
    </row>
    <row r="51" spans="1:5">
      <c r="A51" s="36">
        <v>50</v>
      </c>
      <c r="B51" s="36">
        <v>573</v>
      </c>
      <c r="C51" s="36" t="s">
        <v>147</v>
      </c>
      <c r="D51" s="36" t="s">
        <v>55</v>
      </c>
      <c r="E51" s="36">
        <v>142.7</v>
      </c>
    </row>
    <row r="52" spans="1:5">
      <c r="A52" s="36">
        <v>51</v>
      </c>
      <c r="B52" s="36">
        <v>740</v>
      </c>
      <c r="C52" s="36" t="s">
        <v>148</v>
      </c>
      <c r="D52" s="36" t="s">
        <v>55</v>
      </c>
      <c r="E52" s="36">
        <v>206.7</v>
      </c>
    </row>
    <row r="53" spans="1:5">
      <c r="A53" s="36">
        <v>52</v>
      </c>
      <c r="B53" s="36">
        <v>753</v>
      </c>
      <c r="C53" s="36" t="s">
        <v>149</v>
      </c>
      <c r="D53" s="36" t="s">
        <v>55</v>
      </c>
      <c r="E53" s="36">
        <v>62.5</v>
      </c>
    </row>
    <row r="54" spans="1:5">
      <c r="A54" s="36">
        <v>53</v>
      </c>
      <c r="B54" s="36">
        <v>545</v>
      </c>
      <c r="C54" s="36" t="s">
        <v>161</v>
      </c>
      <c r="D54" s="36" t="s">
        <v>55</v>
      </c>
      <c r="E54" s="36">
        <v>64.4</v>
      </c>
    </row>
    <row r="55" spans="1:5">
      <c r="A55" s="36">
        <v>54</v>
      </c>
      <c r="B55" s="36">
        <v>104430</v>
      </c>
      <c r="C55" s="36" t="s">
        <v>162</v>
      </c>
      <c r="D55" s="36" t="s">
        <v>55</v>
      </c>
      <c r="E55" s="36">
        <v>81.1</v>
      </c>
    </row>
    <row r="56" spans="1:5">
      <c r="A56" s="36">
        <v>55</v>
      </c>
      <c r="B56" s="36">
        <v>105396</v>
      </c>
      <c r="C56" s="36" t="s">
        <v>163</v>
      </c>
      <c r="D56" s="36" t="s">
        <v>55</v>
      </c>
      <c r="E56" s="36">
        <v>56.7</v>
      </c>
    </row>
    <row r="57" spans="1:5">
      <c r="A57" s="36">
        <v>56</v>
      </c>
      <c r="B57" s="36">
        <v>105910</v>
      </c>
      <c r="C57" s="36" t="s">
        <v>164</v>
      </c>
      <c r="D57" s="36" t="s">
        <v>55</v>
      </c>
      <c r="E57" s="36">
        <v>23.5</v>
      </c>
    </row>
    <row r="58" spans="1:5">
      <c r="A58" s="36">
        <v>57</v>
      </c>
      <c r="B58" s="36">
        <v>106568</v>
      </c>
      <c r="C58" s="36" t="s">
        <v>165</v>
      </c>
      <c r="D58" s="36" t="s">
        <v>55</v>
      </c>
      <c r="E58" s="36">
        <v>42.3</v>
      </c>
    </row>
    <row r="59" spans="1:5">
      <c r="A59" s="36">
        <v>58</v>
      </c>
      <c r="B59" s="36">
        <v>337</v>
      </c>
      <c r="C59" s="36" t="s">
        <v>46</v>
      </c>
      <c r="D59" s="36" t="s">
        <v>47</v>
      </c>
      <c r="E59" s="36">
        <v>434.5</v>
      </c>
    </row>
    <row r="60" spans="1:5">
      <c r="A60" s="36">
        <v>59</v>
      </c>
      <c r="B60" s="36">
        <v>373</v>
      </c>
      <c r="C60" s="36" t="s">
        <v>59</v>
      </c>
      <c r="D60" s="36" t="s">
        <v>47</v>
      </c>
      <c r="E60" s="36">
        <v>661.4</v>
      </c>
    </row>
    <row r="61" spans="1:5">
      <c r="A61" s="36">
        <v>60</v>
      </c>
      <c r="B61" s="36">
        <v>517</v>
      </c>
      <c r="C61" s="36" t="s">
        <v>60</v>
      </c>
      <c r="D61" s="36" t="s">
        <v>47</v>
      </c>
      <c r="E61" s="36">
        <v>245.8</v>
      </c>
    </row>
    <row r="62" spans="1:5">
      <c r="A62" s="36">
        <v>61</v>
      </c>
      <c r="B62" s="36">
        <v>511</v>
      </c>
      <c r="C62" s="36" t="s">
        <v>77</v>
      </c>
      <c r="D62" s="36" t="s">
        <v>47</v>
      </c>
      <c r="E62" s="36">
        <v>203</v>
      </c>
    </row>
    <row r="63" spans="1:5">
      <c r="A63" s="36">
        <v>62</v>
      </c>
      <c r="B63" s="36">
        <v>578</v>
      </c>
      <c r="C63" s="36" t="s">
        <v>78</v>
      </c>
      <c r="D63" s="36" t="s">
        <v>47</v>
      </c>
      <c r="E63" s="36">
        <v>420.7</v>
      </c>
    </row>
    <row r="64" spans="1:5">
      <c r="A64" s="36">
        <v>63</v>
      </c>
      <c r="B64" s="36">
        <v>742</v>
      </c>
      <c r="C64" s="36" t="s">
        <v>79</v>
      </c>
      <c r="D64" s="36" t="s">
        <v>47</v>
      </c>
      <c r="E64" s="36">
        <v>31.1</v>
      </c>
    </row>
    <row r="65" spans="1:5">
      <c r="A65" s="36">
        <v>64</v>
      </c>
      <c r="B65" s="36">
        <v>747</v>
      </c>
      <c r="C65" s="36" t="s">
        <v>80</v>
      </c>
      <c r="D65" s="36" t="s">
        <v>47</v>
      </c>
      <c r="E65" s="36">
        <v>110.6</v>
      </c>
    </row>
    <row r="66" spans="1:5">
      <c r="A66" s="36">
        <v>65</v>
      </c>
      <c r="B66" s="36">
        <v>355</v>
      </c>
      <c r="C66" s="36" t="s">
        <v>100</v>
      </c>
      <c r="D66" s="36" t="s">
        <v>47</v>
      </c>
      <c r="E66" s="36">
        <v>176.1</v>
      </c>
    </row>
    <row r="67" spans="1:5">
      <c r="A67" s="36">
        <v>66</v>
      </c>
      <c r="B67" s="36">
        <v>391</v>
      </c>
      <c r="C67" s="36" t="s">
        <v>101</v>
      </c>
      <c r="D67" s="36" t="s">
        <v>47</v>
      </c>
      <c r="E67" s="36">
        <v>169.7</v>
      </c>
    </row>
    <row r="68" spans="1:5">
      <c r="A68" s="36">
        <v>67</v>
      </c>
      <c r="B68" s="36">
        <v>515</v>
      </c>
      <c r="C68" s="36" t="s">
        <v>102</v>
      </c>
      <c r="D68" s="36" t="s">
        <v>47</v>
      </c>
      <c r="E68" s="36">
        <v>239.1</v>
      </c>
    </row>
    <row r="69" spans="1:5">
      <c r="A69" s="36">
        <v>68</v>
      </c>
      <c r="B69" s="36">
        <v>572</v>
      </c>
      <c r="C69" s="36" t="s">
        <v>103</v>
      </c>
      <c r="D69" s="36" t="s">
        <v>47</v>
      </c>
      <c r="E69" s="36">
        <v>287.8</v>
      </c>
    </row>
    <row r="70" spans="1:5">
      <c r="A70" s="36">
        <v>69</v>
      </c>
      <c r="B70" s="36">
        <v>744</v>
      </c>
      <c r="C70" s="36" t="s">
        <v>104</v>
      </c>
      <c r="D70" s="36" t="s">
        <v>47</v>
      </c>
      <c r="E70" s="36">
        <v>185.2</v>
      </c>
    </row>
    <row r="71" spans="1:5">
      <c r="A71" s="36">
        <v>70</v>
      </c>
      <c r="B71" s="36">
        <v>102479</v>
      </c>
      <c r="C71" s="36" t="s">
        <v>105</v>
      </c>
      <c r="D71" s="36" t="s">
        <v>47</v>
      </c>
      <c r="E71" s="36">
        <v>129.6</v>
      </c>
    </row>
    <row r="72" spans="1:5">
      <c r="A72" s="36">
        <v>71</v>
      </c>
      <c r="B72" s="36">
        <v>308</v>
      </c>
      <c r="C72" s="36" t="s">
        <v>128</v>
      </c>
      <c r="D72" s="36" t="s">
        <v>47</v>
      </c>
      <c r="E72" s="36">
        <v>119.8</v>
      </c>
    </row>
    <row r="73" spans="1:5">
      <c r="A73" s="36">
        <v>72</v>
      </c>
      <c r="B73" s="36">
        <v>723</v>
      </c>
      <c r="C73" s="36" t="s">
        <v>129</v>
      </c>
      <c r="D73" s="36" t="s">
        <v>47</v>
      </c>
      <c r="E73" s="36">
        <v>99.3</v>
      </c>
    </row>
    <row r="74" spans="1:5">
      <c r="A74" s="36">
        <v>73</v>
      </c>
      <c r="B74" s="36">
        <v>349</v>
      </c>
      <c r="C74" s="36" t="s">
        <v>150</v>
      </c>
      <c r="D74" s="36" t="s">
        <v>47</v>
      </c>
      <c r="E74" s="36">
        <v>123.8</v>
      </c>
    </row>
    <row r="75" spans="1:5">
      <c r="A75" s="36">
        <v>74</v>
      </c>
      <c r="B75" s="36">
        <v>106865</v>
      </c>
      <c r="C75" s="36" t="s">
        <v>151</v>
      </c>
      <c r="D75" s="36" t="s">
        <v>47</v>
      </c>
      <c r="E75" s="36">
        <v>33.9</v>
      </c>
    </row>
    <row r="76" spans="1:5">
      <c r="A76" s="36">
        <v>75</v>
      </c>
      <c r="B76" s="36">
        <v>102478</v>
      </c>
      <c r="C76" s="36" t="s">
        <v>166</v>
      </c>
      <c r="D76" s="36" t="s">
        <v>47</v>
      </c>
      <c r="E76" s="36">
        <v>47.8</v>
      </c>
    </row>
    <row r="77" spans="1:5">
      <c r="A77" s="36">
        <v>76</v>
      </c>
      <c r="B77" s="36">
        <v>102935</v>
      </c>
      <c r="C77" s="36" t="s">
        <v>167</v>
      </c>
      <c r="D77" s="36" t="s">
        <v>47</v>
      </c>
      <c r="E77" s="36">
        <v>132.4</v>
      </c>
    </row>
    <row r="78" spans="1:5">
      <c r="A78" s="36">
        <v>77</v>
      </c>
      <c r="B78" s="36">
        <v>107829</v>
      </c>
      <c r="C78" s="36" t="s">
        <v>168</v>
      </c>
      <c r="D78" s="36" t="s">
        <v>47</v>
      </c>
      <c r="E78" s="36">
        <v>49.8</v>
      </c>
    </row>
    <row r="79" spans="1:5">
      <c r="A79" s="36">
        <v>78</v>
      </c>
      <c r="B79" s="36">
        <v>385</v>
      </c>
      <c r="C79" s="36" t="s">
        <v>61</v>
      </c>
      <c r="D79" s="36" t="s">
        <v>62</v>
      </c>
      <c r="E79" s="36">
        <v>517.9</v>
      </c>
    </row>
    <row r="80" spans="1:5">
      <c r="A80" s="36">
        <v>79</v>
      </c>
      <c r="B80" s="36">
        <v>514</v>
      </c>
      <c r="C80" s="36" t="s">
        <v>81</v>
      </c>
      <c r="D80" s="36" t="s">
        <v>62</v>
      </c>
      <c r="E80" s="36">
        <v>944.1</v>
      </c>
    </row>
    <row r="81" spans="1:5">
      <c r="A81" s="36">
        <v>80</v>
      </c>
      <c r="B81" s="36">
        <v>371</v>
      </c>
      <c r="C81" s="36" t="s">
        <v>106</v>
      </c>
      <c r="D81" s="36" t="s">
        <v>62</v>
      </c>
      <c r="E81" s="36">
        <v>335.5</v>
      </c>
    </row>
    <row r="82" spans="1:5">
      <c r="A82" s="36">
        <v>81</v>
      </c>
      <c r="B82" s="36">
        <v>108656</v>
      </c>
      <c r="C82" s="36" t="s">
        <v>107</v>
      </c>
      <c r="D82" s="36" t="s">
        <v>62</v>
      </c>
      <c r="E82" s="36">
        <v>220.4</v>
      </c>
    </row>
    <row r="83" spans="1:5">
      <c r="A83" s="36">
        <v>82</v>
      </c>
      <c r="B83" s="36">
        <v>102567</v>
      </c>
      <c r="C83" s="36" t="s">
        <v>152</v>
      </c>
      <c r="D83" s="36" t="s">
        <v>62</v>
      </c>
      <c r="E83" s="36">
        <v>109.7</v>
      </c>
    </row>
    <row r="84" spans="1:5">
      <c r="A84" s="36">
        <v>83</v>
      </c>
      <c r="B84" s="36">
        <v>341</v>
      </c>
      <c r="C84" s="36" t="s">
        <v>63</v>
      </c>
      <c r="D84" s="36" t="s">
        <v>64</v>
      </c>
      <c r="E84" s="36">
        <v>530.3</v>
      </c>
    </row>
    <row r="85" spans="1:5">
      <c r="A85" s="36">
        <v>84</v>
      </c>
      <c r="B85" s="36">
        <v>721</v>
      </c>
      <c r="C85" s="36" t="s">
        <v>82</v>
      </c>
      <c r="D85" s="36" t="s">
        <v>64</v>
      </c>
      <c r="E85" s="36">
        <v>280.5</v>
      </c>
    </row>
    <row r="86" spans="1:5">
      <c r="A86" s="36">
        <v>85</v>
      </c>
      <c r="B86" s="36">
        <v>102564</v>
      </c>
      <c r="C86" s="36" t="s">
        <v>108</v>
      </c>
      <c r="D86" s="36" t="s">
        <v>64</v>
      </c>
      <c r="E86" s="36">
        <v>262.5</v>
      </c>
    </row>
    <row r="87" spans="1:5">
      <c r="A87" s="36">
        <v>86</v>
      </c>
      <c r="B87" s="36">
        <v>732</v>
      </c>
      <c r="C87" s="36" t="s">
        <v>130</v>
      </c>
      <c r="D87" s="36" t="s">
        <v>64</v>
      </c>
      <c r="E87" s="36">
        <v>99.1</v>
      </c>
    </row>
    <row r="88" spans="1:5">
      <c r="A88" s="36">
        <v>87</v>
      </c>
      <c r="B88" s="36">
        <v>591</v>
      </c>
      <c r="C88" s="36" t="s">
        <v>153</v>
      </c>
      <c r="D88" s="36" t="s">
        <v>64</v>
      </c>
      <c r="E88" s="36">
        <v>235.5</v>
      </c>
    </row>
    <row r="89" spans="1:5">
      <c r="A89" s="36">
        <v>88</v>
      </c>
      <c r="B89" s="36">
        <v>716</v>
      </c>
      <c r="C89" s="36" t="s">
        <v>83</v>
      </c>
      <c r="D89" s="36" t="s">
        <v>84</v>
      </c>
      <c r="E89" s="36">
        <v>736.7</v>
      </c>
    </row>
    <row r="90" spans="1:5">
      <c r="A90" s="36">
        <v>89</v>
      </c>
      <c r="B90" s="36">
        <v>717</v>
      </c>
      <c r="C90" s="36" t="s">
        <v>85</v>
      </c>
      <c r="D90" s="36" t="s">
        <v>84</v>
      </c>
      <c r="E90" s="36">
        <v>664.4</v>
      </c>
    </row>
    <row r="91" spans="1:5">
      <c r="A91" s="36">
        <v>90</v>
      </c>
      <c r="B91" s="36">
        <v>746</v>
      </c>
      <c r="C91" s="36" t="s">
        <v>86</v>
      </c>
      <c r="D91" s="36" t="s">
        <v>84</v>
      </c>
      <c r="E91" s="36">
        <v>1191.9</v>
      </c>
    </row>
    <row r="92" spans="1:5">
      <c r="A92" s="36">
        <v>91</v>
      </c>
      <c r="B92" s="36">
        <v>539</v>
      </c>
      <c r="C92" s="36" t="s">
        <v>109</v>
      </c>
      <c r="D92" s="36" t="s">
        <v>84</v>
      </c>
      <c r="E92" s="36">
        <v>604.1</v>
      </c>
    </row>
    <row r="93" spans="1:5">
      <c r="A93" s="36">
        <v>92</v>
      </c>
      <c r="B93" s="36">
        <v>549</v>
      </c>
      <c r="C93" s="36" t="s">
        <v>110</v>
      </c>
      <c r="D93" s="36" t="s">
        <v>84</v>
      </c>
      <c r="E93" s="36">
        <v>294.2</v>
      </c>
    </row>
    <row r="94" spans="1:5">
      <c r="A94" s="36">
        <v>93</v>
      </c>
      <c r="B94" s="36">
        <v>594</v>
      </c>
      <c r="C94" s="36" t="s">
        <v>111</v>
      </c>
      <c r="D94" s="36" t="s">
        <v>84</v>
      </c>
      <c r="E94" s="36">
        <v>310</v>
      </c>
    </row>
    <row r="95" spans="1:5">
      <c r="A95" s="36">
        <v>94</v>
      </c>
      <c r="B95" s="36">
        <v>748</v>
      </c>
      <c r="C95" s="36" t="s">
        <v>112</v>
      </c>
      <c r="D95" s="36" t="s">
        <v>84</v>
      </c>
      <c r="E95" s="36">
        <v>620.7</v>
      </c>
    </row>
    <row r="96" spans="1:5">
      <c r="A96" s="36">
        <v>95</v>
      </c>
      <c r="B96" s="36">
        <v>107728</v>
      </c>
      <c r="C96" s="36" t="s">
        <v>113</v>
      </c>
      <c r="D96" s="36" t="s">
        <v>84</v>
      </c>
      <c r="E96" s="36">
        <v>169</v>
      </c>
    </row>
    <row r="97" spans="1:5">
      <c r="A97" s="36">
        <v>96</v>
      </c>
      <c r="B97" s="36">
        <v>720</v>
      </c>
      <c r="C97" s="36" t="s">
        <v>131</v>
      </c>
      <c r="D97" s="36" t="s">
        <v>84</v>
      </c>
      <c r="E97" s="36">
        <v>454.9</v>
      </c>
    </row>
    <row r="98" spans="1:5">
      <c r="A98" s="36">
        <v>97</v>
      </c>
      <c r="B98" s="36">
        <v>104533</v>
      </c>
      <c r="C98" s="36" t="s">
        <v>154</v>
      </c>
      <c r="D98" s="36" t="s">
        <v>84</v>
      </c>
      <c r="E98" s="36">
        <v>320.5</v>
      </c>
    </row>
    <row r="99" spans="1:5">
      <c r="A99" s="36">
        <v>98</v>
      </c>
      <c r="B99" s="36">
        <v>754</v>
      </c>
      <c r="C99" s="36" t="s">
        <v>87</v>
      </c>
      <c r="D99" s="36" t="s">
        <v>88</v>
      </c>
      <c r="E99" s="36">
        <v>142.7</v>
      </c>
    </row>
    <row r="100" spans="1:5">
      <c r="A100" s="36">
        <v>99</v>
      </c>
      <c r="B100" s="36">
        <v>52</v>
      </c>
      <c r="C100" s="36" t="s">
        <v>114</v>
      </c>
      <c r="D100" s="36" t="s">
        <v>88</v>
      </c>
      <c r="E100" s="36">
        <v>415.8</v>
      </c>
    </row>
    <row r="101" spans="1:5">
      <c r="A101" s="36">
        <v>100</v>
      </c>
      <c r="B101" s="36">
        <v>54</v>
      </c>
      <c r="C101" s="36" t="s">
        <v>115</v>
      </c>
      <c r="D101" s="36" t="s">
        <v>88</v>
      </c>
      <c r="E101" s="36">
        <v>1576.9</v>
      </c>
    </row>
    <row r="102" spans="1:5">
      <c r="A102" s="36">
        <v>101</v>
      </c>
      <c r="B102" s="36">
        <v>367</v>
      </c>
      <c r="C102" s="36" t="s">
        <v>116</v>
      </c>
      <c r="D102" s="36" t="s">
        <v>88</v>
      </c>
      <c r="E102" s="36">
        <v>776</v>
      </c>
    </row>
    <row r="103" spans="1:5">
      <c r="A103" s="36">
        <v>102</v>
      </c>
      <c r="B103" s="36">
        <v>587</v>
      </c>
      <c r="C103" s="36" t="s">
        <v>117</v>
      </c>
      <c r="D103" s="36" t="s">
        <v>88</v>
      </c>
      <c r="E103" s="36">
        <v>123</v>
      </c>
    </row>
    <row r="104" spans="1:5">
      <c r="A104" s="36">
        <v>103</v>
      </c>
      <c r="B104" s="36">
        <v>101453</v>
      </c>
      <c r="C104" s="36" t="s">
        <v>118</v>
      </c>
      <c r="D104" s="36" t="s">
        <v>88</v>
      </c>
      <c r="E104" s="36">
        <v>265.8</v>
      </c>
    </row>
    <row r="105" spans="1:5">
      <c r="A105" s="36">
        <v>104</v>
      </c>
      <c r="B105" s="36">
        <v>104428</v>
      </c>
      <c r="C105" s="36" t="s">
        <v>119</v>
      </c>
      <c r="D105" s="36" t="s">
        <v>88</v>
      </c>
      <c r="E105" s="36">
        <v>332.3</v>
      </c>
    </row>
    <row r="106" spans="1:5">
      <c r="A106" s="36">
        <v>105</v>
      </c>
      <c r="B106" s="36">
        <v>56</v>
      </c>
      <c r="C106" s="36" t="s">
        <v>132</v>
      </c>
      <c r="D106" s="36" t="s">
        <v>88</v>
      </c>
      <c r="E106" s="36">
        <v>57</v>
      </c>
    </row>
    <row r="107" spans="1:5">
      <c r="A107" s="36">
        <v>106</v>
      </c>
      <c r="B107" s="36">
        <v>329</v>
      </c>
      <c r="C107" s="36" t="s">
        <v>133</v>
      </c>
      <c r="D107" s="36" t="s">
        <v>88</v>
      </c>
      <c r="E107" s="36">
        <v>200.2</v>
      </c>
    </row>
    <row r="108" spans="1:5">
      <c r="A108" s="36">
        <v>107</v>
      </c>
      <c r="B108" s="36">
        <v>351</v>
      </c>
      <c r="C108" s="36" t="s">
        <v>134</v>
      </c>
      <c r="D108" s="36" t="s">
        <v>88</v>
      </c>
      <c r="E108" s="36">
        <v>132</v>
      </c>
    </row>
    <row r="109" spans="1:5">
      <c r="A109" s="36">
        <v>108</v>
      </c>
      <c r="B109" s="36">
        <v>704</v>
      </c>
      <c r="C109" s="36" t="s">
        <v>135</v>
      </c>
      <c r="D109" s="36" t="s">
        <v>88</v>
      </c>
      <c r="E109" s="36">
        <v>123.3</v>
      </c>
    </row>
    <row r="110" spans="1:5">
      <c r="A110" s="36">
        <v>109</v>
      </c>
      <c r="B110" s="36">
        <v>706</v>
      </c>
      <c r="C110" s="36" t="s">
        <v>136</v>
      </c>
      <c r="D110" s="36" t="s">
        <v>88</v>
      </c>
      <c r="E110" s="36">
        <v>238.9</v>
      </c>
    </row>
    <row r="111" spans="1:5">
      <c r="A111" s="36">
        <v>110</v>
      </c>
      <c r="B111" s="36">
        <v>710</v>
      </c>
      <c r="C111" s="36" t="s">
        <v>137</v>
      </c>
      <c r="D111" s="36" t="s">
        <v>88</v>
      </c>
      <c r="E111" s="36">
        <v>195</v>
      </c>
    </row>
    <row r="112" spans="1:5">
      <c r="A112" s="36">
        <v>111</v>
      </c>
      <c r="B112" s="36">
        <v>713</v>
      </c>
      <c r="C112" s="36" t="s">
        <v>155</v>
      </c>
      <c r="D112" s="36" t="s">
        <v>88</v>
      </c>
      <c r="E112" s="36">
        <v>102.5</v>
      </c>
    </row>
    <row r="113" spans="1:5">
      <c r="A113" s="36">
        <v>112</v>
      </c>
      <c r="B113" s="36">
        <v>738</v>
      </c>
      <c r="C113" s="36" t="s">
        <v>156</v>
      </c>
      <c r="D113" s="36" t="s">
        <v>88</v>
      </c>
      <c r="E113" s="36">
        <v>220.5</v>
      </c>
    </row>
    <row r="114" spans="1:5">
      <c r="A114" s="36">
        <v>113</v>
      </c>
      <c r="B114" s="36">
        <v>104838</v>
      </c>
      <c r="C114" s="36" t="s">
        <v>157</v>
      </c>
      <c r="D114" s="36" t="s">
        <v>88</v>
      </c>
      <c r="E114" s="36">
        <v>115</v>
      </c>
    </row>
    <row r="115" spans="1:5">
      <c r="A115" s="36">
        <v>114</v>
      </c>
      <c r="B115" s="36">
        <v>110378</v>
      </c>
      <c r="C115" s="36" t="s">
        <v>169</v>
      </c>
      <c r="D115" s="36" t="s">
        <v>88</v>
      </c>
      <c r="E115" s="36">
        <v>33.6</v>
      </c>
    </row>
    <row r="116" spans="1:5">
      <c r="A116" s="36"/>
      <c r="B116" s="36"/>
      <c r="C116" s="36"/>
      <c r="D116" s="36"/>
      <c r="E116" s="36">
        <f>SUM(E2:E115)</f>
        <v>34497.6</v>
      </c>
    </row>
  </sheetData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5"/>
  <sheetViews>
    <sheetView topLeftCell="A4" workbookViewId="0">
      <selection activeCell="K11" sqref="K11"/>
    </sheetView>
  </sheetViews>
  <sheetFormatPr defaultColWidth="9" defaultRowHeight="19" customHeight="1"/>
  <cols>
    <col min="2" max="2" width="9.125"/>
    <col min="3" max="4" width="9.125" customWidth="1"/>
    <col min="5" max="5" width="27.75" customWidth="1"/>
    <col min="6" max="6" width="22.125" customWidth="1"/>
    <col min="7" max="7" width="28" customWidth="1"/>
    <col min="8" max="8" width="11.125" style="34"/>
    <col min="9" max="10" width="13.125" customWidth="1"/>
  </cols>
  <sheetData>
    <row r="1" ht="28" customHeight="1" spans="1:11">
      <c r="A1" s="35" t="s">
        <v>171</v>
      </c>
      <c r="B1" s="35"/>
      <c r="C1" s="35"/>
      <c r="D1" s="35"/>
      <c r="E1" s="35"/>
      <c r="F1" s="35"/>
      <c r="G1" s="35"/>
      <c r="H1" s="35"/>
      <c r="I1" s="35"/>
      <c r="J1" s="35"/>
      <c r="K1" s="35"/>
    </row>
    <row r="2" customHeight="1" spans="1:11">
      <c r="A2" s="36"/>
      <c r="B2" s="36"/>
      <c r="C2" s="36"/>
      <c r="D2" s="36"/>
      <c r="E2" s="36" t="s">
        <v>172</v>
      </c>
      <c r="F2" s="36"/>
      <c r="G2" s="36"/>
      <c r="H2" s="36"/>
      <c r="I2" s="36" t="s">
        <v>173</v>
      </c>
      <c r="J2" s="36"/>
      <c r="K2" s="36" t="s">
        <v>174</v>
      </c>
    </row>
    <row r="3" ht="37" customHeight="1" spans="1:12">
      <c r="A3" s="37" t="s">
        <v>0</v>
      </c>
      <c r="B3" s="37" t="s">
        <v>1</v>
      </c>
      <c r="C3" s="37"/>
      <c r="D3" s="37"/>
      <c r="E3" s="37" t="s">
        <v>2</v>
      </c>
      <c r="F3" s="37" t="s">
        <v>3</v>
      </c>
      <c r="G3" s="37" t="s">
        <v>4</v>
      </c>
      <c r="H3" s="36" t="s">
        <v>7</v>
      </c>
      <c r="I3" s="52" t="s">
        <v>175</v>
      </c>
      <c r="J3" s="52" t="s">
        <v>176</v>
      </c>
      <c r="K3" s="36" t="s">
        <v>177</v>
      </c>
      <c r="L3" t="s">
        <v>178</v>
      </c>
    </row>
    <row r="4" ht="25" customHeight="1" spans="1:12">
      <c r="A4" s="38">
        <v>1</v>
      </c>
      <c r="B4" s="38">
        <v>45375</v>
      </c>
      <c r="C4" s="38" t="s">
        <v>11</v>
      </c>
      <c r="D4" s="38" t="str">
        <f t="shared" ref="D4:D15" si="0">B4&amp;C4</f>
        <v>45375,</v>
      </c>
      <c r="E4" s="39" t="s">
        <v>12</v>
      </c>
      <c r="F4" s="39" t="s">
        <v>13</v>
      </c>
      <c r="G4" s="38" t="s">
        <v>14</v>
      </c>
      <c r="H4" s="14">
        <f ca="1">SUM(H4:XAX4)</f>
        <v>1003</v>
      </c>
      <c r="I4" s="53">
        <v>0.03</v>
      </c>
      <c r="J4" s="53">
        <f>I4+1%</f>
        <v>0.04</v>
      </c>
      <c r="K4" s="36" t="s">
        <v>179</v>
      </c>
      <c r="L4" t="e">
        <f>VLOOKUP(B:B,[1]签字版!$C:$K,9,0)</f>
        <v>#N/A</v>
      </c>
    </row>
    <row r="5" ht="25" customHeight="1" spans="1:12">
      <c r="A5" s="38">
        <v>2</v>
      </c>
      <c r="B5" s="38">
        <v>174232</v>
      </c>
      <c r="C5" s="38" t="s">
        <v>11</v>
      </c>
      <c r="D5" s="38" t="str">
        <f t="shared" si="0"/>
        <v>174232,</v>
      </c>
      <c r="E5" s="39" t="s">
        <v>15</v>
      </c>
      <c r="F5" s="39" t="s">
        <v>16</v>
      </c>
      <c r="G5" s="38" t="s">
        <v>17</v>
      </c>
      <c r="H5" s="33">
        <f ca="1">SUM(H5:XAX5)</f>
        <v>14003</v>
      </c>
      <c r="I5" s="53">
        <v>0.03</v>
      </c>
      <c r="J5" s="53">
        <f t="shared" ref="J5:J11" si="1">I5+1%</f>
        <v>0.04</v>
      </c>
      <c r="K5" s="36" t="s">
        <v>179</v>
      </c>
      <c r="L5" t="e">
        <f>VLOOKUP(B:B,[1]签字版!$C:$K,9,0)</f>
        <v>#N/A</v>
      </c>
    </row>
    <row r="6" ht="25" customHeight="1" spans="1:12">
      <c r="A6" s="38"/>
      <c r="B6" s="38">
        <v>39103</v>
      </c>
      <c r="C6" s="38" t="s">
        <v>11</v>
      </c>
      <c r="D6" s="38" t="str">
        <f t="shared" si="0"/>
        <v>39103,</v>
      </c>
      <c r="E6" s="39"/>
      <c r="F6" s="39" t="s">
        <v>18</v>
      </c>
      <c r="G6" s="38"/>
      <c r="H6" s="33"/>
      <c r="I6" s="53">
        <v>0.03</v>
      </c>
      <c r="J6" s="53">
        <f t="shared" si="1"/>
        <v>0.04</v>
      </c>
      <c r="K6" s="36" t="s">
        <v>179</v>
      </c>
      <c r="L6" t="e">
        <f>VLOOKUP(B:B,[1]签字版!$C:$K,9,0)</f>
        <v>#N/A</v>
      </c>
    </row>
    <row r="7" ht="25" customHeight="1" spans="1:12">
      <c r="A7" s="38">
        <v>3</v>
      </c>
      <c r="B7" s="38">
        <v>183439</v>
      </c>
      <c r="C7" s="38" t="s">
        <v>11</v>
      </c>
      <c r="D7" s="38" t="str">
        <f t="shared" si="0"/>
        <v>183439,</v>
      </c>
      <c r="E7" s="39" t="s">
        <v>19</v>
      </c>
      <c r="F7" s="39" t="s">
        <v>20</v>
      </c>
      <c r="G7" s="38" t="s">
        <v>21</v>
      </c>
      <c r="H7" s="14">
        <f ca="1">SUM(H7:XAX7)</f>
        <v>2005</v>
      </c>
      <c r="I7" s="53">
        <v>0.03</v>
      </c>
      <c r="J7" s="53">
        <f t="shared" si="1"/>
        <v>0.04</v>
      </c>
      <c r="K7" s="36" t="s">
        <v>179</v>
      </c>
      <c r="L7" t="e">
        <f>VLOOKUP(B:B,[1]签字版!$C:$K,9,0)</f>
        <v>#N/A</v>
      </c>
    </row>
    <row r="8" ht="25" customHeight="1" spans="1:12">
      <c r="A8" s="40">
        <v>4</v>
      </c>
      <c r="B8" s="41">
        <v>22944</v>
      </c>
      <c r="C8" s="38" t="s">
        <v>11</v>
      </c>
      <c r="D8" s="38" t="str">
        <f t="shared" si="0"/>
        <v>22944,</v>
      </c>
      <c r="E8" s="13" t="s">
        <v>22</v>
      </c>
      <c r="F8" s="13" t="s">
        <v>23</v>
      </c>
      <c r="G8" s="36" t="s">
        <v>24</v>
      </c>
      <c r="H8" s="33">
        <f ca="1">SUM(H8:XAX8)</f>
        <v>514</v>
      </c>
      <c r="I8" s="53">
        <v>0.02</v>
      </c>
      <c r="J8" s="53">
        <f t="shared" si="1"/>
        <v>0.03</v>
      </c>
      <c r="K8" s="54" t="s">
        <v>180</v>
      </c>
      <c r="L8" t="e">
        <f>VLOOKUP(B:B,[1]签字版!$C:$K,9,0)</f>
        <v>#N/A</v>
      </c>
    </row>
    <row r="9" ht="25" customHeight="1" spans="1:12">
      <c r="A9" s="42"/>
      <c r="B9" s="43">
        <v>163862</v>
      </c>
      <c r="C9" s="38" t="s">
        <v>11</v>
      </c>
      <c r="D9" s="38" t="str">
        <f t="shared" si="0"/>
        <v>163862,</v>
      </c>
      <c r="E9" s="39" t="s">
        <v>25</v>
      </c>
      <c r="F9" s="39" t="s">
        <v>26</v>
      </c>
      <c r="G9" s="44" t="s">
        <v>27</v>
      </c>
      <c r="H9" s="33"/>
      <c r="I9" s="53">
        <v>0.03</v>
      </c>
      <c r="J9" s="53">
        <f t="shared" si="1"/>
        <v>0.04</v>
      </c>
      <c r="K9" s="55"/>
      <c r="L9" t="e">
        <f>VLOOKUP(B:B,[1]签字版!$C:$K,9,0)</f>
        <v>#N/A</v>
      </c>
    </row>
    <row r="10" ht="25" customHeight="1" spans="1:12">
      <c r="A10" s="38">
        <v>5</v>
      </c>
      <c r="B10" s="45">
        <v>67579</v>
      </c>
      <c r="C10" s="38" t="s">
        <v>11</v>
      </c>
      <c r="D10" s="38" t="str">
        <f t="shared" si="0"/>
        <v>67579,</v>
      </c>
      <c r="E10" s="14" t="s">
        <v>28</v>
      </c>
      <c r="F10" s="14" t="s">
        <v>29</v>
      </c>
      <c r="G10" s="45" t="s">
        <v>30</v>
      </c>
      <c r="H10" s="14">
        <v>3284</v>
      </c>
      <c r="I10" s="56" t="s">
        <v>181</v>
      </c>
      <c r="J10" s="56"/>
      <c r="K10" s="36" t="s">
        <v>179</v>
      </c>
      <c r="L10" t="s">
        <v>181</v>
      </c>
    </row>
    <row r="11" ht="34" customHeight="1" spans="1:12">
      <c r="A11" s="38">
        <v>6</v>
      </c>
      <c r="B11" s="46">
        <v>165176</v>
      </c>
      <c r="C11" s="38" t="s">
        <v>11</v>
      </c>
      <c r="D11" s="38" t="str">
        <f t="shared" si="0"/>
        <v>165176,</v>
      </c>
      <c r="E11" s="13" t="s">
        <v>31</v>
      </c>
      <c r="F11" s="13" t="s">
        <v>32</v>
      </c>
      <c r="G11" s="47" t="s">
        <v>33</v>
      </c>
      <c r="H11" s="14">
        <v>307</v>
      </c>
      <c r="I11" s="56" t="s">
        <v>182</v>
      </c>
      <c r="J11" s="56"/>
      <c r="K11" s="36" t="s">
        <v>183</v>
      </c>
      <c r="L11" t="s">
        <v>182</v>
      </c>
    </row>
    <row r="12" customHeight="1" spans="1:12">
      <c r="A12" s="38">
        <v>7</v>
      </c>
      <c r="B12" s="48">
        <v>139954</v>
      </c>
      <c r="C12" s="38" t="s">
        <v>11</v>
      </c>
      <c r="D12" s="38" t="str">
        <f t="shared" si="0"/>
        <v>139954,</v>
      </c>
      <c r="E12" s="48" t="s">
        <v>184</v>
      </c>
      <c r="F12" s="48" t="s">
        <v>185</v>
      </c>
      <c r="G12" s="48" t="s">
        <v>186</v>
      </c>
      <c r="H12" s="36">
        <v>1021</v>
      </c>
      <c r="I12" s="57">
        <v>0.05</v>
      </c>
      <c r="J12" s="57">
        <v>0.06</v>
      </c>
      <c r="K12" s="36" t="s">
        <v>187</v>
      </c>
      <c r="L12" t="e">
        <f>VLOOKUP(B:B,[1]签字版!$C:$K,9,0)</f>
        <v>#N/A</v>
      </c>
    </row>
    <row r="13" customHeight="1" spans="1:11">
      <c r="A13" s="14" t="s">
        <v>188</v>
      </c>
      <c r="B13" s="44">
        <v>155346</v>
      </c>
      <c r="C13" s="44" t="s">
        <v>11</v>
      </c>
      <c r="D13" s="44" t="str">
        <f t="shared" si="0"/>
        <v>155346,</v>
      </c>
      <c r="E13" s="49" t="s">
        <v>189</v>
      </c>
      <c r="F13" s="50" t="s">
        <v>190</v>
      </c>
      <c r="G13" s="49" t="s">
        <v>191</v>
      </c>
      <c r="H13" s="51" t="s">
        <v>192</v>
      </c>
      <c r="I13" s="58">
        <v>0.04</v>
      </c>
      <c r="J13" s="58">
        <v>0.05</v>
      </c>
      <c r="K13" s="14" t="s">
        <v>187</v>
      </c>
    </row>
    <row r="14" customHeight="1" spans="1:11">
      <c r="A14" s="14"/>
      <c r="B14" s="44">
        <v>167971</v>
      </c>
      <c r="C14" s="44" t="s">
        <v>11</v>
      </c>
      <c r="D14" s="44" t="str">
        <f t="shared" si="0"/>
        <v>167971,</v>
      </c>
      <c r="E14" s="49" t="s">
        <v>189</v>
      </c>
      <c r="F14" s="50" t="s">
        <v>193</v>
      </c>
      <c r="G14" s="49" t="s">
        <v>191</v>
      </c>
      <c r="H14" s="14"/>
      <c r="I14" s="14"/>
      <c r="J14" s="14"/>
      <c r="K14" s="14"/>
    </row>
    <row r="15" customHeight="1" spans="1:11">
      <c r="A15" s="14"/>
      <c r="B15" s="44">
        <v>167972</v>
      </c>
      <c r="C15" s="44" t="s">
        <v>11</v>
      </c>
      <c r="D15" s="44" t="str">
        <f t="shared" si="0"/>
        <v>167972,</v>
      </c>
      <c r="E15" s="49" t="s">
        <v>189</v>
      </c>
      <c r="F15" s="50" t="s">
        <v>194</v>
      </c>
      <c r="G15" s="49" t="s">
        <v>191</v>
      </c>
      <c r="H15" s="14"/>
      <c r="I15" s="14"/>
      <c r="J15" s="14"/>
      <c r="K15" s="14"/>
    </row>
  </sheetData>
  <mergeCells count="17">
    <mergeCell ref="A1:K1"/>
    <mergeCell ref="E2:H2"/>
    <mergeCell ref="I2:J2"/>
    <mergeCell ref="I10:J10"/>
    <mergeCell ref="I11:J11"/>
    <mergeCell ref="A5:A6"/>
    <mergeCell ref="A8:A9"/>
    <mergeCell ref="A13:A15"/>
    <mergeCell ref="E5:E6"/>
    <mergeCell ref="G5:G6"/>
    <mergeCell ref="H5:H6"/>
    <mergeCell ref="H8:H9"/>
    <mergeCell ref="H13:H15"/>
    <mergeCell ref="I13:I15"/>
    <mergeCell ref="J13:J15"/>
    <mergeCell ref="K8:K9"/>
    <mergeCell ref="K13:K15"/>
  </mergeCells>
  <pageMargins left="0.7" right="0.7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B118"/>
  <sheetViews>
    <sheetView tabSelected="1" workbookViewId="0">
      <pane xSplit="4" ySplit="3" topLeftCell="AS4" activePane="bottomRight" state="frozen"/>
      <selection/>
      <selection pane="topRight"/>
      <selection pane="bottomLeft"/>
      <selection pane="bottomRight" activeCell="BD6" sqref="BD6"/>
    </sheetView>
  </sheetViews>
  <sheetFormatPr defaultColWidth="9" defaultRowHeight="21" customHeight="1"/>
  <cols>
    <col min="1" max="1" width="5.125" style="2" customWidth="1"/>
    <col min="2" max="2" width="6.5" style="2" customWidth="1"/>
    <col min="3" max="3" width="21.25" style="2" customWidth="1"/>
    <col min="4" max="4" width="13.375" style="2" customWidth="1"/>
    <col min="5" max="42" width="9.25" style="3" customWidth="1"/>
    <col min="43" max="46" width="9.25" style="4" customWidth="1"/>
    <col min="47" max="47" width="9.25" style="3" customWidth="1"/>
    <col min="48" max="53" width="9.25" style="4" customWidth="1"/>
    <col min="54" max="16384" width="9" style="4"/>
  </cols>
  <sheetData>
    <row r="1" ht="34" customHeight="1" spans="1:53">
      <c r="A1" s="5" t="s">
        <v>195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32"/>
    </row>
    <row r="2" ht="34" customHeight="1" spans="1:53">
      <c r="A2" s="7"/>
      <c r="B2" s="8"/>
      <c r="C2" s="8"/>
      <c r="D2" s="9"/>
      <c r="E2" s="10" t="s">
        <v>12</v>
      </c>
      <c r="F2" s="10"/>
      <c r="G2" s="10"/>
      <c r="H2" s="10"/>
      <c r="I2" s="10"/>
      <c r="J2" s="10"/>
      <c r="K2" s="18" t="s">
        <v>15</v>
      </c>
      <c r="L2" s="18"/>
      <c r="M2" s="18"/>
      <c r="N2" s="18"/>
      <c r="O2" s="18"/>
      <c r="P2" s="18"/>
      <c r="Q2" s="18"/>
      <c r="R2" s="10" t="s">
        <v>19</v>
      </c>
      <c r="S2" s="10"/>
      <c r="T2" s="10"/>
      <c r="U2" s="10"/>
      <c r="V2" s="10"/>
      <c r="W2" s="10"/>
      <c r="X2" s="22" t="s">
        <v>196</v>
      </c>
      <c r="Y2" s="22"/>
      <c r="Z2" s="22"/>
      <c r="AA2" s="22"/>
      <c r="AB2" s="22"/>
      <c r="AC2" s="22"/>
      <c r="AD2" s="22"/>
      <c r="AE2" s="22"/>
      <c r="AF2" s="24" t="s">
        <v>197</v>
      </c>
      <c r="AG2" s="24"/>
      <c r="AH2" s="24"/>
      <c r="AI2" s="24"/>
      <c r="AJ2" s="24"/>
      <c r="AK2" s="27" t="s">
        <v>198</v>
      </c>
      <c r="AL2" s="27"/>
      <c r="AM2" s="27"/>
      <c r="AN2" s="27"/>
      <c r="AO2" s="27"/>
      <c r="AP2" s="10" t="s">
        <v>199</v>
      </c>
      <c r="AQ2" s="10"/>
      <c r="AR2" s="10"/>
      <c r="AS2" s="10"/>
      <c r="AT2" s="10"/>
      <c r="AU2" s="22" t="s">
        <v>200</v>
      </c>
      <c r="AV2" s="22"/>
      <c r="AW2" s="22"/>
      <c r="AX2" s="22"/>
      <c r="AY2" s="22"/>
      <c r="AZ2" s="33" t="s">
        <v>201</v>
      </c>
      <c r="BA2" s="33"/>
    </row>
    <row r="3" ht="34" customHeight="1" spans="1:53">
      <c r="A3" s="11" t="s">
        <v>0</v>
      </c>
      <c r="B3" s="11" t="s">
        <v>34</v>
      </c>
      <c r="C3" s="11" t="s">
        <v>35</v>
      </c>
      <c r="D3" s="11" t="s">
        <v>36</v>
      </c>
      <c r="E3" s="12" t="s">
        <v>202</v>
      </c>
      <c r="F3" s="12" t="s">
        <v>203</v>
      </c>
      <c r="G3" s="12" t="s">
        <v>204</v>
      </c>
      <c r="H3" s="12" t="s">
        <v>205</v>
      </c>
      <c r="I3" s="12" t="s">
        <v>173</v>
      </c>
      <c r="J3" s="12" t="s">
        <v>174</v>
      </c>
      <c r="K3" s="19" t="s">
        <v>15</v>
      </c>
      <c r="L3" s="19" t="s">
        <v>206</v>
      </c>
      <c r="M3" s="19" t="s">
        <v>207</v>
      </c>
      <c r="N3" s="19" t="s">
        <v>204</v>
      </c>
      <c r="O3" s="19" t="s">
        <v>205</v>
      </c>
      <c r="P3" s="19" t="s">
        <v>173</v>
      </c>
      <c r="Q3" s="19" t="s">
        <v>174</v>
      </c>
      <c r="R3" s="12" t="s">
        <v>202</v>
      </c>
      <c r="S3" s="12" t="s">
        <v>203</v>
      </c>
      <c r="T3" s="12" t="s">
        <v>204</v>
      </c>
      <c r="U3" s="12" t="s">
        <v>205</v>
      </c>
      <c r="V3" s="12" t="s">
        <v>173</v>
      </c>
      <c r="W3" s="12" t="s">
        <v>174</v>
      </c>
      <c r="X3" s="23" t="s">
        <v>202</v>
      </c>
      <c r="Y3" s="25" t="s">
        <v>208</v>
      </c>
      <c r="Z3" s="23" t="s">
        <v>204</v>
      </c>
      <c r="AA3" s="25" t="s">
        <v>209</v>
      </c>
      <c r="AB3" s="23" t="s">
        <v>204</v>
      </c>
      <c r="AC3" s="23" t="s">
        <v>205</v>
      </c>
      <c r="AD3" s="23" t="s">
        <v>173</v>
      </c>
      <c r="AE3" s="23" t="s">
        <v>174</v>
      </c>
      <c r="AF3" s="26" t="s">
        <v>202</v>
      </c>
      <c r="AG3" s="26" t="s">
        <v>210</v>
      </c>
      <c r="AH3" s="26" t="s">
        <v>204</v>
      </c>
      <c r="AI3" s="26" t="s">
        <v>205</v>
      </c>
      <c r="AJ3" s="26" t="s">
        <v>174</v>
      </c>
      <c r="AK3" s="28" t="s">
        <v>202</v>
      </c>
      <c r="AL3" s="28" t="s">
        <v>210</v>
      </c>
      <c r="AM3" s="28" t="s">
        <v>204</v>
      </c>
      <c r="AN3" s="28" t="s">
        <v>205</v>
      </c>
      <c r="AO3" s="28" t="s">
        <v>174</v>
      </c>
      <c r="AP3" s="29" t="s">
        <v>202</v>
      </c>
      <c r="AQ3" s="29" t="s">
        <v>210</v>
      </c>
      <c r="AR3" s="29" t="s">
        <v>204</v>
      </c>
      <c r="AS3" s="29" t="s">
        <v>205</v>
      </c>
      <c r="AT3" s="29" t="s">
        <v>173</v>
      </c>
      <c r="AU3" s="30" t="s">
        <v>202</v>
      </c>
      <c r="AV3" s="30" t="s">
        <v>211</v>
      </c>
      <c r="AW3" s="30" t="s">
        <v>204</v>
      </c>
      <c r="AX3" s="30" t="s">
        <v>205</v>
      </c>
      <c r="AY3" s="30" t="s">
        <v>173</v>
      </c>
      <c r="AZ3" s="33" t="s">
        <v>173</v>
      </c>
      <c r="BA3" s="33" t="s">
        <v>174</v>
      </c>
    </row>
    <row r="4" customHeight="1" spans="1:53">
      <c r="A4" s="13">
        <v>1</v>
      </c>
      <c r="B4" s="13">
        <v>582</v>
      </c>
      <c r="C4" s="13" t="s">
        <v>43</v>
      </c>
      <c r="D4" s="13" t="s">
        <v>44</v>
      </c>
      <c r="E4" s="14">
        <v>16</v>
      </c>
      <c r="F4" s="14">
        <v>3</v>
      </c>
      <c r="G4" s="14">
        <v>198</v>
      </c>
      <c r="H4" s="14">
        <f>F4-E4</f>
        <v>-13</v>
      </c>
      <c r="I4" s="14">
        <f>G4*0.03</f>
        <v>5.94</v>
      </c>
      <c r="J4" s="14">
        <f>H4*1</f>
        <v>-13</v>
      </c>
      <c r="K4" s="14">
        <v>217</v>
      </c>
      <c r="L4" s="14">
        <v>5</v>
      </c>
      <c r="M4" s="14">
        <v>34</v>
      </c>
      <c r="N4" s="14">
        <v>3984.44</v>
      </c>
      <c r="O4" s="14">
        <f>(L4+M4*2)-K4</f>
        <v>-144</v>
      </c>
      <c r="P4" s="14">
        <f>N4*0.03</f>
        <v>119.5332</v>
      </c>
      <c r="Q4" s="14">
        <f>O4*1</f>
        <v>-144</v>
      </c>
      <c r="R4" s="14">
        <v>33</v>
      </c>
      <c r="S4" s="14">
        <v>4</v>
      </c>
      <c r="T4" s="14">
        <v>448</v>
      </c>
      <c r="U4" s="14">
        <f>S4-R4</f>
        <v>-29</v>
      </c>
      <c r="V4" s="14">
        <f>T4*0.03</f>
        <v>13.44</v>
      </c>
      <c r="W4" s="14">
        <f>U4*1</f>
        <v>-29</v>
      </c>
      <c r="X4" s="14">
        <v>9</v>
      </c>
      <c r="Y4" s="14">
        <v>4</v>
      </c>
      <c r="Z4" s="14">
        <v>340</v>
      </c>
      <c r="AA4" s="14">
        <v>1</v>
      </c>
      <c r="AB4" s="14">
        <v>75</v>
      </c>
      <c r="AC4" s="14">
        <f>(Y4+AA4)-X4</f>
        <v>-4</v>
      </c>
      <c r="AD4" s="14">
        <f>Z4*0.02+AB4*0.03</f>
        <v>9.05</v>
      </c>
      <c r="AE4" s="14">
        <f>AC4*0.5</f>
        <v>-2</v>
      </c>
      <c r="AF4" s="14">
        <v>63</v>
      </c>
      <c r="AG4" s="14">
        <v>4</v>
      </c>
      <c r="AH4" s="14">
        <v>172.14</v>
      </c>
      <c r="AI4" s="14">
        <f>AG4-AF4</f>
        <v>-59</v>
      </c>
      <c r="AJ4" s="14">
        <f>AI4*1</f>
        <v>-59</v>
      </c>
      <c r="AK4" s="14">
        <v>5</v>
      </c>
      <c r="AL4" s="14">
        <v>4</v>
      </c>
      <c r="AM4" s="14">
        <v>864</v>
      </c>
      <c r="AN4" s="14">
        <f>AL4-AK4</f>
        <v>-1</v>
      </c>
      <c r="AO4" s="14">
        <f>AN4*2</f>
        <v>-2</v>
      </c>
      <c r="AP4" s="14">
        <v>23</v>
      </c>
      <c r="AQ4" s="14">
        <v>0</v>
      </c>
      <c r="AR4" s="14">
        <v>0</v>
      </c>
      <c r="AS4" s="14">
        <f>AQ4-AP4</f>
        <v>-23</v>
      </c>
      <c r="AT4" s="14">
        <f>AR4*0.05</f>
        <v>0</v>
      </c>
      <c r="AU4" s="14">
        <v>5</v>
      </c>
      <c r="AV4" s="14">
        <v>0</v>
      </c>
      <c r="AW4" s="14">
        <v>0</v>
      </c>
      <c r="AX4" s="14">
        <f>AV4-AU4</f>
        <v>-5</v>
      </c>
      <c r="AY4" s="14">
        <f>AW4*0.04</f>
        <v>0</v>
      </c>
      <c r="AZ4" s="14">
        <f>ROUND(I4+P4+AD4+AT4+AY4+V4,1)</f>
        <v>148</v>
      </c>
      <c r="BA4" s="14">
        <f>ROUND(J4+Q4+W4+AE4+AJ4+AO4,0)</f>
        <v>-249</v>
      </c>
    </row>
    <row r="5" customHeight="1" spans="1:53">
      <c r="A5" s="13">
        <v>2</v>
      </c>
      <c r="B5" s="13">
        <v>343</v>
      </c>
      <c r="C5" s="13" t="s">
        <v>48</v>
      </c>
      <c r="D5" s="13" t="s">
        <v>44</v>
      </c>
      <c r="E5" s="14">
        <v>17</v>
      </c>
      <c r="F5" s="14">
        <v>2</v>
      </c>
      <c r="G5" s="14">
        <v>132</v>
      </c>
      <c r="H5" s="14">
        <f t="shared" ref="H5:H36" si="0">F5-E5</f>
        <v>-15</v>
      </c>
      <c r="I5" s="14">
        <f t="shared" ref="I5:I10" si="1">G5*0.03</f>
        <v>3.96</v>
      </c>
      <c r="J5" s="14">
        <f t="shared" ref="J5:J10" si="2">H5*1</f>
        <v>-15</v>
      </c>
      <c r="K5" s="14">
        <v>239</v>
      </c>
      <c r="L5" s="14">
        <v>3</v>
      </c>
      <c r="M5" s="14">
        <v>56</v>
      </c>
      <c r="N5" s="14">
        <v>6004.21</v>
      </c>
      <c r="O5" s="14">
        <f t="shared" ref="O5:O36" si="3">(L5+M5*2)-K5</f>
        <v>-124</v>
      </c>
      <c r="P5" s="14">
        <f>N5*0.03</f>
        <v>180.1263</v>
      </c>
      <c r="Q5" s="14">
        <f>O5*1</f>
        <v>-124</v>
      </c>
      <c r="R5" s="14">
        <v>35</v>
      </c>
      <c r="S5" s="14">
        <v>38</v>
      </c>
      <c r="T5" s="14">
        <v>3629.49</v>
      </c>
      <c r="U5" s="14">
        <f t="shared" ref="U5:U36" si="4">S5-R5</f>
        <v>3</v>
      </c>
      <c r="V5" s="14">
        <f>T5*0.04</f>
        <v>145.1796</v>
      </c>
      <c r="W5" s="14"/>
      <c r="X5" s="14">
        <v>7</v>
      </c>
      <c r="Y5" s="14">
        <v>6</v>
      </c>
      <c r="Z5" s="14">
        <v>496</v>
      </c>
      <c r="AA5" s="14">
        <v>3</v>
      </c>
      <c r="AB5" s="14">
        <v>225</v>
      </c>
      <c r="AC5" s="14">
        <f t="shared" ref="AC5:AC36" si="5">(Y5+AA5)-X5</f>
        <v>2</v>
      </c>
      <c r="AD5" s="14">
        <f>Z5*0.03+AB5*0.04</f>
        <v>23.88</v>
      </c>
      <c r="AE5" s="14"/>
      <c r="AF5" s="14">
        <v>55</v>
      </c>
      <c r="AG5" s="14">
        <v>24</v>
      </c>
      <c r="AH5" s="14">
        <v>1187.18</v>
      </c>
      <c r="AI5" s="14">
        <f t="shared" ref="AI5:AI36" si="6">AG5-AF5</f>
        <v>-31</v>
      </c>
      <c r="AJ5" s="14">
        <f t="shared" ref="AJ5:AJ37" si="7">AI5*1</f>
        <v>-31</v>
      </c>
      <c r="AK5" s="14">
        <v>5</v>
      </c>
      <c r="AL5" s="14">
        <v>7</v>
      </c>
      <c r="AM5" s="14">
        <v>1440</v>
      </c>
      <c r="AN5" s="14">
        <f t="shared" ref="AN5:AN36" si="8">AL5-AK5</f>
        <v>2</v>
      </c>
      <c r="AO5" s="14"/>
      <c r="AP5" s="14">
        <v>16</v>
      </c>
      <c r="AQ5" s="14">
        <v>6</v>
      </c>
      <c r="AR5" s="14">
        <v>798</v>
      </c>
      <c r="AS5" s="14">
        <f t="shared" ref="AS5:AS36" si="9">AQ5-AP5</f>
        <v>-10</v>
      </c>
      <c r="AT5" s="14">
        <f t="shared" ref="AT5:AT36" si="10">AR5*0.05</f>
        <v>39.9</v>
      </c>
      <c r="AU5" s="14">
        <v>3</v>
      </c>
      <c r="AV5" s="14">
        <v>0</v>
      </c>
      <c r="AW5" s="14">
        <v>0</v>
      </c>
      <c r="AX5" s="14">
        <f t="shared" ref="AX5:AX36" si="11">AV5-AU5</f>
        <v>-3</v>
      </c>
      <c r="AY5" s="14">
        <f>AW5*0.04</f>
        <v>0</v>
      </c>
      <c r="AZ5" s="14">
        <f t="shared" ref="AZ5:AZ36" si="12">ROUND(I5+P5+AD5+AT5+AY5+V5,1)</f>
        <v>393</v>
      </c>
      <c r="BA5" s="14">
        <f t="shared" ref="BA5:BA36" si="13">ROUND(J5+Q5+W5+AE5+AJ5+AO5,0)</f>
        <v>-170</v>
      </c>
    </row>
    <row r="6" customHeight="1" spans="1:53">
      <c r="A6" s="13">
        <v>3</v>
      </c>
      <c r="B6" s="13">
        <v>581</v>
      </c>
      <c r="C6" s="13" t="s">
        <v>50</v>
      </c>
      <c r="D6" s="13" t="s">
        <v>44</v>
      </c>
      <c r="E6" s="14">
        <v>17</v>
      </c>
      <c r="F6" s="14">
        <v>4</v>
      </c>
      <c r="G6" s="14">
        <v>264</v>
      </c>
      <c r="H6" s="14">
        <f t="shared" si="0"/>
        <v>-13</v>
      </c>
      <c r="I6" s="14">
        <f t="shared" si="1"/>
        <v>7.92</v>
      </c>
      <c r="J6" s="14">
        <f t="shared" si="2"/>
        <v>-13</v>
      </c>
      <c r="K6" s="14">
        <v>240</v>
      </c>
      <c r="L6" s="14">
        <v>7</v>
      </c>
      <c r="M6" s="14">
        <v>100</v>
      </c>
      <c r="N6" s="14">
        <v>11211.5</v>
      </c>
      <c r="O6" s="14">
        <f t="shared" si="3"/>
        <v>-33</v>
      </c>
      <c r="P6" s="14">
        <f>N6*0.03</f>
        <v>336.345</v>
      </c>
      <c r="Q6" s="14">
        <f>O6*1</f>
        <v>-33</v>
      </c>
      <c r="R6" s="14">
        <v>35</v>
      </c>
      <c r="S6" s="14">
        <v>27</v>
      </c>
      <c r="T6" s="14">
        <v>2544</v>
      </c>
      <c r="U6" s="14">
        <f t="shared" si="4"/>
        <v>-8</v>
      </c>
      <c r="V6" s="14">
        <f>T6*0.03</f>
        <v>76.32</v>
      </c>
      <c r="W6" s="14">
        <f>U6*1</f>
        <v>-8</v>
      </c>
      <c r="X6" s="14">
        <v>8</v>
      </c>
      <c r="Y6" s="14">
        <v>4</v>
      </c>
      <c r="Z6" s="14">
        <v>288</v>
      </c>
      <c r="AA6" s="14">
        <v>0</v>
      </c>
      <c r="AB6" s="14">
        <v>0</v>
      </c>
      <c r="AC6" s="14">
        <f t="shared" si="5"/>
        <v>-4</v>
      </c>
      <c r="AD6" s="14">
        <f>Z6*0.02+AB6*0.03</f>
        <v>5.76</v>
      </c>
      <c r="AE6" s="14">
        <f>AC6*0.5</f>
        <v>-2</v>
      </c>
      <c r="AF6" s="14">
        <v>55</v>
      </c>
      <c r="AG6" s="14">
        <v>14</v>
      </c>
      <c r="AH6" s="14">
        <v>691.84</v>
      </c>
      <c r="AI6" s="14">
        <f t="shared" si="6"/>
        <v>-41</v>
      </c>
      <c r="AJ6" s="14">
        <f t="shared" si="7"/>
        <v>-41</v>
      </c>
      <c r="AK6" s="14">
        <v>5</v>
      </c>
      <c r="AL6" s="14">
        <v>7</v>
      </c>
      <c r="AM6" s="14">
        <v>1152.02</v>
      </c>
      <c r="AN6" s="14">
        <f t="shared" si="8"/>
        <v>2</v>
      </c>
      <c r="AO6" s="14"/>
      <c r="AP6" s="14">
        <v>16</v>
      </c>
      <c r="AQ6" s="14">
        <v>1</v>
      </c>
      <c r="AR6" s="14">
        <v>198</v>
      </c>
      <c r="AS6" s="14">
        <f t="shared" si="9"/>
        <v>-15</v>
      </c>
      <c r="AT6" s="14">
        <f t="shared" si="10"/>
        <v>9.9</v>
      </c>
      <c r="AU6" s="14">
        <v>5</v>
      </c>
      <c r="AV6" s="14">
        <v>8</v>
      </c>
      <c r="AW6" s="14">
        <v>392</v>
      </c>
      <c r="AX6" s="14">
        <f t="shared" si="11"/>
        <v>3</v>
      </c>
      <c r="AY6" s="14">
        <f>AW6*0.05</f>
        <v>19.6</v>
      </c>
      <c r="AZ6" s="14">
        <f t="shared" si="12"/>
        <v>455.8</v>
      </c>
      <c r="BA6" s="14">
        <f t="shared" si="13"/>
        <v>-97</v>
      </c>
    </row>
    <row r="7" customHeight="1" spans="1:53">
      <c r="A7" s="13">
        <v>4</v>
      </c>
      <c r="B7" s="13">
        <v>585</v>
      </c>
      <c r="C7" s="13" t="s">
        <v>51</v>
      </c>
      <c r="D7" s="13" t="s">
        <v>44</v>
      </c>
      <c r="E7" s="14">
        <v>16</v>
      </c>
      <c r="F7" s="14">
        <v>3</v>
      </c>
      <c r="G7" s="14">
        <v>178.2</v>
      </c>
      <c r="H7" s="14">
        <f t="shared" si="0"/>
        <v>-13</v>
      </c>
      <c r="I7" s="14">
        <f t="shared" si="1"/>
        <v>5.346</v>
      </c>
      <c r="J7" s="14">
        <f t="shared" si="2"/>
        <v>-13</v>
      </c>
      <c r="K7" s="14">
        <v>226</v>
      </c>
      <c r="L7" s="14">
        <v>62</v>
      </c>
      <c r="M7" s="14">
        <v>98</v>
      </c>
      <c r="N7" s="14">
        <v>14121.55</v>
      </c>
      <c r="O7" s="14">
        <f t="shared" si="3"/>
        <v>32</v>
      </c>
      <c r="P7" s="14">
        <f>N7*0.04</f>
        <v>564.862</v>
      </c>
      <c r="Q7" s="14"/>
      <c r="R7" s="14">
        <v>33</v>
      </c>
      <c r="S7" s="14">
        <v>19</v>
      </c>
      <c r="T7" s="14">
        <v>1771.02</v>
      </c>
      <c r="U7" s="14">
        <f t="shared" si="4"/>
        <v>-14</v>
      </c>
      <c r="V7" s="14">
        <f>T7*0.03</f>
        <v>53.1306</v>
      </c>
      <c r="W7" s="14">
        <f>U7*1</f>
        <v>-14</v>
      </c>
      <c r="X7" s="14">
        <v>8</v>
      </c>
      <c r="Y7" s="14">
        <v>11</v>
      </c>
      <c r="Z7" s="14">
        <v>920</v>
      </c>
      <c r="AA7" s="14">
        <v>0</v>
      </c>
      <c r="AB7" s="14">
        <v>0</v>
      </c>
      <c r="AC7" s="14">
        <f t="shared" si="5"/>
        <v>3</v>
      </c>
      <c r="AD7" s="14">
        <f>Z7*0.03+AB7*0.04</f>
        <v>27.6</v>
      </c>
      <c r="AE7" s="14"/>
      <c r="AF7" s="14">
        <v>50</v>
      </c>
      <c r="AG7" s="14">
        <v>20</v>
      </c>
      <c r="AH7" s="14">
        <v>918.17</v>
      </c>
      <c r="AI7" s="14">
        <f t="shared" si="6"/>
        <v>-30</v>
      </c>
      <c r="AJ7" s="14">
        <f t="shared" si="7"/>
        <v>-30</v>
      </c>
      <c r="AK7" s="14">
        <v>5</v>
      </c>
      <c r="AL7" s="14">
        <v>9</v>
      </c>
      <c r="AM7" s="14">
        <v>1728.03</v>
      </c>
      <c r="AN7" s="14">
        <f t="shared" si="8"/>
        <v>4</v>
      </c>
      <c r="AO7" s="14"/>
      <c r="AP7" s="14">
        <v>16</v>
      </c>
      <c r="AQ7" s="14">
        <v>0</v>
      </c>
      <c r="AR7" s="14">
        <v>0</v>
      </c>
      <c r="AS7" s="14">
        <f t="shared" si="9"/>
        <v>-16</v>
      </c>
      <c r="AT7" s="14">
        <f t="shared" si="10"/>
        <v>0</v>
      </c>
      <c r="AU7" s="14">
        <v>4</v>
      </c>
      <c r="AV7" s="14">
        <v>1</v>
      </c>
      <c r="AW7" s="14">
        <v>49</v>
      </c>
      <c r="AX7" s="14">
        <f t="shared" si="11"/>
        <v>-3</v>
      </c>
      <c r="AY7" s="14">
        <f>AW7*0.04</f>
        <v>1.96</v>
      </c>
      <c r="AZ7" s="14">
        <f t="shared" si="12"/>
        <v>652.9</v>
      </c>
      <c r="BA7" s="14">
        <f t="shared" si="13"/>
        <v>-57</v>
      </c>
    </row>
    <row r="8" customHeight="1" spans="1:53">
      <c r="A8" s="13">
        <v>5</v>
      </c>
      <c r="B8" s="13">
        <v>709</v>
      </c>
      <c r="C8" s="13" t="s">
        <v>52</v>
      </c>
      <c r="D8" s="13" t="s">
        <v>44</v>
      </c>
      <c r="E8" s="14">
        <v>15</v>
      </c>
      <c r="F8" s="14">
        <v>13</v>
      </c>
      <c r="G8" s="14">
        <v>740</v>
      </c>
      <c r="H8" s="14">
        <f t="shared" si="0"/>
        <v>-2</v>
      </c>
      <c r="I8" s="14">
        <f t="shared" si="1"/>
        <v>22.2</v>
      </c>
      <c r="J8" s="14">
        <f t="shared" si="2"/>
        <v>-2</v>
      </c>
      <c r="K8" s="14">
        <v>204</v>
      </c>
      <c r="L8" s="14">
        <v>23</v>
      </c>
      <c r="M8" s="14">
        <v>146</v>
      </c>
      <c r="N8" s="14">
        <v>17044.18</v>
      </c>
      <c r="O8" s="14">
        <f t="shared" si="3"/>
        <v>111</v>
      </c>
      <c r="P8" s="14">
        <f>N8*0.04</f>
        <v>681.7672</v>
      </c>
      <c r="Q8" s="14"/>
      <c r="R8" s="14">
        <v>30</v>
      </c>
      <c r="S8" s="14">
        <v>41</v>
      </c>
      <c r="T8" s="14">
        <v>3954.94</v>
      </c>
      <c r="U8" s="14">
        <f t="shared" si="4"/>
        <v>11</v>
      </c>
      <c r="V8" s="14">
        <f>T8*0.04</f>
        <v>158.1976</v>
      </c>
      <c r="W8" s="14"/>
      <c r="X8" s="14">
        <v>7</v>
      </c>
      <c r="Y8" s="14">
        <v>11</v>
      </c>
      <c r="Z8" s="14">
        <v>905</v>
      </c>
      <c r="AA8" s="14">
        <v>0</v>
      </c>
      <c r="AB8" s="14">
        <v>0</v>
      </c>
      <c r="AC8" s="14">
        <f t="shared" si="5"/>
        <v>4</v>
      </c>
      <c r="AD8" s="14">
        <f>Z8*0.03+AB8*0.04</f>
        <v>27.15</v>
      </c>
      <c r="AE8" s="14"/>
      <c r="AF8" s="14">
        <v>65</v>
      </c>
      <c r="AG8" s="14">
        <v>20</v>
      </c>
      <c r="AH8" s="14">
        <v>900.02</v>
      </c>
      <c r="AI8" s="14">
        <f t="shared" si="6"/>
        <v>-45</v>
      </c>
      <c r="AJ8" s="14">
        <f t="shared" si="7"/>
        <v>-45</v>
      </c>
      <c r="AK8" s="14">
        <v>5</v>
      </c>
      <c r="AL8" s="14">
        <v>11</v>
      </c>
      <c r="AM8" s="14">
        <v>2269.41</v>
      </c>
      <c r="AN8" s="14">
        <f t="shared" si="8"/>
        <v>6</v>
      </c>
      <c r="AO8" s="14"/>
      <c r="AP8" s="14">
        <v>16</v>
      </c>
      <c r="AQ8" s="14">
        <v>10</v>
      </c>
      <c r="AR8" s="14">
        <v>1633.5</v>
      </c>
      <c r="AS8" s="14">
        <f t="shared" si="9"/>
        <v>-6</v>
      </c>
      <c r="AT8" s="14">
        <f t="shared" si="10"/>
        <v>81.675</v>
      </c>
      <c r="AU8" s="14">
        <v>4</v>
      </c>
      <c r="AV8" s="14">
        <v>4</v>
      </c>
      <c r="AW8" s="14">
        <v>190.12</v>
      </c>
      <c r="AX8" s="14">
        <f t="shared" si="11"/>
        <v>0</v>
      </c>
      <c r="AY8" s="14">
        <f>AW8*0.05</f>
        <v>9.506</v>
      </c>
      <c r="AZ8" s="14">
        <f t="shared" si="12"/>
        <v>980.5</v>
      </c>
      <c r="BA8" s="14">
        <f t="shared" si="13"/>
        <v>-47</v>
      </c>
    </row>
    <row r="9" customHeight="1" spans="1:53">
      <c r="A9" s="13">
        <v>6</v>
      </c>
      <c r="B9" s="13">
        <v>730</v>
      </c>
      <c r="C9" s="13" t="s">
        <v>53</v>
      </c>
      <c r="D9" s="13" t="s">
        <v>44</v>
      </c>
      <c r="E9" s="14">
        <v>15</v>
      </c>
      <c r="F9" s="14">
        <v>11</v>
      </c>
      <c r="G9" s="14">
        <v>670</v>
      </c>
      <c r="H9" s="14">
        <f t="shared" si="0"/>
        <v>-4</v>
      </c>
      <c r="I9" s="14">
        <f t="shared" si="1"/>
        <v>20.1</v>
      </c>
      <c r="J9" s="14">
        <f t="shared" si="2"/>
        <v>-4</v>
      </c>
      <c r="K9" s="14">
        <v>203</v>
      </c>
      <c r="L9" s="14">
        <v>59</v>
      </c>
      <c r="M9" s="14">
        <v>123</v>
      </c>
      <c r="N9" s="14">
        <v>17246.76</v>
      </c>
      <c r="O9" s="14">
        <f t="shared" si="3"/>
        <v>102</v>
      </c>
      <c r="P9" s="14">
        <f>N9*0.04</f>
        <v>689.8704</v>
      </c>
      <c r="Q9" s="14"/>
      <c r="R9" s="14">
        <v>29</v>
      </c>
      <c r="S9" s="14">
        <v>24</v>
      </c>
      <c r="T9" s="14">
        <v>2280.3</v>
      </c>
      <c r="U9" s="14">
        <f t="shared" si="4"/>
        <v>-5</v>
      </c>
      <c r="V9" s="14">
        <f>T9*0.03</f>
        <v>68.409</v>
      </c>
      <c r="W9" s="14">
        <f>U9*1</f>
        <v>-5</v>
      </c>
      <c r="X9" s="14">
        <v>5</v>
      </c>
      <c r="Y9" s="14">
        <v>5</v>
      </c>
      <c r="Z9" s="14">
        <v>412</v>
      </c>
      <c r="AA9" s="14">
        <v>1</v>
      </c>
      <c r="AB9" s="14">
        <v>75</v>
      </c>
      <c r="AC9" s="14">
        <f t="shared" si="5"/>
        <v>1</v>
      </c>
      <c r="AD9" s="14">
        <f>Z9*0.03+AB9*0.04</f>
        <v>15.36</v>
      </c>
      <c r="AE9" s="14"/>
      <c r="AF9" s="14">
        <v>37</v>
      </c>
      <c r="AG9" s="14">
        <v>34</v>
      </c>
      <c r="AH9" s="14">
        <v>1681.24</v>
      </c>
      <c r="AI9" s="14">
        <f t="shared" si="6"/>
        <v>-3</v>
      </c>
      <c r="AJ9" s="14">
        <f t="shared" si="7"/>
        <v>-3</v>
      </c>
      <c r="AK9" s="14">
        <v>4</v>
      </c>
      <c r="AL9" s="14">
        <v>6</v>
      </c>
      <c r="AM9" s="14">
        <v>1152</v>
      </c>
      <c r="AN9" s="14">
        <f t="shared" si="8"/>
        <v>2</v>
      </c>
      <c r="AO9" s="14"/>
      <c r="AP9" s="14">
        <v>12</v>
      </c>
      <c r="AQ9" s="14">
        <v>4</v>
      </c>
      <c r="AR9" s="14">
        <v>396</v>
      </c>
      <c r="AS9" s="14">
        <f t="shared" si="9"/>
        <v>-8</v>
      </c>
      <c r="AT9" s="14">
        <f t="shared" si="10"/>
        <v>19.8</v>
      </c>
      <c r="AU9" s="14">
        <v>3</v>
      </c>
      <c r="AV9" s="14">
        <v>0</v>
      </c>
      <c r="AW9" s="14">
        <v>0</v>
      </c>
      <c r="AX9" s="14">
        <f t="shared" si="11"/>
        <v>-3</v>
      </c>
      <c r="AY9" s="14">
        <f>AW9*0.04</f>
        <v>0</v>
      </c>
      <c r="AZ9" s="14">
        <f t="shared" si="12"/>
        <v>813.5</v>
      </c>
      <c r="BA9" s="14">
        <f t="shared" si="13"/>
        <v>-12</v>
      </c>
    </row>
    <row r="10" customHeight="1" spans="1:53">
      <c r="A10" s="13">
        <v>7</v>
      </c>
      <c r="B10" s="13">
        <v>365</v>
      </c>
      <c r="C10" s="13" t="s">
        <v>65</v>
      </c>
      <c r="D10" s="13" t="s">
        <v>44</v>
      </c>
      <c r="E10" s="14">
        <v>12</v>
      </c>
      <c r="F10" s="14">
        <v>4</v>
      </c>
      <c r="G10" s="14">
        <v>244.2</v>
      </c>
      <c r="H10" s="14">
        <f t="shared" si="0"/>
        <v>-8</v>
      </c>
      <c r="I10" s="14">
        <f t="shared" si="1"/>
        <v>7.326</v>
      </c>
      <c r="J10" s="14">
        <f t="shared" si="2"/>
        <v>-8</v>
      </c>
      <c r="K10" s="14">
        <v>168</v>
      </c>
      <c r="L10" s="14">
        <v>6</v>
      </c>
      <c r="M10" s="14">
        <v>83</v>
      </c>
      <c r="N10" s="14">
        <v>9488.51</v>
      </c>
      <c r="O10" s="14">
        <f t="shared" si="3"/>
        <v>4</v>
      </c>
      <c r="P10" s="14">
        <f>N10*0.04</f>
        <v>379.5404</v>
      </c>
      <c r="Q10" s="14"/>
      <c r="R10" s="14">
        <v>24</v>
      </c>
      <c r="S10" s="14">
        <v>24</v>
      </c>
      <c r="T10" s="14">
        <v>1925.52</v>
      </c>
      <c r="U10" s="14">
        <f t="shared" si="4"/>
        <v>0</v>
      </c>
      <c r="V10" s="14">
        <f>T10*0.04</f>
        <v>77.0208</v>
      </c>
      <c r="W10" s="14"/>
      <c r="X10" s="14">
        <v>5</v>
      </c>
      <c r="Y10" s="14">
        <v>3</v>
      </c>
      <c r="Z10" s="14">
        <v>229</v>
      </c>
      <c r="AA10" s="14">
        <v>0</v>
      </c>
      <c r="AB10" s="14">
        <v>0</v>
      </c>
      <c r="AC10" s="14">
        <f t="shared" si="5"/>
        <v>-2</v>
      </c>
      <c r="AD10" s="14">
        <f>Z10*0.02+AB10*0.03</f>
        <v>4.58</v>
      </c>
      <c r="AE10" s="14">
        <f>AC10*0.5</f>
        <v>-1</v>
      </c>
      <c r="AF10" s="14">
        <v>31</v>
      </c>
      <c r="AG10" s="14">
        <v>9</v>
      </c>
      <c r="AH10" s="14">
        <v>424.34</v>
      </c>
      <c r="AI10" s="14">
        <f t="shared" si="6"/>
        <v>-22</v>
      </c>
      <c r="AJ10" s="14">
        <f t="shared" si="7"/>
        <v>-22</v>
      </c>
      <c r="AK10" s="14">
        <v>4</v>
      </c>
      <c r="AL10" s="14">
        <v>2</v>
      </c>
      <c r="AM10" s="14">
        <v>288</v>
      </c>
      <c r="AN10" s="14">
        <f t="shared" si="8"/>
        <v>-2</v>
      </c>
      <c r="AO10" s="14">
        <f>AN10*2</f>
        <v>-4</v>
      </c>
      <c r="AP10" s="14">
        <v>12</v>
      </c>
      <c r="AQ10" s="14">
        <v>2</v>
      </c>
      <c r="AR10" s="14">
        <v>198</v>
      </c>
      <c r="AS10" s="14">
        <f t="shared" si="9"/>
        <v>-10</v>
      </c>
      <c r="AT10" s="14">
        <f t="shared" si="10"/>
        <v>9.9</v>
      </c>
      <c r="AU10" s="14">
        <v>4</v>
      </c>
      <c r="AV10" s="14">
        <v>1</v>
      </c>
      <c r="AW10" s="14">
        <v>49</v>
      </c>
      <c r="AX10" s="14">
        <f t="shared" si="11"/>
        <v>-3</v>
      </c>
      <c r="AY10" s="14">
        <f>AW10*0.04</f>
        <v>1.96</v>
      </c>
      <c r="AZ10" s="14">
        <f t="shared" si="12"/>
        <v>480.3</v>
      </c>
      <c r="BA10" s="14">
        <f t="shared" si="13"/>
        <v>-35</v>
      </c>
    </row>
    <row r="11" customHeight="1" spans="1:53">
      <c r="A11" s="13">
        <v>8</v>
      </c>
      <c r="B11" s="13">
        <v>379</v>
      </c>
      <c r="C11" s="13" t="s">
        <v>67</v>
      </c>
      <c r="D11" s="13" t="s">
        <v>44</v>
      </c>
      <c r="E11" s="14">
        <v>14</v>
      </c>
      <c r="F11" s="14">
        <v>19</v>
      </c>
      <c r="G11" s="14">
        <v>1094.39</v>
      </c>
      <c r="H11" s="14">
        <f t="shared" si="0"/>
        <v>5</v>
      </c>
      <c r="I11" s="20">
        <f>G11*0.04</f>
        <v>43.7756</v>
      </c>
      <c r="J11" s="14"/>
      <c r="K11" s="14">
        <v>190</v>
      </c>
      <c r="L11" s="14">
        <v>40</v>
      </c>
      <c r="M11" s="14">
        <v>56</v>
      </c>
      <c r="N11" s="14">
        <v>8321.57</v>
      </c>
      <c r="O11" s="14">
        <f t="shared" si="3"/>
        <v>-38</v>
      </c>
      <c r="P11" s="14">
        <f>N11*0.03</f>
        <v>249.6471</v>
      </c>
      <c r="Q11" s="14">
        <f>O11*1</f>
        <v>-38</v>
      </c>
      <c r="R11" s="14">
        <v>28</v>
      </c>
      <c r="S11" s="14">
        <v>15</v>
      </c>
      <c r="T11" s="14">
        <v>1394.95</v>
      </c>
      <c r="U11" s="14">
        <f t="shared" si="4"/>
        <v>-13</v>
      </c>
      <c r="V11" s="14">
        <f>T11*0.03</f>
        <v>41.8485</v>
      </c>
      <c r="W11" s="14">
        <f>U11*1</f>
        <v>-13</v>
      </c>
      <c r="X11" s="14">
        <v>5</v>
      </c>
      <c r="Y11" s="14">
        <v>5</v>
      </c>
      <c r="Z11" s="14">
        <v>414</v>
      </c>
      <c r="AA11" s="14">
        <v>0</v>
      </c>
      <c r="AB11" s="14">
        <v>0</v>
      </c>
      <c r="AC11" s="14">
        <f t="shared" si="5"/>
        <v>0</v>
      </c>
      <c r="AD11" s="14">
        <f>Z11*0.03+AB11*0.04</f>
        <v>12.42</v>
      </c>
      <c r="AE11" s="14"/>
      <c r="AF11" s="14">
        <v>32</v>
      </c>
      <c r="AG11" s="14">
        <v>19</v>
      </c>
      <c r="AH11" s="14">
        <v>923.39</v>
      </c>
      <c r="AI11" s="14">
        <f t="shared" si="6"/>
        <v>-13</v>
      </c>
      <c r="AJ11" s="14">
        <f t="shared" si="7"/>
        <v>-13</v>
      </c>
      <c r="AK11" s="14">
        <v>4</v>
      </c>
      <c r="AL11" s="14">
        <v>6</v>
      </c>
      <c r="AM11" s="14">
        <v>864</v>
      </c>
      <c r="AN11" s="14">
        <f t="shared" si="8"/>
        <v>2</v>
      </c>
      <c r="AO11" s="14"/>
      <c r="AP11" s="14">
        <v>12</v>
      </c>
      <c r="AQ11" s="14">
        <v>3</v>
      </c>
      <c r="AR11" s="14">
        <v>366.89</v>
      </c>
      <c r="AS11" s="14">
        <f t="shared" si="9"/>
        <v>-9</v>
      </c>
      <c r="AT11" s="14">
        <f t="shared" si="10"/>
        <v>18.3445</v>
      </c>
      <c r="AU11" s="14">
        <v>2</v>
      </c>
      <c r="AV11" s="14">
        <v>5</v>
      </c>
      <c r="AW11" s="14">
        <v>211.85</v>
      </c>
      <c r="AX11" s="14">
        <f t="shared" si="11"/>
        <v>3</v>
      </c>
      <c r="AY11" s="14">
        <f>AW11*0.05</f>
        <v>10.5925</v>
      </c>
      <c r="AZ11" s="14">
        <f t="shared" si="12"/>
        <v>376.6</v>
      </c>
      <c r="BA11" s="14">
        <f t="shared" si="13"/>
        <v>-64</v>
      </c>
    </row>
    <row r="12" customHeight="1" spans="1:53">
      <c r="A12" s="13">
        <v>9</v>
      </c>
      <c r="B12" s="13">
        <v>513</v>
      </c>
      <c r="C12" s="13" t="s">
        <v>68</v>
      </c>
      <c r="D12" s="13" t="s">
        <v>44</v>
      </c>
      <c r="E12" s="14">
        <v>9</v>
      </c>
      <c r="F12" s="14">
        <v>5</v>
      </c>
      <c r="G12" s="14">
        <v>330</v>
      </c>
      <c r="H12" s="14">
        <f t="shared" si="0"/>
        <v>-4</v>
      </c>
      <c r="I12" s="14">
        <f>G12*0.03</f>
        <v>9.9</v>
      </c>
      <c r="J12" s="14">
        <f>H12*1</f>
        <v>-4</v>
      </c>
      <c r="K12" s="14">
        <v>125</v>
      </c>
      <c r="L12" s="14">
        <v>35</v>
      </c>
      <c r="M12" s="14">
        <v>72</v>
      </c>
      <c r="N12" s="14">
        <v>9723.5</v>
      </c>
      <c r="O12" s="14">
        <f t="shared" si="3"/>
        <v>54</v>
      </c>
      <c r="P12" s="14">
        <f>N12*0.04</f>
        <v>388.94</v>
      </c>
      <c r="Q12" s="14"/>
      <c r="R12" s="14">
        <v>18</v>
      </c>
      <c r="S12" s="14">
        <v>30</v>
      </c>
      <c r="T12" s="14">
        <v>2812.06</v>
      </c>
      <c r="U12" s="14">
        <f t="shared" si="4"/>
        <v>12</v>
      </c>
      <c r="V12" s="14">
        <f>T12*0.04</f>
        <v>112.4824</v>
      </c>
      <c r="W12" s="14"/>
      <c r="X12" s="14">
        <v>6</v>
      </c>
      <c r="Y12" s="14">
        <v>10</v>
      </c>
      <c r="Z12" s="14">
        <v>788.26</v>
      </c>
      <c r="AA12" s="14">
        <v>2</v>
      </c>
      <c r="AB12" s="14">
        <v>150</v>
      </c>
      <c r="AC12" s="14">
        <f t="shared" si="5"/>
        <v>6</v>
      </c>
      <c r="AD12" s="14">
        <f>Z12*0.03+AB12*0.04</f>
        <v>29.6478</v>
      </c>
      <c r="AE12" s="14"/>
      <c r="AF12" s="14">
        <v>47</v>
      </c>
      <c r="AG12" s="14">
        <v>26</v>
      </c>
      <c r="AH12" s="14">
        <v>1294.8</v>
      </c>
      <c r="AI12" s="14">
        <f t="shared" si="6"/>
        <v>-21</v>
      </c>
      <c r="AJ12" s="14">
        <f t="shared" si="7"/>
        <v>-21</v>
      </c>
      <c r="AK12" s="14">
        <v>3</v>
      </c>
      <c r="AL12" s="14">
        <v>16</v>
      </c>
      <c r="AM12" s="14">
        <v>3133.45</v>
      </c>
      <c r="AN12" s="14">
        <f t="shared" si="8"/>
        <v>13</v>
      </c>
      <c r="AO12" s="14"/>
      <c r="AP12" s="14">
        <v>12</v>
      </c>
      <c r="AQ12" s="14">
        <v>0</v>
      </c>
      <c r="AR12" s="14">
        <v>0</v>
      </c>
      <c r="AS12" s="14">
        <f t="shared" si="9"/>
        <v>-12</v>
      </c>
      <c r="AT12" s="14">
        <f t="shared" si="10"/>
        <v>0</v>
      </c>
      <c r="AU12" s="14">
        <v>3</v>
      </c>
      <c r="AV12" s="14">
        <v>2</v>
      </c>
      <c r="AW12" s="14">
        <v>98</v>
      </c>
      <c r="AX12" s="14">
        <f t="shared" si="11"/>
        <v>-1</v>
      </c>
      <c r="AY12" s="14">
        <f>AW12*0.04</f>
        <v>3.92</v>
      </c>
      <c r="AZ12" s="14">
        <f t="shared" si="12"/>
        <v>544.9</v>
      </c>
      <c r="BA12" s="14">
        <f t="shared" si="13"/>
        <v>-25</v>
      </c>
    </row>
    <row r="13" customHeight="1" spans="1:53">
      <c r="A13" s="13">
        <v>10</v>
      </c>
      <c r="B13" s="13">
        <v>102934</v>
      </c>
      <c r="C13" s="13" t="s">
        <v>69</v>
      </c>
      <c r="D13" s="13" t="s">
        <v>44</v>
      </c>
      <c r="E13" s="14">
        <v>14</v>
      </c>
      <c r="F13" s="14">
        <v>12</v>
      </c>
      <c r="G13" s="14">
        <v>748</v>
      </c>
      <c r="H13" s="14">
        <f t="shared" si="0"/>
        <v>-2</v>
      </c>
      <c r="I13" s="14">
        <f>G13*0.03</f>
        <v>22.44</v>
      </c>
      <c r="J13" s="14">
        <f>H13*1</f>
        <v>-2</v>
      </c>
      <c r="K13" s="14">
        <v>190</v>
      </c>
      <c r="L13" s="14">
        <v>6</v>
      </c>
      <c r="M13" s="14">
        <v>59</v>
      </c>
      <c r="N13" s="14">
        <v>6903.64</v>
      </c>
      <c r="O13" s="14">
        <f t="shared" si="3"/>
        <v>-66</v>
      </c>
      <c r="P13" s="14">
        <f>N13*0.03</f>
        <v>207.1092</v>
      </c>
      <c r="Q13" s="14">
        <f>O13*1</f>
        <v>-66</v>
      </c>
      <c r="R13" s="14">
        <v>28</v>
      </c>
      <c r="S13" s="14">
        <v>9</v>
      </c>
      <c r="T13" s="14">
        <v>781</v>
      </c>
      <c r="U13" s="14">
        <f t="shared" si="4"/>
        <v>-19</v>
      </c>
      <c r="V13" s="14">
        <f t="shared" ref="V13:V23" si="14">T13*0.03</f>
        <v>23.43</v>
      </c>
      <c r="W13" s="14">
        <f t="shared" ref="W13:W23" si="15">U13*1</f>
        <v>-19</v>
      </c>
      <c r="X13" s="14">
        <v>6</v>
      </c>
      <c r="Y13" s="14">
        <v>6</v>
      </c>
      <c r="Z13" s="14">
        <v>442</v>
      </c>
      <c r="AA13" s="14">
        <v>3</v>
      </c>
      <c r="AB13" s="14">
        <v>216</v>
      </c>
      <c r="AC13" s="14">
        <f t="shared" si="5"/>
        <v>3</v>
      </c>
      <c r="AD13" s="14">
        <f>Z13*0.03+AB13*0.04</f>
        <v>21.9</v>
      </c>
      <c r="AE13" s="14"/>
      <c r="AF13" s="14">
        <v>63</v>
      </c>
      <c r="AG13" s="14">
        <v>9</v>
      </c>
      <c r="AH13" s="14">
        <v>400.69</v>
      </c>
      <c r="AI13" s="14">
        <f t="shared" si="6"/>
        <v>-54</v>
      </c>
      <c r="AJ13" s="14">
        <f t="shared" si="7"/>
        <v>-54</v>
      </c>
      <c r="AK13" s="14">
        <v>4</v>
      </c>
      <c r="AL13" s="14">
        <v>7</v>
      </c>
      <c r="AM13" s="14">
        <v>1440</v>
      </c>
      <c r="AN13" s="14">
        <f t="shared" si="8"/>
        <v>3</v>
      </c>
      <c r="AO13" s="14"/>
      <c r="AP13" s="14">
        <v>14</v>
      </c>
      <c r="AQ13" s="14">
        <v>5</v>
      </c>
      <c r="AR13" s="14">
        <v>752.4</v>
      </c>
      <c r="AS13" s="14">
        <f t="shared" si="9"/>
        <v>-9</v>
      </c>
      <c r="AT13" s="14">
        <f t="shared" si="10"/>
        <v>37.62</v>
      </c>
      <c r="AU13" s="14">
        <v>3</v>
      </c>
      <c r="AV13" s="14">
        <v>2</v>
      </c>
      <c r="AW13" s="14">
        <v>98</v>
      </c>
      <c r="AX13" s="14">
        <f t="shared" si="11"/>
        <v>-1</v>
      </c>
      <c r="AY13" s="14">
        <f>AW13*0.04</f>
        <v>3.92</v>
      </c>
      <c r="AZ13" s="14">
        <f t="shared" si="12"/>
        <v>316.4</v>
      </c>
      <c r="BA13" s="14">
        <f t="shared" si="13"/>
        <v>-141</v>
      </c>
    </row>
    <row r="14" customHeight="1" spans="1:53">
      <c r="A14" s="13">
        <v>11</v>
      </c>
      <c r="B14" s="13">
        <v>357</v>
      </c>
      <c r="C14" s="13" t="s">
        <v>89</v>
      </c>
      <c r="D14" s="13" t="s">
        <v>44</v>
      </c>
      <c r="E14" s="14">
        <v>7</v>
      </c>
      <c r="F14" s="14">
        <v>0</v>
      </c>
      <c r="G14" s="14">
        <v>0</v>
      </c>
      <c r="H14" s="14">
        <f t="shared" si="0"/>
        <v>-7</v>
      </c>
      <c r="I14" s="14">
        <f>G14*0.03</f>
        <v>0</v>
      </c>
      <c r="J14" s="14">
        <f>H14*1</f>
        <v>-7</v>
      </c>
      <c r="K14" s="14">
        <v>93</v>
      </c>
      <c r="L14" s="14">
        <v>7</v>
      </c>
      <c r="M14" s="14">
        <v>13</v>
      </c>
      <c r="N14" s="14">
        <v>1921.01</v>
      </c>
      <c r="O14" s="14">
        <f t="shared" si="3"/>
        <v>-60</v>
      </c>
      <c r="P14" s="14">
        <f>N14*0.03</f>
        <v>57.6303</v>
      </c>
      <c r="Q14" s="14">
        <f>O14*1</f>
        <v>-60</v>
      </c>
      <c r="R14" s="14">
        <v>13</v>
      </c>
      <c r="S14" s="14">
        <v>3</v>
      </c>
      <c r="T14" s="14">
        <v>310.65</v>
      </c>
      <c r="U14" s="14">
        <f t="shared" si="4"/>
        <v>-10</v>
      </c>
      <c r="V14" s="14">
        <f t="shared" si="14"/>
        <v>9.3195</v>
      </c>
      <c r="W14" s="14">
        <f t="shared" si="15"/>
        <v>-10</v>
      </c>
      <c r="X14" s="14">
        <v>3</v>
      </c>
      <c r="Y14" s="14">
        <v>4</v>
      </c>
      <c r="Z14" s="14">
        <v>263</v>
      </c>
      <c r="AA14" s="14">
        <v>0</v>
      </c>
      <c r="AB14" s="14">
        <v>0</v>
      </c>
      <c r="AC14" s="14">
        <f t="shared" si="5"/>
        <v>1</v>
      </c>
      <c r="AD14" s="14">
        <f>Z14*0.03+AB14*0.04</f>
        <v>7.89</v>
      </c>
      <c r="AE14" s="14"/>
      <c r="AF14" s="14">
        <v>32</v>
      </c>
      <c r="AG14" s="14">
        <v>7</v>
      </c>
      <c r="AH14" s="14">
        <v>334.15</v>
      </c>
      <c r="AI14" s="14">
        <f t="shared" si="6"/>
        <v>-25</v>
      </c>
      <c r="AJ14" s="14">
        <f t="shared" si="7"/>
        <v>-25</v>
      </c>
      <c r="AK14" s="14">
        <v>2</v>
      </c>
      <c r="AL14" s="14">
        <v>1</v>
      </c>
      <c r="AM14" s="14">
        <v>245</v>
      </c>
      <c r="AN14" s="14">
        <f t="shared" si="8"/>
        <v>-1</v>
      </c>
      <c r="AO14" s="14">
        <f>AN14*2</f>
        <v>-2</v>
      </c>
      <c r="AP14" s="14">
        <v>9</v>
      </c>
      <c r="AQ14" s="14">
        <v>0</v>
      </c>
      <c r="AR14" s="14">
        <v>0</v>
      </c>
      <c r="AS14" s="14">
        <f t="shared" si="9"/>
        <v>-9</v>
      </c>
      <c r="AT14" s="14">
        <f t="shared" si="10"/>
        <v>0</v>
      </c>
      <c r="AU14" s="14">
        <v>2</v>
      </c>
      <c r="AV14" s="14">
        <v>0</v>
      </c>
      <c r="AW14" s="14">
        <v>0</v>
      </c>
      <c r="AX14" s="14">
        <f t="shared" si="11"/>
        <v>-2</v>
      </c>
      <c r="AY14" s="14">
        <f>AW14*0.04</f>
        <v>0</v>
      </c>
      <c r="AZ14" s="14">
        <f t="shared" si="12"/>
        <v>74.8</v>
      </c>
      <c r="BA14" s="14">
        <f t="shared" si="13"/>
        <v>-104</v>
      </c>
    </row>
    <row r="15" customHeight="1" spans="1:53">
      <c r="A15" s="13">
        <v>12</v>
      </c>
      <c r="B15" s="13">
        <v>745</v>
      </c>
      <c r="C15" s="13" t="s">
        <v>91</v>
      </c>
      <c r="D15" s="13" t="s">
        <v>44</v>
      </c>
      <c r="E15" s="14">
        <v>7</v>
      </c>
      <c r="F15" s="14">
        <v>14</v>
      </c>
      <c r="G15" s="14">
        <v>779</v>
      </c>
      <c r="H15" s="14">
        <f t="shared" si="0"/>
        <v>7</v>
      </c>
      <c r="I15" s="20">
        <f>G15*0.04</f>
        <v>31.16</v>
      </c>
      <c r="J15" s="14"/>
      <c r="K15" s="14">
        <v>102</v>
      </c>
      <c r="L15" s="14">
        <v>18</v>
      </c>
      <c r="M15" s="14">
        <v>35</v>
      </c>
      <c r="N15" s="14">
        <v>4860.52</v>
      </c>
      <c r="O15" s="14">
        <f t="shared" si="3"/>
        <v>-14</v>
      </c>
      <c r="P15" s="14">
        <f>N15*0.03</f>
        <v>145.8156</v>
      </c>
      <c r="Q15" s="14">
        <f>O15*1</f>
        <v>-14</v>
      </c>
      <c r="R15" s="14">
        <v>14</v>
      </c>
      <c r="S15" s="14">
        <v>11</v>
      </c>
      <c r="T15" s="14">
        <v>984.26</v>
      </c>
      <c r="U15" s="14">
        <f t="shared" si="4"/>
        <v>-3</v>
      </c>
      <c r="V15" s="14">
        <f t="shared" si="14"/>
        <v>29.5278</v>
      </c>
      <c r="W15" s="14">
        <f t="shared" si="15"/>
        <v>-3</v>
      </c>
      <c r="X15" s="14">
        <v>6</v>
      </c>
      <c r="Y15" s="14">
        <v>4</v>
      </c>
      <c r="Z15" s="14">
        <v>325</v>
      </c>
      <c r="AA15" s="14">
        <v>1</v>
      </c>
      <c r="AB15" s="14">
        <v>60</v>
      </c>
      <c r="AC15" s="14">
        <f t="shared" si="5"/>
        <v>-1</v>
      </c>
      <c r="AD15" s="14">
        <f>Z15*0.02+AB15*0.03</f>
        <v>8.3</v>
      </c>
      <c r="AE15" s="14">
        <f>AC15*0.5</f>
        <v>-0.5</v>
      </c>
      <c r="AF15" s="14">
        <v>23</v>
      </c>
      <c r="AG15" s="14">
        <v>8</v>
      </c>
      <c r="AH15" s="14">
        <v>386.44</v>
      </c>
      <c r="AI15" s="14">
        <f t="shared" si="6"/>
        <v>-15</v>
      </c>
      <c r="AJ15" s="14">
        <f t="shared" si="7"/>
        <v>-15</v>
      </c>
      <c r="AK15" s="14">
        <v>2</v>
      </c>
      <c r="AL15" s="14">
        <v>5</v>
      </c>
      <c r="AM15" s="14">
        <v>1152.01</v>
      </c>
      <c r="AN15" s="14">
        <f t="shared" si="8"/>
        <v>3</v>
      </c>
      <c r="AO15" s="14"/>
      <c r="AP15" s="14">
        <v>7</v>
      </c>
      <c r="AQ15" s="14">
        <v>1</v>
      </c>
      <c r="AR15" s="14">
        <v>198</v>
      </c>
      <c r="AS15" s="14">
        <f t="shared" si="9"/>
        <v>-6</v>
      </c>
      <c r="AT15" s="14">
        <f t="shared" si="10"/>
        <v>9.9</v>
      </c>
      <c r="AU15" s="14">
        <v>2</v>
      </c>
      <c r="AV15" s="14">
        <v>0</v>
      </c>
      <c r="AW15" s="14">
        <v>0</v>
      </c>
      <c r="AX15" s="14">
        <f t="shared" si="11"/>
        <v>-2</v>
      </c>
      <c r="AY15" s="14">
        <f>AW15*0.04</f>
        <v>0</v>
      </c>
      <c r="AZ15" s="14">
        <f t="shared" si="12"/>
        <v>224.7</v>
      </c>
      <c r="BA15" s="14">
        <f t="shared" si="13"/>
        <v>-33</v>
      </c>
    </row>
    <row r="16" customHeight="1" spans="1:53">
      <c r="A16" s="13">
        <v>13</v>
      </c>
      <c r="B16" s="13">
        <v>103198</v>
      </c>
      <c r="C16" s="13" t="s">
        <v>92</v>
      </c>
      <c r="D16" s="13" t="s">
        <v>44</v>
      </c>
      <c r="E16" s="14">
        <v>11</v>
      </c>
      <c r="F16" s="14">
        <v>2</v>
      </c>
      <c r="G16" s="14">
        <v>103.46</v>
      </c>
      <c r="H16" s="14">
        <f t="shared" si="0"/>
        <v>-9</v>
      </c>
      <c r="I16" s="14">
        <f>G16*0.03</f>
        <v>3.1038</v>
      </c>
      <c r="J16" s="14">
        <f>H16*1</f>
        <v>-9</v>
      </c>
      <c r="K16" s="14">
        <v>148</v>
      </c>
      <c r="L16" s="14">
        <v>18</v>
      </c>
      <c r="M16" s="14">
        <v>35</v>
      </c>
      <c r="N16" s="14">
        <v>4696.12</v>
      </c>
      <c r="O16" s="14">
        <f t="shared" si="3"/>
        <v>-60</v>
      </c>
      <c r="P16" s="14">
        <f>N16*0.03</f>
        <v>140.8836</v>
      </c>
      <c r="Q16" s="14">
        <f>O16*1</f>
        <v>-60</v>
      </c>
      <c r="R16" s="14">
        <v>21</v>
      </c>
      <c r="S16" s="14">
        <v>4</v>
      </c>
      <c r="T16" s="14">
        <v>436</v>
      </c>
      <c r="U16" s="14">
        <f t="shared" si="4"/>
        <v>-17</v>
      </c>
      <c r="V16" s="14">
        <f t="shared" si="14"/>
        <v>13.08</v>
      </c>
      <c r="W16" s="14">
        <f t="shared" si="15"/>
        <v>-17</v>
      </c>
      <c r="X16" s="14">
        <v>6</v>
      </c>
      <c r="Y16" s="14">
        <v>6</v>
      </c>
      <c r="Z16" s="14">
        <v>483.6</v>
      </c>
      <c r="AA16" s="14">
        <v>0</v>
      </c>
      <c r="AB16" s="14">
        <v>0</v>
      </c>
      <c r="AC16" s="14">
        <f t="shared" si="5"/>
        <v>0</v>
      </c>
      <c r="AD16" s="14">
        <f>Z16*0.03+AB16*0.04</f>
        <v>14.508</v>
      </c>
      <c r="AE16" s="14"/>
      <c r="AF16" s="14">
        <v>23</v>
      </c>
      <c r="AG16" s="14">
        <v>17</v>
      </c>
      <c r="AH16" s="14">
        <v>803.23</v>
      </c>
      <c r="AI16" s="14">
        <f t="shared" si="6"/>
        <v>-6</v>
      </c>
      <c r="AJ16" s="14">
        <f t="shared" si="7"/>
        <v>-6</v>
      </c>
      <c r="AK16" s="14">
        <v>3</v>
      </c>
      <c r="AL16" s="14">
        <v>0</v>
      </c>
      <c r="AM16" s="14">
        <v>0</v>
      </c>
      <c r="AN16" s="14">
        <f t="shared" si="8"/>
        <v>-3</v>
      </c>
      <c r="AO16" s="14">
        <f>AN16*2</f>
        <v>-6</v>
      </c>
      <c r="AP16" s="14">
        <v>7</v>
      </c>
      <c r="AQ16" s="14">
        <v>0</v>
      </c>
      <c r="AR16" s="14">
        <v>0</v>
      </c>
      <c r="AS16" s="14">
        <f t="shared" si="9"/>
        <v>-7</v>
      </c>
      <c r="AT16" s="14">
        <f t="shared" si="10"/>
        <v>0</v>
      </c>
      <c r="AU16" s="14">
        <v>2</v>
      </c>
      <c r="AV16" s="14">
        <v>2</v>
      </c>
      <c r="AW16" s="14">
        <v>81.7</v>
      </c>
      <c r="AX16" s="14">
        <f t="shared" si="11"/>
        <v>0</v>
      </c>
      <c r="AY16" s="14">
        <f>AW16*0.05</f>
        <v>4.085</v>
      </c>
      <c r="AZ16" s="14">
        <f t="shared" si="12"/>
        <v>175.7</v>
      </c>
      <c r="BA16" s="14">
        <f t="shared" si="13"/>
        <v>-98</v>
      </c>
    </row>
    <row r="17" customHeight="1" spans="1:53">
      <c r="A17" s="13">
        <v>14</v>
      </c>
      <c r="B17" s="13">
        <v>103199</v>
      </c>
      <c r="C17" s="13" t="s">
        <v>93</v>
      </c>
      <c r="D17" s="13" t="s">
        <v>44</v>
      </c>
      <c r="E17" s="14">
        <v>11</v>
      </c>
      <c r="F17" s="14">
        <v>1</v>
      </c>
      <c r="G17" s="14">
        <v>66</v>
      </c>
      <c r="H17" s="14">
        <f t="shared" si="0"/>
        <v>-10</v>
      </c>
      <c r="I17" s="14">
        <f>G17*0.03</f>
        <v>1.98</v>
      </c>
      <c r="J17" s="14">
        <f>H17*1</f>
        <v>-10</v>
      </c>
      <c r="K17" s="14">
        <v>147</v>
      </c>
      <c r="L17" s="14">
        <v>20</v>
      </c>
      <c r="M17" s="14">
        <v>13</v>
      </c>
      <c r="N17" s="14">
        <v>2452.44</v>
      </c>
      <c r="O17" s="14">
        <f t="shared" si="3"/>
        <v>-101</v>
      </c>
      <c r="P17" s="14">
        <f>N17*0.03</f>
        <v>73.5732</v>
      </c>
      <c r="Q17" s="14">
        <f>O17*1</f>
        <v>-101</v>
      </c>
      <c r="R17" s="14">
        <v>21</v>
      </c>
      <c r="S17" s="14">
        <v>3</v>
      </c>
      <c r="T17" s="14">
        <v>327</v>
      </c>
      <c r="U17" s="14">
        <f t="shared" si="4"/>
        <v>-18</v>
      </c>
      <c r="V17" s="14">
        <f t="shared" si="14"/>
        <v>9.81</v>
      </c>
      <c r="W17" s="14">
        <f t="shared" si="15"/>
        <v>-18</v>
      </c>
      <c r="X17" s="14">
        <v>5</v>
      </c>
      <c r="Y17" s="14">
        <v>3</v>
      </c>
      <c r="Z17" s="14">
        <v>225</v>
      </c>
      <c r="AA17" s="14">
        <v>1</v>
      </c>
      <c r="AB17" s="14">
        <v>63.75</v>
      </c>
      <c r="AC17" s="14">
        <f t="shared" si="5"/>
        <v>-1</v>
      </c>
      <c r="AD17" s="14">
        <f>Z17*0.02+AB17*0.03</f>
        <v>6.4125</v>
      </c>
      <c r="AE17" s="14">
        <f>AC17*0.5</f>
        <v>-0.5</v>
      </c>
      <c r="AF17" s="14">
        <v>20</v>
      </c>
      <c r="AG17" s="14">
        <v>10</v>
      </c>
      <c r="AH17" s="14">
        <v>498</v>
      </c>
      <c r="AI17" s="14">
        <f t="shared" si="6"/>
        <v>-10</v>
      </c>
      <c r="AJ17" s="14">
        <f t="shared" si="7"/>
        <v>-10</v>
      </c>
      <c r="AK17" s="14">
        <v>3</v>
      </c>
      <c r="AL17" s="14">
        <v>3</v>
      </c>
      <c r="AM17" s="14">
        <v>575.99</v>
      </c>
      <c r="AN17" s="14">
        <f t="shared" si="8"/>
        <v>0</v>
      </c>
      <c r="AO17" s="14"/>
      <c r="AP17" s="14">
        <v>7</v>
      </c>
      <c r="AQ17" s="14">
        <v>0</v>
      </c>
      <c r="AR17" s="14">
        <v>0</v>
      </c>
      <c r="AS17" s="14">
        <f t="shared" si="9"/>
        <v>-7</v>
      </c>
      <c r="AT17" s="14">
        <f t="shared" si="10"/>
        <v>0</v>
      </c>
      <c r="AU17" s="14">
        <v>2</v>
      </c>
      <c r="AV17" s="14">
        <v>0</v>
      </c>
      <c r="AW17" s="14">
        <v>0</v>
      </c>
      <c r="AX17" s="14">
        <f t="shared" si="11"/>
        <v>-2</v>
      </c>
      <c r="AY17" s="14">
        <f>AW17*0.04</f>
        <v>0</v>
      </c>
      <c r="AZ17" s="14">
        <f t="shared" si="12"/>
        <v>91.8</v>
      </c>
      <c r="BA17" s="14">
        <f t="shared" si="13"/>
        <v>-140</v>
      </c>
    </row>
    <row r="18" customHeight="1" spans="1:53">
      <c r="A18" s="13">
        <v>15</v>
      </c>
      <c r="B18" s="13">
        <v>106569</v>
      </c>
      <c r="C18" s="13" t="s">
        <v>94</v>
      </c>
      <c r="D18" s="13" t="s">
        <v>44</v>
      </c>
      <c r="E18" s="14">
        <v>6</v>
      </c>
      <c r="F18" s="14">
        <v>2</v>
      </c>
      <c r="G18" s="14">
        <v>132</v>
      </c>
      <c r="H18" s="14">
        <f t="shared" si="0"/>
        <v>-4</v>
      </c>
      <c r="I18" s="14">
        <f>G18*0.03</f>
        <v>3.96</v>
      </c>
      <c r="J18" s="14">
        <f>H18*1</f>
        <v>-4</v>
      </c>
      <c r="K18" s="14">
        <v>84</v>
      </c>
      <c r="L18" s="14">
        <v>14</v>
      </c>
      <c r="M18" s="14">
        <v>37</v>
      </c>
      <c r="N18" s="14">
        <v>4899</v>
      </c>
      <c r="O18" s="14">
        <f t="shared" si="3"/>
        <v>4</v>
      </c>
      <c r="P18" s="14">
        <f>N18*0.04</f>
        <v>195.96</v>
      </c>
      <c r="Q18" s="14"/>
      <c r="R18" s="14">
        <v>12</v>
      </c>
      <c r="S18" s="14">
        <v>9</v>
      </c>
      <c r="T18" s="14">
        <v>878</v>
      </c>
      <c r="U18" s="14">
        <f t="shared" si="4"/>
        <v>-3</v>
      </c>
      <c r="V18" s="14">
        <f t="shared" si="14"/>
        <v>26.34</v>
      </c>
      <c r="W18" s="14">
        <f t="shared" si="15"/>
        <v>-3</v>
      </c>
      <c r="X18" s="14">
        <v>3</v>
      </c>
      <c r="Y18" s="14">
        <v>5</v>
      </c>
      <c r="Z18" s="14">
        <v>374</v>
      </c>
      <c r="AA18" s="14">
        <v>2</v>
      </c>
      <c r="AB18" s="14">
        <v>150</v>
      </c>
      <c r="AC18" s="14">
        <f t="shared" si="5"/>
        <v>4</v>
      </c>
      <c r="AD18" s="14">
        <f>Z18*0.03+AB18*0.04</f>
        <v>17.22</v>
      </c>
      <c r="AE18" s="14"/>
      <c r="AF18" s="14">
        <v>18</v>
      </c>
      <c r="AG18" s="14">
        <v>16</v>
      </c>
      <c r="AH18" s="14">
        <v>660</v>
      </c>
      <c r="AI18" s="14">
        <f t="shared" si="6"/>
        <v>-2</v>
      </c>
      <c r="AJ18" s="14">
        <f t="shared" si="7"/>
        <v>-2</v>
      </c>
      <c r="AK18" s="14">
        <v>2</v>
      </c>
      <c r="AL18" s="14">
        <v>14</v>
      </c>
      <c r="AM18" s="14">
        <v>2880.02</v>
      </c>
      <c r="AN18" s="14">
        <f t="shared" si="8"/>
        <v>12</v>
      </c>
      <c r="AO18" s="14"/>
      <c r="AP18" s="14">
        <v>7</v>
      </c>
      <c r="AQ18" s="14">
        <v>4</v>
      </c>
      <c r="AR18" s="14">
        <v>693</v>
      </c>
      <c r="AS18" s="14">
        <f t="shared" si="9"/>
        <v>-3</v>
      </c>
      <c r="AT18" s="14">
        <f t="shared" si="10"/>
        <v>34.65</v>
      </c>
      <c r="AU18" s="14">
        <v>2</v>
      </c>
      <c r="AV18" s="14">
        <v>1</v>
      </c>
      <c r="AW18" s="14">
        <v>49</v>
      </c>
      <c r="AX18" s="14">
        <f t="shared" si="11"/>
        <v>-1</v>
      </c>
      <c r="AY18" s="14">
        <f>AW18*0.04</f>
        <v>1.96</v>
      </c>
      <c r="AZ18" s="14">
        <f t="shared" si="12"/>
        <v>280.1</v>
      </c>
      <c r="BA18" s="14">
        <f t="shared" si="13"/>
        <v>-9</v>
      </c>
    </row>
    <row r="19" customHeight="1" spans="1:53">
      <c r="A19" s="13">
        <v>16</v>
      </c>
      <c r="B19" s="13">
        <v>106399</v>
      </c>
      <c r="C19" s="13" t="s">
        <v>95</v>
      </c>
      <c r="D19" s="13" t="s">
        <v>44</v>
      </c>
      <c r="E19" s="14">
        <v>6</v>
      </c>
      <c r="F19" s="14">
        <v>0</v>
      </c>
      <c r="G19" s="14">
        <v>0</v>
      </c>
      <c r="H19" s="14">
        <f t="shared" si="0"/>
        <v>-6</v>
      </c>
      <c r="I19" s="14">
        <f>G19*0.03</f>
        <v>0</v>
      </c>
      <c r="J19" s="14">
        <f>H19*1</f>
        <v>-6</v>
      </c>
      <c r="K19" s="14">
        <v>84</v>
      </c>
      <c r="L19" s="14">
        <v>11</v>
      </c>
      <c r="M19" s="14">
        <v>35</v>
      </c>
      <c r="N19" s="14">
        <v>4312.54</v>
      </c>
      <c r="O19" s="14">
        <f t="shared" si="3"/>
        <v>-3</v>
      </c>
      <c r="P19" s="14">
        <f>N19*0.03</f>
        <v>129.3762</v>
      </c>
      <c r="Q19" s="14">
        <f>O19*1</f>
        <v>-3</v>
      </c>
      <c r="R19" s="14">
        <v>12</v>
      </c>
      <c r="S19" s="14">
        <v>3</v>
      </c>
      <c r="T19" s="14">
        <v>333</v>
      </c>
      <c r="U19" s="14">
        <f t="shared" si="4"/>
        <v>-9</v>
      </c>
      <c r="V19" s="14">
        <f t="shared" si="14"/>
        <v>9.99</v>
      </c>
      <c r="W19" s="14">
        <f t="shared" si="15"/>
        <v>-9</v>
      </c>
      <c r="X19" s="14">
        <v>3</v>
      </c>
      <c r="Y19" s="14">
        <v>0</v>
      </c>
      <c r="Z19" s="14">
        <v>0</v>
      </c>
      <c r="AA19" s="14">
        <v>2</v>
      </c>
      <c r="AB19" s="14">
        <v>150</v>
      </c>
      <c r="AC19" s="14">
        <f t="shared" si="5"/>
        <v>-1</v>
      </c>
      <c r="AD19" s="14">
        <f>Z19*0.02+AB19*0.03</f>
        <v>4.5</v>
      </c>
      <c r="AE19" s="14">
        <f>AC19*0.5</f>
        <v>-0.5</v>
      </c>
      <c r="AF19" s="14">
        <v>18</v>
      </c>
      <c r="AG19" s="14">
        <v>13</v>
      </c>
      <c r="AH19" s="14">
        <v>627.44</v>
      </c>
      <c r="AI19" s="14">
        <f t="shared" si="6"/>
        <v>-5</v>
      </c>
      <c r="AJ19" s="14">
        <f t="shared" si="7"/>
        <v>-5</v>
      </c>
      <c r="AK19" s="14">
        <v>2</v>
      </c>
      <c r="AL19" s="14">
        <v>8</v>
      </c>
      <c r="AM19" s="14">
        <v>1320.15</v>
      </c>
      <c r="AN19" s="14">
        <f t="shared" si="8"/>
        <v>6</v>
      </c>
      <c r="AO19" s="14"/>
      <c r="AP19" s="14">
        <v>7</v>
      </c>
      <c r="AQ19" s="14">
        <v>2</v>
      </c>
      <c r="AR19" s="14">
        <v>396</v>
      </c>
      <c r="AS19" s="14">
        <f t="shared" si="9"/>
        <v>-5</v>
      </c>
      <c r="AT19" s="14">
        <f t="shared" si="10"/>
        <v>19.8</v>
      </c>
      <c r="AU19" s="14">
        <v>2</v>
      </c>
      <c r="AV19" s="14">
        <v>4</v>
      </c>
      <c r="AW19" s="14">
        <v>176</v>
      </c>
      <c r="AX19" s="14">
        <f t="shared" si="11"/>
        <v>2</v>
      </c>
      <c r="AY19" s="14">
        <f>AW19*0.05</f>
        <v>8.8</v>
      </c>
      <c r="AZ19" s="14">
        <f t="shared" si="12"/>
        <v>172.5</v>
      </c>
      <c r="BA19" s="14">
        <f t="shared" si="13"/>
        <v>-24</v>
      </c>
    </row>
    <row r="20" customHeight="1" spans="1:53">
      <c r="A20" s="13">
        <v>17</v>
      </c>
      <c r="B20" s="13">
        <v>107658</v>
      </c>
      <c r="C20" s="13" t="s">
        <v>96</v>
      </c>
      <c r="D20" s="13" t="s">
        <v>44</v>
      </c>
      <c r="E20" s="14">
        <v>6</v>
      </c>
      <c r="F20" s="14">
        <v>21</v>
      </c>
      <c r="G20" s="14">
        <v>1286.06</v>
      </c>
      <c r="H20" s="14">
        <f t="shared" si="0"/>
        <v>15</v>
      </c>
      <c r="I20" s="20">
        <f>G20*0.04</f>
        <v>51.4424</v>
      </c>
      <c r="J20" s="14"/>
      <c r="K20" s="14">
        <v>84</v>
      </c>
      <c r="L20" s="14">
        <v>31</v>
      </c>
      <c r="M20" s="14">
        <v>48</v>
      </c>
      <c r="N20" s="14">
        <v>6975.17</v>
      </c>
      <c r="O20" s="14">
        <f t="shared" si="3"/>
        <v>43</v>
      </c>
      <c r="P20" s="14">
        <f>N20*0.04</f>
        <v>279.0068</v>
      </c>
      <c r="Q20" s="14"/>
      <c r="R20" s="14">
        <v>12</v>
      </c>
      <c r="S20" s="14">
        <v>6</v>
      </c>
      <c r="T20" s="14">
        <v>631.39</v>
      </c>
      <c r="U20" s="14">
        <f t="shared" si="4"/>
        <v>-6</v>
      </c>
      <c r="V20" s="14">
        <f t="shared" si="14"/>
        <v>18.9417</v>
      </c>
      <c r="W20" s="14">
        <f t="shared" si="15"/>
        <v>-6</v>
      </c>
      <c r="X20" s="14">
        <v>5</v>
      </c>
      <c r="Y20" s="14">
        <v>6</v>
      </c>
      <c r="Z20" s="14">
        <v>497.5</v>
      </c>
      <c r="AA20" s="14">
        <v>3</v>
      </c>
      <c r="AB20" s="14">
        <v>213.75</v>
      </c>
      <c r="AC20" s="14">
        <f t="shared" si="5"/>
        <v>4</v>
      </c>
      <c r="AD20" s="14">
        <f t="shared" ref="AD20:AD25" si="16">Z20*0.03+AB20*0.04</f>
        <v>23.475</v>
      </c>
      <c r="AE20" s="14"/>
      <c r="AF20" s="14">
        <v>18</v>
      </c>
      <c r="AG20" s="14">
        <v>13</v>
      </c>
      <c r="AH20" s="14">
        <v>622.36</v>
      </c>
      <c r="AI20" s="14">
        <f t="shared" si="6"/>
        <v>-5</v>
      </c>
      <c r="AJ20" s="14">
        <f t="shared" si="7"/>
        <v>-5</v>
      </c>
      <c r="AK20" s="14">
        <v>2</v>
      </c>
      <c r="AL20" s="14">
        <v>3</v>
      </c>
      <c r="AM20" s="14">
        <v>576</v>
      </c>
      <c r="AN20" s="14">
        <f t="shared" si="8"/>
        <v>1</v>
      </c>
      <c r="AO20" s="14"/>
      <c r="AP20" s="14">
        <v>7</v>
      </c>
      <c r="AQ20" s="14">
        <v>0</v>
      </c>
      <c r="AR20" s="14">
        <v>0</v>
      </c>
      <c r="AS20" s="14">
        <f t="shared" si="9"/>
        <v>-7</v>
      </c>
      <c r="AT20" s="14">
        <f t="shared" si="10"/>
        <v>0</v>
      </c>
      <c r="AU20" s="14">
        <v>2</v>
      </c>
      <c r="AV20" s="14">
        <v>1</v>
      </c>
      <c r="AW20" s="14">
        <v>49</v>
      </c>
      <c r="AX20" s="14">
        <f t="shared" si="11"/>
        <v>-1</v>
      </c>
      <c r="AY20" s="14">
        <f>AW20*0.04</f>
        <v>1.96</v>
      </c>
      <c r="AZ20" s="14">
        <f t="shared" si="12"/>
        <v>374.8</v>
      </c>
      <c r="BA20" s="14">
        <f t="shared" si="13"/>
        <v>-11</v>
      </c>
    </row>
    <row r="21" customHeight="1" spans="1:53">
      <c r="A21" s="13">
        <v>18</v>
      </c>
      <c r="B21" s="13">
        <v>339</v>
      </c>
      <c r="C21" s="13" t="s">
        <v>120</v>
      </c>
      <c r="D21" s="13" t="s">
        <v>44</v>
      </c>
      <c r="E21" s="14">
        <v>6</v>
      </c>
      <c r="F21" s="14">
        <v>5</v>
      </c>
      <c r="G21" s="14">
        <v>274.2</v>
      </c>
      <c r="H21" s="14">
        <f t="shared" si="0"/>
        <v>-1</v>
      </c>
      <c r="I21" s="14">
        <f>G21*0.03</f>
        <v>8.226</v>
      </c>
      <c r="J21" s="14">
        <f>H21*1</f>
        <v>-1</v>
      </c>
      <c r="K21" s="14">
        <v>86</v>
      </c>
      <c r="L21" s="14">
        <v>12</v>
      </c>
      <c r="M21" s="14">
        <v>9</v>
      </c>
      <c r="N21" s="14">
        <v>1661.34</v>
      </c>
      <c r="O21" s="14">
        <f t="shared" si="3"/>
        <v>-56</v>
      </c>
      <c r="P21" s="14">
        <f>N21*0.03</f>
        <v>49.8402</v>
      </c>
      <c r="Q21" s="14">
        <f>O21*1</f>
        <v>-56</v>
      </c>
      <c r="R21" s="14">
        <v>12</v>
      </c>
      <c r="S21" s="14">
        <v>2</v>
      </c>
      <c r="T21" s="14">
        <v>224</v>
      </c>
      <c r="U21" s="14">
        <f t="shared" si="4"/>
        <v>-10</v>
      </c>
      <c r="V21" s="14">
        <f t="shared" si="14"/>
        <v>6.72</v>
      </c>
      <c r="W21" s="14">
        <f t="shared" si="15"/>
        <v>-10</v>
      </c>
      <c r="X21" s="14">
        <v>3</v>
      </c>
      <c r="Y21" s="14">
        <v>0</v>
      </c>
      <c r="Z21" s="14">
        <v>0</v>
      </c>
      <c r="AA21" s="14">
        <v>3</v>
      </c>
      <c r="AB21" s="14">
        <v>225</v>
      </c>
      <c r="AC21" s="14">
        <f t="shared" si="5"/>
        <v>0</v>
      </c>
      <c r="AD21" s="14">
        <f t="shared" si="16"/>
        <v>9</v>
      </c>
      <c r="AE21" s="14"/>
      <c r="AF21" s="14">
        <v>26</v>
      </c>
      <c r="AG21" s="14">
        <v>6</v>
      </c>
      <c r="AH21" s="14">
        <v>298.8</v>
      </c>
      <c r="AI21" s="14">
        <f t="shared" si="6"/>
        <v>-20</v>
      </c>
      <c r="AJ21" s="14">
        <f t="shared" si="7"/>
        <v>-20</v>
      </c>
      <c r="AK21" s="14">
        <v>2</v>
      </c>
      <c r="AL21" s="14">
        <v>0</v>
      </c>
      <c r="AM21" s="14">
        <v>0</v>
      </c>
      <c r="AN21" s="14">
        <f t="shared" si="8"/>
        <v>-2</v>
      </c>
      <c r="AO21" s="14">
        <f>AN21*2</f>
        <v>-4</v>
      </c>
      <c r="AP21" s="14">
        <v>9</v>
      </c>
      <c r="AQ21" s="14">
        <v>0</v>
      </c>
      <c r="AR21" s="14">
        <v>0</v>
      </c>
      <c r="AS21" s="14">
        <f t="shared" si="9"/>
        <v>-9</v>
      </c>
      <c r="AT21" s="14">
        <f t="shared" si="10"/>
        <v>0</v>
      </c>
      <c r="AU21" s="14">
        <v>2</v>
      </c>
      <c r="AV21" s="14">
        <v>2</v>
      </c>
      <c r="AW21" s="14">
        <v>98</v>
      </c>
      <c r="AX21" s="14">
        <f t="shared" si="11"/>
        <v>0</v>
      </c>
      <c r="AY21" s="14">
        <f>AW21*0.05</f>
        <v>4.9</v>
      </c>
      <c r="AZ21" s="14">
        <f t="shared" si="12"/>
        <v>78.7</v>
      </c>
      <c r="BA21" s="14">
        <f t="shared" si="13"/>
        <v>-91</v>
      </c>
    </row>
    <row r="22" customHeight="1" spans="1:53">
      <c r="A22" s="13">
        <v>19</v>
      </c>
      <c r="B22" s="13">
        <v>359</v>
      </c>
      <c r="C22" s="13" t="s">
        <v>122</v>
      </c>
      <c r="D22" s="13" t="s">
        <v>44</v>
      </c>
      <c r="E22" s="14">
        <v>9</v>
      </c>
      <c r="F22" s="14">
        <v>7</v>
      </c>
      <c r="G22" s="14">
        <v>406</v>
      </c>
      <c r="H22" s="14">
        <f t="shared" si="0"/>
        <v>-2</v>
      </c>
      <c r="I22" s="14">
        <f>G22*0.03</f>
        <v>12.18</v>
      </c>
      <c r="J22" s="14">
        <f>H22*1</f>
        <v>-2</v>
      </c>
      <c r="K22" s="14">
        <v>130</v>
      </c>
      <c r="L22" s="14">
        <v>9</v>
      </c>
      <c r="M22" s="14">
        <v>12</v>
      </c>
      <c r="N22" s="14">
        <v>2029</v>
      </c>
      <c r="O22" s="14">
        <f t="shared" si="3"/>
        <v>-97</v>
      </c>
      <c r="P22" s="14">
        <f>N22*0.03</f>
        <v>60.87</v>
      </c>
      <c r="Q22" s="14">
        <f>O22*1</f>
        <v>-97</v>
      </c>
      <c r="R22" s="14">
        <v>19</v>
      </c>
      <c r="S22" s="14">
        <v>11</v>
      </c>
      <c r="T22" s="14">
        <v>890</v>
      </c>
      <c r="U22" s="14">
        <f t="shared" si="4"/>
        <v>-8</v>
      </c>
      <c r="V22" s="14">
        <f t="shared" si="14"/>
        <v>26.7</v>
      </c>
      <c r="W22" s="14">
        <f t="shared" si="15"/>
        <v>-8</v>
      </c>
      <c r="X22" s="14">
        <v>5</v>
      </c>
      <c r="Y22" s="14">
        <v>5</v>
      </c>
      <c r="Z22" s="14">
        <v>412.5</v>
      </c>
      <c r="AA22" s="14">
        <v>2</v>
      </c>
      <c r="AB22" s="14">
        <v>150</v>
      </c>
      <c r="AC22" s="14">
        <f t="shared" si="5"/>
        <v>2</v>
      </c>
      <c r="AD22" s="14">
        <f t="shared" si="16"/>
        <v>18.375</v>
      </c>
      <c r="AE22" s="14"/>
      <c r="AF22" s="14">
        <v>24</v>
      </c>
      <c r="AG22" s="14">
        <v>6</v>
      </c>
      <c r="AH22" s="14">
        <v>298.8</v>
      </c>
      <c r="AI22" s="14">
        <f t="shared" si="6"/>
        <v>-18</v>
      </c>
      <c r="AJ22" s="14">
        <f t="shared" si="7"/>
        <v>-18</v>
      </c>
      <c r="AK22" s="14">
        <v>3</v>
      </c>
      <c r="AL22" s="14">
        <v>3</v>
      </c>
      <c r="AM22" s="14">
        <v>576</v>
      </c>
      <c r="AN22" s="14">
        <f t="shared" si="8"/>
        <v>0</v>
      </c>
      <c r="AO22" s="14"/>
      <c r="AP22" s="14">
        <v>7</v>
      </c>
      <c r="AQ22" s="14">
        <v>2</v>
      </c>
      <c r="AR22" s="14">
        <v>201.92</v>
      </c>
      <c r="AS22" s="14">
        <f t="shared" si="9"/>
        <v>-5</v>
      </c>
      <c r="AT22" s="14">
        <f t="shared" si="10"/>
        <v>10.096</v>
      </c>
      <c r="AU22" s="14">
        <v>3</v>
      </c>
      <c r="AV22" s="14">
        <v>2</v>
      </c>
      <c r="AW22" s="14">
        <v>98</v>
      </c>
      <c r="AX22" s="14">
        <f t="shared" si="11"/>
        <v>-1</v>
      </c>
      <c r="AY22" s="14">
        <f>AW22*0.04</f>
        <v>3.92</v>
      </c>
      <c r="AZ22" s="14">
        <f t="shared" si="12"/>
        <v>132.1</v>
      </c>
      <c r="BA22" s="14">
        <f t="shared" si="13"/>
        <v>-125</v>
      </c>
    </row>
    <row r="23" customHeight="1" spans="1:53">
      <c r="A23" s="13">
        <v>20</v>
      </c>
      <c r="B23" s="13">
        <v>726</v>
      </c>
      <c r="C23" s="13" t="s">
        <v>123</v>
      </c>
      <c r="D23" s="13" t="s">
        <v>44</v>
      </c>
      <c r="E23" s="14">
        <v>6</v>
      </c>
      <c r="F23" s="14">
        <v>2</v>
      </c>
      <c r="G23" s="14">
        <v>102.75</v>
      </c>
      <c r="H23" s="14">
        <f t="shared" si="0"/>
        <v>-4</v>
      </c>
      <c r="I23" s="14">
        <f>G23*0.03</f>
        <v>3.0825</v>
      </c>
      <c r="J23" s="14">
        <f>H23*1</f>
        <v>-4</v>
      </c>
      <c r="K23" s="14">
        <v>90</v>
      </c>
      <c r="L23" s="14">
        <v>20</v>
      </c>
      <c r="M23" s="14">
        <v>35</v>
      </c>
      <c r="N23" s="14">
        <v>5055.19</v>
      </c>
      <c r="O23" s="14">
        <f t="shared" si="3"/>
        <v>0</v>
      </c>
      <c r="P23" s="14">
        <f>N23*0.04</f>
        <v>202.2076</v>
      </c>
      <c r="Q23" s="14"/>
      <c r="R23" s="14">
        <v>13</v>
      </c>
      <c r="S23" s="14">
        <v>8</v>
      </c>
      <c r="T23" s="14">
        <v>755.37</v>
      </c>
      <c r="U23" s="14">
        <f t="shared" si="4"/>
        <v>-5</v>
      </c>
      <c r="V23" s="14">
        <f t="shared" si="14"/>
        <v>22.6611</v>
      </c>
      <c r="W23" s="14">
        <f t="shared" si="15"/>
        <v>-5</v>
      </c>
      <c r="X23" s="14">
        <v>3</v>
      </c>
      <c r="Y23" s="14">
        <v>1</v>
      </c>
      <c r="Z23" s="14">
        <v>82.5</v>
      </c>
      <c r="AA23" s="14">
        <v>2</v>
      </c>
      <c r="AB23" s="14">
        <v>127.5</v>
      </c>
      <c r="AC23" s="14">
        <f t="shared" si="5"/>
        <v>0</v>
      </c>
      <c r="AD23" s="14">
        <f t="shared" si="16"/>
        <v>7.575</v>
      </c>
      <c r="AE23" s="14"/>
      <c r="AF23" s="14">
        <v>26</v>
      </c>
      <c r="AG23" s="14">
        <v>13</v>
      </c>
      <c r="AH23" s="14">
        <v>629.08</v>
      </c>
      <c r="AI23" s="14">
        <f t="shared" si="6"/>
        <v>-13</v>
      </c>
      <c r="AJ23" s="14">
        <f t="shared" si="7"/>
        <v>-13</v>
      </c>
      <c r="AK23" s="14">
        <v>2</v>
      </c>
      <c r="AL23" s="14">
        <v>6</v>
      </c>
      <c r="AM23" s="14">
        <v>1152.01</v>
      </c>
      <c r="AN23" s="14">
        <f t="shared" si="8"/>
        <v>4</v>
      </c>
      <c r="AO23" s="14"/>
      <c r="AP23" s="14">
        <v>7</v>
      </c>
      <c r="AQ23" s="14">
        <v>0</v>
      </c>
      <c r="AR23" s="14">
        <v>0</v>
      </c>
      <c r="AS23" s="14">
        <f t="shared" si="9"/>
        <v>-7</v>
      </c>
      <c r="AT23" s="14">
        <f t="shared" si="10"/>
        <v>0</v>
      </c>
      <c r="AU23" s="14">
        <v>2</v>
      </c>
      <c r="AV23" s="14">
        <v>0</v>
      </c>
      <c r="AW23" s="14">
        <v>0</v>
      </c>
      <c r="AX23" s="14">
        <f t="shared" si="11"/>
        <v>-2</v>
      </c>
      <c r="AY23" s="14">
        <f>AW23*0.04</f>
        <v>0</v>
      </c>
      <c r="AZ23" s="14">
        <f t="shared" si="12"/>
        <v>235.5</v>
      </c>
      <c r="BA23" s="14">
        <f t="shared" si="13"/>
        <v>-22</v>
      </c>
    </row>
    <row r="24" customHeight="1" spans="1:53">
      <c r="A24" s="13">
        <v>21</v>
      </c>
      <c r="B24" s="13">
        <v>727</v>
      </c>
      <c r="C24" s="13" t="s">
        <v>124</v>
      </c>
      <c r="D24" s="13" t="s">
        <v>44</v>
      </c>
      <c r="E24" s="14">
        <v>7</v>
      </c>
      <c r="F24" s="14">
        <v>1</v>
      </c>
      <c r="G24" s="14">
        <v>66</v>
      </c>
      <c r="H24" s="14">
        <f t="shared" si="0"/>
        <v>-6</v>
      </c>
      <c r="I24" s="14">
        <f>G24*0.03</f>
        <v>1.98</v>
      </c>
      <c r="J24" s="14">
        <f>H24*1</f>
        <v>-6</v>
      </c>
      <c r="K24" s="14">
        <v>96</v>
      </c>
      <c r="L24" s="14">
        <v>5</v>
      </c>
      <c r="M24" s="14">
        <v>13</v>
      </c>
      <c r="N24" s="14">
        <v>1785.67</v>
      </c>
      <c r="O24" s="14">
        <f t="shared" si="3"/>
        <v>-65</v>
      </c>
      <c r="P24" s="14">
        <f>N24*0.03</f>
        <v>53.5701</v>
      </c>
      <c r="Q24" s="14">
        <f>O24*1</f>
        <v>-65</v>
      </c>
      <c r="R24" s="14">
        <v>13</v>
      </c>
      <c r="S24" s="14">
        <v>19</v>
      </c>
      <c r="T24" s="14">
        <v>1844.21</v>
      </c>
      <c r="U24" s="14">
        <f t="shared" si="4"/>
        <v>6</v>
      </c>
      <c r="V24" s="14">
        <f>T24*0.04</f>
        <v>73.7684</v>
      </c>
      <c r="W24" s="14"/>
      <c r="X24" s="14">
        <v>3</v>
      </c>
      <c r="Y24" s="14">
        <v>2</v>
      </c>
      <c r="Z24" s="14">
        <v>143.24</v>
      </c>
      <c r="AA24" s="14">
        <v>3</v>
      </c>
      <c r="AB24" s="14">
        <v>218.24</v>
      </c>
      <c r="AC24" s="14">
        <f t="shared" si="5"/>
        <v>2</v>
      </c>
      <c r="AD24" s="14">
        <f t="shared" si="16"/>
        <v>13.0268</v>
      </c>
      <c r="AE24" s="14"/>
      <c r="AF24" s="14">
        <v>24</v>
      </c>
      <c r="AG24" s="14">
        <v>11</v>
      </c>
      <c r="AH24" s="14">
        <v>513.79</v>
      </c>
      <c r="AI24" s="14">
        <f t="shared" si="6"/>
        <v>-13</v>
      </c>
      <c r="AJ24" s="14">
        <f t="shared" si="7"/>
        <v>-13</v>
      </c>
      <c r="AK24" s="14">
        <v>2</v>
      </c>
      <c r="AL24" s="14">
        <v>6</v>
      </c>
      <c r="AM24" s="14">
        <v>1152.01</v>
      </c>
      <c r="AN24" s="14">
        <f t="shared" si="8"/>
        <v>4</v>
      </c>
      <c r="AO24" s="14"/>
      <c r="AP24" s="14">
        <v>12</v>
      </c>
      <c r="AQ24" s="14">
        <v>0</v>
      </c>
      <c r="AR24" s="14">
        <v>0</v>
      </c>
      <c r="AS24" s="14">
        <f t="shared" si="9"/>
        <v>-12</v>
      </c>
      <c r="AT24" s="14">
        <f t="shared" si="10"/>
        <v>0</v>
      </c>
      <c r="AU24" s="14">
        <v>3</v>
      </c>
      <c r="AV24" s="14">
        <v>4</v>
      </c>
      <c r="AW24" s="14">
        <v>196</v>
      </c>
      <c r="AX24" s="14">
        <f t="shared" si="11"/>
        <v>1</v>
      </c>
      <c r="AY24" s="14">
        <f>AW24*0.05</f>
        <v>9.8</v>
      </c>
      <c r="AZ24" s="14">
        <f t="shared" si="12"/>
        <v>152.1</v>
      </c>
      <c r="BA24" s="14">
        <f t="shared" si="13"/>
        <v>-84</v>
      </c>
    </row>
    <row r="25" customHeight="1" spans="1:53">
      <c r="A25" s="13">
        <v>22</v>
      </c>
      <c r="B25" s="13">
        <v>105267</v>
      </c>
      <c r="C25" s="13" t="s">
        <v>125</v>
      </c>
      <c r="D25" s="13" t="s">
        <v>44</v>
      </c>
      <c r="E25" s="14">
        <v>6</v>
      </c>
      <c r="F25" s="14">
        <v>6</v>
      </c>
      <c r="G25" s="14">
        <v>350.34</v>
      </c>
      <c r="H25" s="14">
        <f t="shared" si="0"/>
        <v>0</v>
      </c>
      <c r="I25" s="20">
        <f>G25*0.04</f>
        <v>14.0136</v>
      </c>
      <c r="J25" s="14"/>
      <c r="K25" s="14">
        <v>90</v>
      </c>
      <c r="L25" s="14">
        <v>6</v>
      </c>
      <c r="M25" s="14">
        <v>15</v>
      </c>
      <c r="N25" s="14">
        <v>2160.68</v>
      </c>
      <c r="O25" s="14">
        <f t="shared" si="3"/>
        <v>-54</v>
      </c>
      <c r="P25" s="14">
        <f>N25*0.03</f>
        <v>64.8204</v>
      </c>
      <c r="Q25" s="14">
        <f>O25*1</f>
        <v>-54</v>
      </c>
      <c r="R25" s="14">
        <v>13</v>
      </c>
      <c r="S25" s="14">
        <v>8</v>
      </c>
      <c r="T25" s="14">
        <v>755</v>
      </c>
      <c r="U25" s="14">
        <f t="shared" si="4"/>
        <v>-5</v>
      </c>
      <c r="V25" s="14">
        <f>T25*0.03</f>
        <v>22.65</v>
      </c>
      <c r="W25" s="14">
        <f>U25*1</f>
        <v>-5</v>
      </c>
      <c r="X25" s="14">
        <v>3</v>
      </c>
      <c r="Y25" s="14">
        <v>3</v>
      </c>
      <c r="Z25" s="14">
        <v>235</v>
      </c>
      <c r="AA25" s="14">
        <v>1</v>
      </c>
      <c r="AB25" s="14">
        <v>75</v>
      </c>
      <c r="AC25" s="14">
        <f t="shared" si="5"/>
        <v>1</v>
      </c>
      <c r="AD25" s="14">
        <f t="shared" si="16"/>
        <v>10.05</v>
      </c>
      <c r="AE25" s="14"/>
      <c r="AF25" s="14">
        <v>26</v>
      </c>
      <c r="AG25" s="14">
        <v>11</v>
      </c>
      <c r="AH25" s="14">
        <v>547.8</v>
      </c>
      <c r="AI25" s="14">
        <f t="shared" si="6"/>
        <v>-15</v>
      </c>
      <c r="AJ25" s="14">
        <f t="shared" si="7"/>
        <v>-15</v>
      </c>
      <c r="AK25" s="14">
        <v>2</v>
      </c>
      <c r="AL25" s="14">
        <v>0</v>
      </c>
      <c r="AM25" s="14">
        <v>0</v>
      </c>
      <c r="AN25" s="14">
        <f t="shared" si="8"/>
        <v>-2</v>
      </c>
      <c r="AO25" s="14">
        <f>AN25*2</f>
        <v>-4</v>
      </c>
      <c r="AP25" s="14">
        <v>7</v>
      </c>
      <c r="AQ25" s="14">
        <v>3</v>
      </c>
      <c r="AR25" s="14">
        <v>495</v>
      </c>
      <c r="AS25" s="14">
        <f t="shared" si="9"/>
        <v>-4</v>
      </c>
      <c r="AT25" s="14">
        <f t="shared" si="10"/>
        <v>24.75</v>
      </c>
      <c r="AU25" s="14">
        <v>2</v>
      </c>
      <c r="AV25" s="14">
        <v>1</v>
      </c>
      <c r="AW25" s="14">
        <v>49</v>
      </c>
      <c r="AX25" s="14">
        <f t="shared" si="11"/>
        <v>-1</v>
      </c>
      <c r="AY25" s="14">
        <f>AW25*0.04</f>
        <v>1.96</v>
      </c>
      <c r="AZ25" s="14">
        <f t="shared" si="12"/>
        <v>138.2</v>
      </c>
      <c r="BA25" s="14">
        <f t="shared" si="13"/>
        <v>-78</v>
      </c>
    </row>
    <row r="26" customHeight="1" spans="1:53">
      <c r="A26" s="13">
        <v>23</v>
      </c>
      <c r="B26" s="13">
        <v>311</v>
      </c>
      <c r="C26" s="13" t="s">
        <v>138</v>
      </c>
      <c r="D26" s="13" t="s">
        <v>44</v>
      </c>
      <c r="E26" s="14">
        <v>5</v>
      </c>
      <c r="F26" s="14">
        <v>3</v>
      </c>
      <c r="G26" s="14">
        <v>200</v>
      </c>
      <c r="H26" s="14">
        <f t="shared" si="0"/>
        <v>-2</v>
      </c>
      <c r="I26" s="14">
        <f t="shared" ref="I26:I34" si="17">G26*0.03</f>
        <v>6</v>
      </c>
      <c r="J26" s="14">
        <f t="shared" ref="J26:J34" si="18">H26*1</f>
        <v>-2</v>
      </c>
      <c r="K26" s="14">
        <v>72</v>
      </c>
      <c r="L26" s="14">
        <v>3</v>
      </c>
      <c r="M26" s="14">
        <v>37</v>
      </c>
      <c r="N26" s="14">
        <v>4007.9</v>
      </c>
      <c r="O26" s="14">
        <f t="shared" si="3"/>
        <v>5</v>
      </c>
      <c r="P26" s="14">
        <f>N26*0.04</f>
        <v>160.316</v>
      </c>
      <c r="Q26" s="14"/>
      <c r="R26" s="14">
        <v>10</v>
      </c>
      <c r="S26" s="14">
        <v>6</v>
      </c>
      <c r="T26" s="14">
        <v>649.65</v>
      </c>
      <c r="U26" s="14">
        <f t="shared" si="4"/>
        <v>-4</v>
      </c>
      <c r="V26" s="14">
        <f>T26*0.03</f>
        <v>19.4895</v>
      </c>
      <c r="W26" s="14">
        <f>U26*1</f>
        <v>-4</v>
      </c>
      <c r="X26" s="14">
        <v>3</v>
      </c>
      <c r="Y26" s="14">
        <v>1</v>
      </c>
      <c r="Z26" s="14">
        <v>85</v>
      </c>
      <c r="AA26" s="14">
        <v>0</v>
      </c>
      <c r="AB26" s="14">
        <v>0</v>
      </c>
      <c r="AC26" s="14">
        <f t="shared" si="5"/>
        <v>-2</v>
      </c>
      <c r="AD26" s="14">
        <f>Z26*0.02+AB26*0.03</f>
        <v>1.7</v>
      </c>
      <c r="AE26" s="14">
        <f>AC26*0.5</f>
        <v>-1</v>
      </c>
      <c r="AF26" s="14">
        <v>18</v>
      </c>
      <c r="AG26" s="14">
        <v>2</v>
      </c>
      <c r="AH26" s="14">
        <v>99.6</v>
      </c>
      <c r="AI26" s="14">
        <f t="shared" si="6"/>
        <v>-16</v>
      </c>
      <c r="AJ26" s="14">
        <f t="shared" si="7"/>
        <v>-16</v>
      </c>
      <c r="AK26" s="14">
        <v>2</v>
      </c>
      <c r="AL26" s="14">
        <v>6</v>
      </c>
      <c r="AM26" s="14">
        <v>1152</v>
      </c>
      <c r="AN26" s="14">
        <f t="shared" si="8"/>
        <v>4</v>
      </c>
      <c r="AO26" s="14"/>
      <c r="AP26" s="14">
        <v>7</v>
      </c>
      <c r="AQ26" s="14">
        <v>0</v>
      </c>
      <c r="AR26" s="14">
        <v>0</v>
      </c>
      <c r="AS26" s="14">
        <f t="shared" si="9"/>
        <v>-7</v>
      </c>
      <c r="AT26" s="14">
        <f t="shared" si="10"/>
        <v>0</v>
      </c>
      <c r="AU26" s="14">
        <v>2</v>
      </c>
      <c r="AV26" s="14">
        <v>0</v>
      </c>
      <c r="AW26" s="14">
        <v>0</v>
      </c>
      <c r="AX26" s="14">
        <f t="shared" si="11"/>
        <v>-2</v>
      </c>
      <c r="AY26" s="14">
        <f>AW26*0.04</f>
        <v>0</v>
      </c>
      <c r="AZ26" s="14">
        <f t="shared" si="12"/>
        <v>187.5</v>
      </c>
      <c r="BA26" s="14">
        <f t="shared" si="13"/>
        <v>-23</v>
      </c>
    </row>
    <row r="27" customHeight="1" spans="1:53">
      <c r="A27" s="13">
        <v>24</v>
      </c>
      <c r="B27" s="13">
        <v>570</v>
      </c>
      <c r="C27" s="13" t="s">
        <v>140</v>
      </c>
      <c r="D27" s="13" t="s">
        <v>44</v>
      </c>
      <c r="E27" s="14">
        <v>7</v>
      </c>
      <c r="F27" s="14">
        <v>6</v>
      </c>
      <c r="G27" s="14">
        <v>340</v>
      </c>
      <c r="H27" s="14">
        <f t="shared" si="0"/>
        <v>-1</v>
      </c>
      <c r="I27" s="14">
        <f t="shared" si="17"/>
        <v>10.2</v>
      </c>
      <c r="J27" s="14">
        <f t="shared" si="18"/>
        <v>-1</v>
      </c>
      <c r="K27" s="14">
        <v>92</v>
      </c>
      <c r="L27" s="14">
        <v>18</v>
      </c>
      <c r="M27" s="14">
        <v>13</v>
      </c>
      <c r="N27" s="14">
        <v>2502.82</v>
      </c>
      <c r="O27" s="14">
        <f t="shared" si="3"/>
        <v>-48</v>
      </c>
      <c r="P27" s="14">
        <f>N27*0.03</f>
        <v>75.0846</v>
      </c>
      <c r="Q27" s="14">
        <f>O27*1</f>
        <v>-48</v>
      </c>
      <c r="R27" s="14">
        <v>13</v>
      </c>
      <c r="S27" s="14">
        <v>9</v>
      </c>
      <c r="T27" s="14">
        <v>789.16</v>
      </c>
      <c r="U27" s="14">
        <f t="shared" si="4"/>
        <v>-4</v>
      </c>
      <c r="V27" s="14">
        <f>T27*0.03</f>
        <v>23.6748</v>
      </c>
      <c r="W27" s="14">
        <f>U27*1</f>
        <v>-4</v>
      </c>
      <c r="X27" s="14">
        <v>3</v>
      </c>
      <c r="Y27" s="14">
        <v>3</v>
      </c>
      <c r="Z27" s="14">
        <v>252.5</v>
      </c>
      <c r="AA27" s="14">
        <v>0</v>
      </c>
      <c r="AB27" s="14">
        <v>0</v>
      </c>
      <c r="AC27" s="14">
        <f t="shared" si="5"/>
        <v>0</v>
      </c>
      <c r="AD27" s="14">
        <f>Z27*0.03+AB27*0.04</f>
        <v>7.575</v>
      </c>
      <c r="AE27" s="14"/>
      <c r="AF27" s="14">
        <v>18</v>
      </c>
      <c r="AG27" s="14">
        <v>8</v>
      </c>
      <c r="AH27" s="14">
        <v>341.4</v>
      </c>
      <c r="AI27" s="14">
        <f t="shared" si="6"/>
        <v>-10</v>
      </c>
      <c r="AJ27" s="14">
        <f t="shared" si="7"/>
        <v>-10</v>
      </c>
      <c r="AK27" s="14">
        <v>2</v>
      </c>
      <c r="AL27" s="14">
        <v>0</v>
      </c>
      <c r="AM27" s="14">
        <v>0</v>
      </c>
      <c r="AN27" s="14">
        <f t="shared" si="8"/>
        <v>-2</v>
      </c>
      <c r="AO27" s="14">
        <f>AN27*2</f>
        <v>-4</v>
      </c>
      <c r="AP27" s="14">
        <v>7</v>
      </c>
      <c r="AQ27" s="14">
        <v>0</v>
      </c>
      <c r="AR27" s="14">
        <v>0</v>
      </c>
      <c r="AS27" s="14">
        <f t="shared" si="9"/>
        <v>-7</v>
      </c>
      <c r="AT27" s="14">
        <f t="shared" si="10"/>
        <v>0</v>
      </c>
      <c r="AU27" s="14">
        <v>2</v>
      </c>
      <c r="AV27" s="14">
        <v>3</v>
      </c>
      <c r="AW27" s="14">
        <v>147</v>
      </c>
      <c r="AX27" s="14">
        <f t="shared" si="11"/>
        <v>1</v>
      </c>
      <c r="AY27" s="14">
        <f>AW27*0.05</f>
        <v>7.35</v>
      </c>
      <c r="AZ27" s="14">
        <f t="shared" si="12"/>
        <v>123.9</v>
      </c>
      <c r="BA27" s="14">
        <f t="shared" si="13"/>
        <v>-67</v>
      </c>
    </row>
    <row r="28" customHeight="1" spans="1:53">
      <c r="A28" s="13">
        <v>25</v>
      </c>
      <c r="B28" s="13">
        <v>347</v>
      </c>
      <c r="C28" s="13" t="s">
        <v>141</v>
      </c>
      <c r="D28" s="13" t="s">
        <v>44</v>
      </c>
      <c r="E28" s="14">
        <v>6</v>
      </c>
      <c r="F28" s="14">
        <v>0</v>
      </c>
      <c r="G28" s="14">
        <v>0</v>
      </c>
      <c r="H28" s="14">
        <f t="shared" si="0"/>
        <v>-6</v>
      </c>
      <c r="I28" s="14">
        <f t="shared" si="17"/>
        <v>0</v>
      </c>
      <c r="J28" s="14">
        <f t="shared" si="18"/>
        <v>-6</v>
      </c>
      <c r="K28" s="14">
        <v>88</v>
      </c>
      <c r="L28" s="14">
        <v>1</v>
      </c>
      <c r="M28" s="14">
        <v>24</v>
      </c>
      <c r="N28" s="14">
        <v>2515.43</v>
      </c>
      <c r="O28" s="14">
        <f t="shared" si="3"/>
        <v>-39</v>
      </c>
      <c r="P28" s="14">
        <f>N28*0.03</f>
        <v>75.4629</v>
      </c>
      <c r="Q28" s="14">
        <f>O28*1</f>
        <v>-39</v>
      </c>
      <c r="R28" s="14">
        <v>12</v>
      </c>
      <c r="S28" s="14">
        <v>6</v>
      </c>
      <c r="T28" s="14">
        <v>537.65</v>
      </c>
      <c r="U28" s="14">
        <f t="shared" si="4"/>
        <v>-6</v>
      </c>
      <c r="V28" s="14">
        <f>T28*0.03</f>
        <v>16.1295</v>
      </c>
      <c r="W28" s="14">
        <f>U28*1</f>
        <v>-6</v>
      </c>
      <c r="X28" s="14">
        <v>3</v>
      </c>
      <c r="Y28" s="14">
        <v>8</v>
      </c>
      <c r="Z28" s="14">
        <v>613</v>
      </c>
      <c r="AA28" s="14">
        <v>2</v>
      </c>
      <c r="AB28" s="14">
        <v>150</v>
      </c>
      <c r="AC28" s="14">
        <f t="shared" si="5"/>
        <v>7</v>
      </c>
      <c r="AD28" s="14">
        <f>Z28*0.03+AB28*0.04</f>
        <v>24.39</v>
      </c>
      <c r="AE28" s="14"/>
      <c r="AF28" s="14">
        <v>24</v>
      </c>
      <c r="AG28" s="14">
        <v>1</v>
      </c>
      <c r="AH28" s="14">
        <v>49.8</v>
      </c>
      <c r="AI28" s="14">
        <f t="shared" si="6"/>
        <v>-23</v>
      </c>
      <c r="AJ28" s="14">
        <f t="shared" si="7"/>
        <v>-23</v>
      </c>
      <c r="AK28" s="14">
        <v>2</v>
      </c>
      <c r="AL28" s="14">
        <v>0</v>
      </c>
      <c r="AM28" s="14">
        <v>0</v>
      </c>
      <c r="AN28" s="14">
        <f t="shared" si="8"/>
        <v>-2</v>
      </c>
      <c r="AO28" s="14">
        <f>AN28*2</f>
        <v>-4</v>
      </c>
      <c r="AP28" s="14">
        <v>7</v>
      </c>
      <c r="AQ28" s="14">
        <v>0</v>
      </c>
      <c r="AR28" s="14">
        <v>0</v>
      </c>
      <c r="AS28" s="14">
        <f t="shared" si="9"/>
        <v>-7</v>
      </c>
      <c r="AT28" s="14">
        <f t="shared" si="10"/>
        <v>0</v>
      </c>
      <c r="AU28" s="14">
        <v>2</v>
      </c>
      <c r="AV28" s="14">
        <v>3</v>
      </c>
      <c r="AW28" s="14">
        <v>132.3</v>
      </c>
      <c r="AX28" s="14">
        <f t="shared" si="11"/>
        <v>1</v>
      </c>
      <c r="AY28" s="14">
        <f>AW28*0.05</f>
        <v>6.615</v>
      </c>
      <c r="AZ28" s="14">
        <f t="shared" si="12"/>
        <v>122.6</v>
      </c>
      <c r="BA28" s="14">
        <f t="shared" si="13"/>
        <v>-78</v>
      </c>
    </row>
    <row r="29" customHeight="1" spans="1:53">
      <c r="A29" s="13">
        <v>26</v>
      </c>
      <c r="B29" s="13">
        <v>752</v>
      </c>
      <c r="C29" s="13" t="s">
        <v>142</v>
      </c>
      <c r="D29" s="13" t="s">
        <v>44</v>
      </c>
      <c r="E29" s="14">
        <v>6</v>
      </c>
      <c r="F29" s="14">
        <v>0</v>
      </c>
      <c r="G29" s="14">
        <v>0</v>
      </c>
      <c r="H29" s="14">
        <f t="shared" si="0"/>
        <v>-6</v>
      </c>
      <c r="I29" s="14">
        <f t="shared" si="17"/>
        <v>0</v>
      </c>
      <c r="J29" s="14">
        <f t="shared" si="18"/>
        <v>-6</v>
      </c>
      <c r="K29" s="14">
        <v>82</v>
      </c>
      <c r="L29" s="14">
        <v>5</v>
      </c>
      <c r="M29" s="14">
        <v>25</v>
      </c>
      <c r="N29" s="14">
        <v>2994.59</v>
      </c>
      <c r="O29" s="14">
        <f t="shared" si="3"/>
        <v>-27</v>
      </c>
      <c r="P29" s="14">
        <f>N29*0.03</f>
        <v>89.8377</v>
      </c>
      <c r="Q29" s="14">
        <f>O29*1</f>
        <v>-27</v>
      </c>
      <c r="R29" s="14">
        <v>11</v>
      </c>
      <c r="S29" s="14">
        <v>12</v>
      </c>
      <c r="T29" s="14">
        <v>1002</v>
      </c>
      <c r="U29" s="14">
        <f t="shared" si="4"/>
        <v>1</v>
      </c>
      <c r="V29" s="14">
        <f>T29*0.04</f>
        <v>40.08</v>
      </c>
      <c r="W29" s="14"/>
      <c r="X29" s="14">
        <v>3</v>
      </c>
      <c r="Y29" s="14">
        <v>2</v>
      </c>
      <c r="Z29" s="14">
        <v>165</v>
      </c>
      <c r="AA29" s="14">
        <v>0</v>
      </c>
      <c r="AB29" s="14">
        <v>0</v>
      </c>
      <c r="AC29" s="14">
        <f t="shared" si="5"/>
        <v>-1</v>
      </c>
      <c r="AD29" s="14">
        <f>Z29*0.02+AB29*0.03</f>
        <v>3.3</v>
      </c>
      <c r="AE29" s="14">
        <f>AC29*0.5</f>
        <v>-0.5</v>
      </c>
      <c r="AF29" s="14">
        <v>20</v>
      </c>
      <c r="AG29" s="14">
        <v>0</v>
      </c>
      <c r="AH29" s="14">
        <v>0</v>
      </c>
      <c r="AI29" s="14">
        <f t="shared" si="6"/>
        <v>-20</v>
      </c>
      <c r="AJ29" s="14">
        <f t="shared" si="7"/>
        <v>-20</v>
      </c>
      <c r="AK29" s="14">
        <v>2</v>
      </c>
      <c r="AL29" s="14">
        <v>4</v>
      </c>
      <c r="AM29" s="14">
        <v>792.67</v>
      </c>
      <c r="AN29" s="14">
        <f t="shared" si="8"/>
        <v>2</v>
      </c>
      <c r="AO29" s="14"/>
      <c r="AP29" s="14">
        <v>15</v>
      </c>
      <c r="AQ29" s="14">
        <v>0</v>
      </c>
      <c r="AR29" s="14">
        <v>0</v>
      </c>
      <c r="AS29" s="14">
        <f t="shared" si="9"/>
        <v>-15</v>
      </c>
      <c r="AT29" s="14">
        <f t="shared" si="10"/>
        <v>0</v>
      </c>
      <c r="AU29" s="14">
        <v>2</v>
      </c>
      <c r="AV29" s="14">
        <v>1</v>
      </c>
      <c r="AW29" s="14">
        <v>49</v>
      </c>
      <c r="AX29" s="14">
        <f t="shared" si="11"/>
        <v>-1</v>
      </c>
      <c r="AY29" s="14">
        <f>AW29*0.04</f>
        <v>1.96</v>
      </c>
      <c r="AZ29" s="14">
        <f t="shared" si="12"/>
        <v>135.2</v>
      </c>
      <c r="BA29" s="14">
        <f t="shared" si="13"/>
        <v>-54</v>
      </c>
    </row>
    <row r="30" customHeight="1" spans="1:53">
      <c r="A30" s="13">
        <v>27</v>
      </c>
      <c r="B30" s="13">
        <v>102565</v>
      </c>
      <c r="C30" s="13" t="s">
        <v>143</v>
      </c>
      <c r="D30" s="13" t="s">
        <v>44</v>
      </c>
      <c r="E30" s="14">
        <v>7</v>
      </c>
      <c r="F30" s="14">
        <v>0</v>
      </c>
      <c r="G30" s="14">
        <v>0</v>
      </c>
      <c r="H30" s="14">
        <f t="shared" si="0"/>
        <v>-7</v>
      </c>
      <c r="I30" s="14">
        <f t="shared" si="17"/>
        <v>0</v>
      </c>
      <c r="J30" s="14">
        <f t="shared" si="18"/>
        <v>-7</v>
      </c>
      <c r="K30" s="14">
        <v>93</v>
      </c>
      <c r="L30" s="14">
        <v>6</v>
      </c>
      <c r="M30" s="14">
        <v>13</v>
      </c>
      <c r="N30" s="14">
        <v>1753.99</v>
      </c>
      <c r="O30" s="14">
        <f t="shared" si="3"/>
        <v>-61</v>
      </c>
      <c r="P30" s="14">
        <f>N30*0.03</f>
        <v>52.6197</v>
      </c>
      <c r="Q30" s="14">
        <f>O30*1</f>
        <v>-61</v>
      </c>
      <c r="R30" s="14">
        <v>13</v>
      </c>
      <c r="S30" s="14">
        <v>2</v>
      </c>
      <c r="T30" s="14">
        <v>218</v>
      </c>
      <c r="U30" s="14">
        <f t="shared" si="4"/>
        <v>-11</v>
      </c>
      <c r="V30" s="14">
        <f>T30*0.03</f>
        <v>6.54</v>
      </c>
      <c r="W30" s="14">
        <f>U30*1</f>
        <v>-11</v>
      </c>
      <c r="X30" s="14">
        <v>4</v>
      </c>
      <c r="Y30" s="14">
        <v>0</v>
      </c>
      <c r="Z30" s="14">
        <v>0</v>
      </c>
      <c r="AA30" s="14">
        <v>2</v>
      </c>
      <c r="AB30" s="14">
        <v>150</v>
      </c>
      <c r="AC30" s="14">
        <f t="shared" si="5"/>
        <v>-2</v>
      </c>
      <c r="AD30" s="14">
        <f>Z30*0.02+AB30*0.03</f>
        <v>4.5</v>
      </c>
      <c r="AE30" s="14">
        <f>AC30*0.5</f>
        <v>-1</v>
      </c>
      <c r="AF30" s="14">
        <v>24</v>
      </c>
      <c r="AG30" s="14">
        <v>17</v>
      </c>
      <c r="AH30" s="14">
        <v>786.06</v>
      </c>
      <c r="AI30" s="14">
        <f t="shared" si="6"/>
        <v>-7</v>
      </c>
      <c r="AJ30" s="14">
        <f t="shared" si="7"/>
        <v>-7</v>
      </c>
      <c r="AK30" s="14">
        <v>2</v>
      </c>
      <c r="AL30" s="14">
        <v>3</v>
      </c>
      <c r="AM30" s="14">
        <v>576</v>
      </c>
      <c r="AN30" s="14">
        <f t="shared" si="8"/>
        <v>1</v>
      </c>
      <c r="AO30" s="14"/>
      <c r="AP30" s="14">
        <v>7</v>
      </c>
      <c r="AQ30" s="14">
        <v>0</v>
      </c>
      <c r="AR30" s="14">
        <v>0</v>
      </c>
      <c r="AS30" s="14">
        <f t="shared" si="9"/>
        <v>-7</v>
      </c>
      <c r="AT30" s="14">
        <f t="shared" si="10"/>
        <v>0</v>
      </c>
      <c r="AU30" s="14">
        <v>2</v>
      </c>
      <c r="AV30" s="14">
        <v>2</v>
      </c>
      <c r="AW30" s="14">
        <v>98</v>
      </c>
      <c r="AX30" s="14">
        <f t="shared" si="11"/>
        <v>0</v>
      </c>
      <c r="AY30" s="14">
        <f>AW30*0.05</f>
        <v>4.9</v>
      </c>
      <c r="AZ30" s="14">
        <f t="shared" si="12"/>
        <v>68.6</v>
      </c>
      <c r="BA30" s="14">
        <f t="shared" si="13"/>
        <v>-87</v>
      </c>
    </row>
    <row r="31" customHeight="1" spans="1:53">
      <c r="A31" s="13">
        <v>28</v>
      </c>
      <c r="B31" s="13">
        <v>104429</v>
      </c>
      <c r="C31" s="13" t="s">
        <v>144</v>
      </c>
      <c r="D31" s="13" t="s">
        <v>44</v>
      </c>
      <c r="E31" s="14">
        <v>5</v>
      </c>
      <c r="F31" s="14">
        <v>3</v>
      </c>
      <c r="G31" s="14">
        <v>159</v>
      </c>
      <c r="H31" s="14">
        <f t="shared" si="0"/>
        <v>-2</v>
      </c>
      <c r="I31" s="14">
        <f t="shared" si="17"/>
        <v>4.77</v>
      </c>
      <c r="J31" s="14">
        <f t="shared" si="18"/>
        <v>-2</v>
      </c>
      <c r="K31" s="14">
        <v>72</v>
      </c>
      <c r="L31" s="14">
        <v>4</v>
      </c>
      <c r="M31" s="14">
        <v>40</v>
      </c>
      <c r="N31" s="14">
        <v>4609.6</v>
      </c>
      <c r="O31" s="14">
        <f t="shared" si="3"/>
        <v>12</v>
      </c>
      <c r="P31" s="14">
        <f>N31*0.04</f>
        <v>184.384</v>
      </c>
      <c r="Q31" s="14"/>
      <c r="R31" s="14">
        <v>10</v>
      </c>
      <c r="S31" s="14">
        <v>19</v>
      </c>
      <c r="T31" s="14">
        <v>1693.08</v>
      </c>
      <c r="U31" s="14">
        <f t="shared" si="4"/>
        <v>9</v>
      </c>
      <c r="V31" s="14">
        <f>T31*0.04</f>
        <v>67.7232</v>
      </c>
      <c r="W31" s="14"/>
      <c r="X31" s="14">
        <v>3</v>
      </c>
      <c r="Y31" s="14">
        <v>2</v>
      </c>
      <c r="Z31" s="14">
        <v>167.5</v>
      </c>
      <c r="AA31" s="14">
        <v>1</v>
      </c>
      <c r="AB31" s="14">
        <v>58.5</v>
      </c>
      <c r="AC31" s="14">
        <f t="shared" si="5"/>
        <v>0</v>
      </c>
      <c r="AD31" s="14">
        <f>Z31*0.03+AB31*0.04</f>
        <v>7.365</v>
      </c>
      <c r="AE31" s="14"/>
      <c r="AF31" s="14">
        <v>18</v>
      </c>
      <c r="AG31" s="14">
        <v>5</v>
      </c>
      <c r="AH31" s="14">
        <v>249</v>
      </c>
      <c r="AI31" s="14">
        <f t="shared" si="6"/>
        <v>-13</v>
      </c>
      <c r="AJ31" s="14">
        <f t="shared" si="7"/>
        <v>-13</v>
      </c>
      <c r="AK31" s="14">
        <v>2</v>
      </c>
      <c r="AL31" s="14">
        <v>3</v>
      </c>
      <c r="AM31" s="14">
        <v>576</v>
      </c>
      <c r="AN31" s="14">
        <f t="shared" si="8"/>
        <v>1</v>
      </c>
      <c r="AO31" s="14"/>
      <c r="AP31" s="14">
        <v>7</v>
      </c>
      <c r="AQ31" s="14">
        <v>0</v>
      </c>
      <c r="AR31" s="14">
        <v>0</v>
      </c>
      <c r="AS31" s="14">
        <f t="shared" si="9"/>
        <v>-7</v>
      </c>
      <c r="AT31" s="14">
        <f t="shared" si="10"/>
        <v>0</v>
      </c>
      <c r="AU31" s="14">
        <v>2</v>
      </c>
      <c r="AV31" s="14">
        <v>5</v>
      </c>
      <c r="AW31" s="14">
        <v>196</v>
      </c>
      <c r="AX31" s="14">
        <f t="shared" si="11"/>
        <v>3</v>
      </c>
      <c r="AY31" s="14">
        <f>AW31*0.05</f>
        <v>9.8</v>
      </c>
      <c r="AZ31" s="14">
        <f t="shared" si="12"/>
        <v>274</v>
      </c>
      <c r="BA31" s="14">
        <f t="shared" si="13"/>
        <v>-15</v>
      </c>
    </row>
    <row r="32" customHeight="1" spans="1:53">
      <c r="A32" s="13">
        <v>29</v>
      </c>
      <c r="B32" s="13">
        <v>108277</v>
      </c>
      <c r="C32" s="13" t="s">
        <v>145</v>
      </c>
      <c r="D32" s="13" t="s">
        <v>44</v>
      </c>
      <c r="E32" s="14">
        <v>5</v>
      </c>
      <c r="F32" s="14">
        <v>0</v>
      </c>
      <c r="G32" s="14">
        <v>0</v>
      </c>
      <c r="H32" s="14">
        <f t="shared" si="0"/>
        <v>-5</v>
      </c>
      <c r="I32" s="14">
        <f t="shared" si="17"/>
        <v>0</v>
      </c>
      <c r="J32" s="14">
        <f t="shared" si="18"/>
        <v>-5</v>
      </c>
      <c r="K32" s="14">
        <v>72</v>
      </c>
      <c r="L32" s="14">
        <v>7</v>
      </c>
      <c r="M32" s="14">
        <v>12</v>
      </c>
      <c r="N32" s="14">
        <v>1751.82</v>
      </c>
      <c r="O32" s="14">
        <f t="shared" si="3"/>
        <v>-41</v>
      </c>
      <c r="P32" s="14">
        <f>N32*0.03</f>
        <v>52.5546</v>
      </c>
      <c r="Q32" s="14">
        <f>O32*1</f>
        <v>-41</v>
      </c>
      <c r="R32" s="14">
        <v>10</v>
      </c>
      <c r="S32" s="14">
        <v>6</v>
      </c>
      <c r="T32" s="14">
        <v>666</v>
      </c>
      <c r="U32" s="14">
        <f t="shared" si="4"/>
        <v>-4</v>
      </c>
      <c r="V32" s="14">
        <f>T32*0.03</f>
        <v>19.98</v>
      </c>
      <c r="W32" s="14">
        <f>U32*1</f>
        <v>-4</v>
      </c>
      <c r="X32" s="14">
        <v>3</v>
      </c>
      <c r="Y32" s="14">
        <v>2</v>
      </c>
      <c r="Z32" s="14">
        <v>136</v>
      </c>
      <c r="AA32" s="14">
        <v>1</v>
      </c>
      <c r="AB32" s="14">
        <v>75</v>
      </c>
      <c r="AC32" s="14">
        <f t="shared" si="5"/>
        <v>0</v>
      </c>
      <c r="AD32" s="14">
        <f>Z32*0.03+AB32*0.04</f>
        <v>7.08</v>
      </c>
      <c r="AE32" s="14"/>
      <c r="AF32" s="14">
        <v>18</v>
      </c>
      <c r="AG32" s="14">
        <v>3</v>
      </c>
      <c r="AH32" s="14">
        <v>149.4</v>
      </c>
      <c r="AI32" s="14">
        <f t="shared" si="6"/>
        <v>-15</v>
      </c>
      <c r="AJ32" s="14">
        <f t="shared" si="7"/>
        <v>-15</v>
      </c>
      <c r="AK32" s="14">
        <v>2</v>
      </c>
      <c r="AL32" s="14">
        <v>0</v>
      </c>
      <c r="AM32" s="14">
        <v>0</v>
      </c>
      <c r="AN32" s="14">
        <f t="shared" si="8"/>
        <v>-2</v>
      </c>
      <c r="AO32" s="14">
        <f>AN32*2</f>
        <v>-4</v>
      </c>
      <c r="AP32" s="14">
        <v>7</v>
      </c>
      <c r="AQ32" s="14">
        <v>0</v>
      </c>
      <c r="AR32" s="14">
        <v>0</v>
      </c>
      <c r="AS32" s="14">
        <f t="shared" si="9"/>
        <v>-7</v>
      </c>
      <c r="AT32" s="14">
        <f t="shared" si="10"/>
        <v>0</v>
      </c>
      <c r="AU32" s="14">
        <v>2</v>
      </c>
      <c r="AV32" s="14">
        <v>1</v>
      </c>
      <c r="AW32" s="14">
        <v>49</v>
      </c>
      <c r="AX32" s="14">
        <f t="shared" si="11"/>
        <v>-1</v>
      </c>
      <c r="AY32" s="14">
        <f>AW32*0.04</f>
        <v>1.96</v>
      </c>
      <c r="AZ32" s="14">
        <f t="shared" si="12"/>
        <v>81.6</v>
      </c>
      <c r="BA32" s="14">
        <f t="shared" si="13"/>
        <v>-69</v>
      </c>
    </row>
    <row r="33" customHeight="1" spans="1:53">
      <c r="A33" s="13">
        <v>30</v>
      </c>
      <c r="B33" s="13">
        <v>741</v>
      </c>
      <c r="C33" s="13" t="s">
        <v>158</v>
      </c>
      <c r="D33" s="13" t="s">
        <v>44</v>
      </c>
      <c r="E33" s="14">
        <v>5</v>
      </c>
      <c r="F33" s="14">
        <v>2</v>
      </c>
      <c r="G33" s="14">
        <v>95.45</v>
      </c>
      <c r="H33" s="14">
        <f t="shared" si="0"/>
        <v>-3</v>
      </c>
      <c r="I33" s="14">
        <f t="shared" si="17"/>
        <v>2.8635</v>
      </c>
      <c r="J33" s="14">
        <f t="shared" si="18"/>
        <v>-3</v>
      </c>
      <c r="K33" s="14">
        <v>72</v>
      </c>
      <c r="L33" s="14">
        <v>2</v>
      </c>
      <c r="M33" s="14">
        <v>12</v>
      </c>
      <c r="N33" s="14">
        <v>1442.58</v>
      </c>
      <c r="O33" s="14">
        <f t="shared" si="3"/>
        <v>-46</v>
      </c>
      <c r="P33" s="14">
        <f>N33*0.03</f>
        <v>43.2774</v>
      </c>
      <c r="Q33" s="14">
        <f>O33*1</f>
        <v>-46</v>
      </c>
      <c r="R33" s="14">
        <v>10</v>
      </c>
      <c r="S33" s="14">
        <v>1</v>
      </c>
      <c r="T33" s="14">
        <v>92</v>
      </c>
      <c r="U33" s="14">
        <f t="shared" si="4"/>
        <v>-9</v>
      </c>
      <c r="V33" s="14">
        <f>T33*0.03</f>
        <v>2.76</v>
      </c>
      <c r="W33" s="14">
        <f>U33*1</f>
        <v>-9</v>
      </c>
      <c r="X33" s="14">
        <v>2</v>
      </c>
      <c r="Y33" s="14">
        <v>1</v>
      </c>
      <c r="Z33" s="14">
        <v>72</v>
      </c>
      <c r="AA33" s="14">
        <v>1</v>
      </c>
      <c r="AB33" s="14">
        <v>63.75</v>
      </c>
      <c r="AC33" s="14">
        <f t="shared" si="5"/>
        <v>0</v>
      </c>
      <c r="AD33" s="14">
        <f>Z33*0.03+AB33*0.04</f>
        <v>4.71</v>
      </c>
      <c r="AE33" s="14"/>
      <c r="AF33" s="14">
        <v>18</v>
      </c>
      <c r="AG33" s="14">
        <v>1</v>
      </c>
      <c r="AH33" s="14">
        <v>49.8</v>
      </c>
      <c r="AI33" s="14">
        <f t="shared" si="6"/>
        <v>-17</v>
      </c>
      <c r="AJ33" s="14">
        <f t="shared" si="7"/>
        <v>-17</v>
      </c>
      <c r="AK33" s="14">
        <v>2</v>
      </c>
      <c r="AL33" s="14">
        <v>3</v>
      </c>
      <c r="AM33" s="14">
        <v>576</v>
      </c>
      <c r="AN33" s="14">
        <f t="shared" si="8"/>
        <v>1</v>
      </c>
      <c r="AO33" s="14"/>
      <c r="AP33" s="14">
        <v>7</v>
      </c>
      <c r="AQ33" s="14">
        <v>0</v>
      </c>
      <c r="AR33" s="14">
        <v>0</v>
      </c>
      <c r="AS33" s="14">
        <f t="shared" si="9"/>
        <v>-7</v>
      </c>
      <c r="AT33" s="14">
        <f t="shared" si="10"/>
        <v>0</v>
      </c>
      <c r="AU33" s="14">
        <v>2</v>
      </c>
      <c r="AV33" s="14">
        <v>2</v>
      </c>
      <c r="AW33" s="14">
        <v>98</v>
      </c>
      <c r="AX33" s="14">
        <f t="shared" si="11"/>
        <v>0</v>
      </c>
      <c r="AY33" s="14">
        <f>AW33*0.05</f>
        <v>4.9</v>
      </c>
      <c r="AZ33" s="14">
        <f t="shared" si="12"/>
        <v>58.5</v>
      </c>
      <c r="BA33" s="14">
        <f t="shared" si="13"/>
        <v>-75</v>
      </c>
    </row>
    <row r="34" customHeight="1" spans="1:54">
      <c r="A34" s="13">
        <v>31</v>
      </c>
      <c r="B34" s="13">
        <v>111219</v>
      </c>
      <c r="C34" s="15" t="s">
        <v>160</v>
      </c>
      <c r="D34" s="13" t="s">
        <v>44</v>
      </c>
      <c r="E34" s="14">
        <v>4</v>
      </c>
      <c r="F34" s="14">
        <v>0</v>
      </c>
      <c r="G34" s="14">
        <v>0</v>
      </c>
      <c r="H34" s="14">
        <f t="shared" si="0"/>
        <v>-4</v>
      </c>
      <c r="I34" s="14">
        <f t="shared" si="17"/>
        <v>0</v>
      </c>
      <c r="J34" s="14">
        <f t="shared" si="18"/>
        <v>-4</v>
      </c>
      <c r="K34" s="14">
        <v>48</v>
      </c>
      <c r="L34" s="14">
        <v>3</v>
      </c>
      <c r="M34" s="14">
        <v>17</v>
      </c>
      <c r="N34" s="14">
        <v>1990</v>
      </c>
      <c r="O34" s="14">
        <f t="shared" si="3"/>
        <v>-11</v>
      </c>
      <c r="P34" s="14">
        <f>N34*0.03</f>
        <v>59.7</v>
      </c>
      <c r="Q34" s="14">
        <f>O34*1</f>
        <v>-11</v>
      </c>
      <c r="R34" s="14">
        <v>9</v>
      </c>
      <c r="S34" s="14">
        <v>5</v>
      </c>
      <c r="T34" s="14">
        <v>515.3</v>
      </c>
      <c r="U34" s="14">
        <f t="shared" si="4"/>
        <v>-4</v>
      </c>
      <c r="V34" s="14">
        <f>T34*0.03</f>
        <v>15.459</v>
      </c>
      <c r="W34" s="14">
        <f>U34*1</f>
        <v>-4</v>
      </c>
      <c r="X34" s="14">
        <v>2</v>
      </c>
      <c r="Y34" s="14">
        <v>2</v>
      </c>
      <c r="Z34" s="14">
        <v>159.8</v>
      </c>
      <c r="AA34" s="14">
        <v>1</v>
      </c>
      <c r="AB34" s="14">
        <v>75</v>
      </c>
      <c r="AC34" s="14">
        <f t="shared" si="5"/>
        <v>1</v>
      </c>
      <c r="AD34" s="14">
        <f>Z34*0.03+AB34*0.04</f>
        <v>7.794</v>
      </c>
      <c r="AE34" s="14"/>
      <c r="AF34" s="14">
        <v>14</v>
      </c>
      <c r="AG34" s="14">
        <v>12</v>
      </c>
      <c r="AH34" s="14">
        <v>574.96</v>
      </c>
      <c r="AI34" s="14">
        <f t="shared" si="6"/>
        <v>-2</v>
      </c>
      <c r="AJ34" s="14">
        <f t="shared" si="7"/>
        <v>-2</v>
      </c>
      <c r="AK34" s="14">
        <v>1</v>
      </c>
      <c r="AL34" s="14">
        <v>0</v>
      </c>
      <c r="AM34" s="14">
        <v>0</v>
      </c>
      <c r="AN34" s="14">
        <f t="shared" si="8"/>
        <v>-1</v>
      </c>
      <c r="AO34" s="14">
        <f>AN34*2</f>
        <v>-2</v>
      </c>
      <c r="AP34" s="14">
        <v>7</v>
      </c>
      <c r="AQ34" s="14">
        <v>0</v>
      </c>
      <c r="AR34" s="14">
        <v>0</v>
      </c>
      <c r="AS34" s="14">
        <f t="shared" si="9"/>
        <v>-7</v>
      </c>
      <c r="AT34" s="14">
        <f t="shared" si="10"/>
        <v>0</v>
      </c>
      <c r="AU34" s="14">
        <v>2</v>
      </c>
      <c r="AV34" s="14">
        <v>1</v>
      </c>
      <c r="AW34" s="14">
        <v>49</v>
      </c>
      <c r="AX34" s="14">
        <f t="shared" si="11"/>
        <v>-1</v>
      </c>
      <c r="AY34" s="14">
        <f>AW34*0.04</f>
        <v>1.96</v>
      </c>
      <c r="AZ34" s="14">
        <f t="shared" si="12"/>
        <v>84.9</v>
      </c>
      <c r="BA34" s="33"/>
      <c r="BB34" s="4" t="s">
        <v>212</v>
      </c>
    </row>
    <row r="35" s="1" customFormat="1" customHeight="1" spans="1:53">
      <c r="A35" s="16">
        <v>32</v>
      </c>
      <c r="B35" s="16">
        <v>307</v>
      </c>
      <c r="C35" s="16" t="s">
        <v>40</v>
      </c>
      <c r="D35" s="16" t="s">
        <v>41</v>
      </c>
      <c r="E35" s="17">
        <v>32</v>
      </c>
      <c r="F35" s="17">
        <v>34</v>
      </c>
      <c r="G35" s="17">
        <v>1944.2</v>
      </c>
      <c r="H35" s="17">
        <f t="shared" si="0"/>
        <v>2</v>
      </c>
      <c r="I35" s="21">
        <v>77.108</v>
      </c>
      <c r="J35" s="21">
        <v>-19</v>
      </c>
      <c r="K35" s="17">
        <v>452</v>
      </c>
      <c r="L35" s="17">
        <v>25</v>
      </c>
      <c r="M35" s="17">
        <v>213</v>
      </c>
      <c r="N35" s="17">
        <v>23355.26</v>
      </c>
      <c r="O35" s="17">
        <f t="shared" si="3"/>
        <v>-1</v>
      </c>
      <c r="P35" s="17">
        <v>812.5378</v>
      </c>
      <c r="Q35" s="17">
        <v>-70.5</v>
      </c>
      <c r="R35" s="17">
        <v>67</v>
      </c>
      <c r="S35" s="17">
        <v>102</v>
      </c>
      <c r="T35" s="17">
        <v>9040.25</v>
      </c>
      <c r="U35" s="17">
        <f t="shared" si="4"/>
        <v>35</v>
      </c>
      <c r="V35" s="17">
        <v>361.61</v>
      </c>
      <c r="W35" s="17"/>
      <c r="X35" s="17">
        <v>18</v>
      </c>
      <c r="Y35" s="17">
        <v>14</v>
      </c>
      <c r="Z35" s="17">
        <v>1076.5</v>
      </c>
      <c r="AA35" s="17">
        <v>5</v>
      </c>
      <c r="AB35" s="17">
        <v>341.25</v>
      </c>
      <c r="AC35" s="17">
        <f t="shared" si="5"/>
        <v>1</v>
      </c>
      <c r="AD35" s="17">
        <v>44.46</v>
      </c>
      <c r="AE35" s="17">
        <v>-1.25</v>
      </c>
      <c r="AF35" s="17">
        <v>94</v>
      </c>
      <c r="AG35" s="17">
        <v>25</v>
      </c>
      <c r="AH35" s="17">
        <v>1219.62</v>
      </c>
      <c r="AI35" s="17">
        <f t="shared" si="6"/>
        <v>-69</v>
      </c>
      <c r="AJ35" s="17">
        <v>-71</v>
      </c>
      <c r="AK35" s="17">
        <v>11</v>
      </c>
      <c r="AL35" s="17">
        <v>25</v>
      </c>
      <c r="AM35" s="17">
        <v>4896</v>
      </c>
      <c r="AN35" s="17">
        <f t="shared" si="8"/>
        <v>14</v>
      </c>
      <c r="AO35" s="17">
        <v>-8.25</v>
      </c>
      <c r="AP35" s="17">
        <v>28</v>
      </c>
      <c r="AQ35" s="17">
        <v>1</v>
      </c>
      <c r="AR35" s="17">
        <v>168.3</v>
      </c>
      <c r="AS35" s="17">
        <f t="shared" si="9"/>
        <v>-27</v>
      </c>
      <c r="AT35" s="17">
        <v>8.415</v>
      </c>
      <c r="AU35" s="17">
        <v>9</v>
      </c>
      <c r="AV35" s="17">
        <v>8</v>
      </c>
      <c r="AW35" s="17">
        <v>392</v>
      </c>
      <c r="AX35" s="17">
        <f t="shared" si="11"/>
        <v>-1</v>
      </c>
      <c r="AY35" s="17">
        <v>19.6</v>
      </c>
      <c r="AZ35" s="17">
        <f t="shared" si="12"/>
        <v>1323.7</v>
      </c>
      <c r="BA35" s="17">
        <f t="shared" si="13"/>
        <v>-170</v>
      </c>
    </row>
    <row r="36" s="1" customFormat="1" customHeight="1" spans="1:53">
      <c r="A36" s="16">
        <v>33</v>
      </c>
      <c r="B36" s="16">
        <v>106066</v>
      </c>
      <c r="C36" s="16" t="s">
        <v>146</v>
      </c>
      <c r="D36" s="16" t="s">
        <v>41</v>
      </c>
      <c r="E36" s="17">
        <v>5</v>
      </c>
      <c r="F36" s="17">
        <v>1</v>
      </c>
      <c r="G36" s="17">
        <v>56.1</v>
      </c>
      <c r="H36" s="17">
        <f t="shared" si="0"/>
        <v>-4</v>
      </c>
      <c r="I36" s="17">
        <v>2.244</v>
      </c>
      <c r="J36" s="17">
        <v>-4.375</v>
      </c>
      <c r="K36" s="17">
        <v>72</v>
      </c>
      <c r="L36" s="17">
        <v>4</v>
      </c>
      <c r="M36" s="17">
        <v>48</v>
      </c>
      <c r="N36" s="17">
        <v>5165.81</v>
      </c>
      <c r="O36" s="17">
        <f t="shared" si="3"/>
        <v>28</v>
      </c>
      <c r="P36" s="17">
        <v>190.1224</v>
      </c>
      <c r="Q36" s="17">
        <v>-21</v>
      </c>
      <c r="R36" s="17">
        <v>10</v>
      </c>
      <c r="S36" s="17">
        <v>15</v>
      </c>
      <c r="T36" s="17">
        <v>1305.3</v>
      </c>
      <c r="U36" s="17">
        <f t="shared" si="4"/>
        <v>5</v>
      </c>
      <c r="V36" s="17">
        <v>52.212</v>
      </c>
      <c r="W36" s="17">
        <v>-5</v>
      </c>
      <c r="X36" s="17">
        <v>4</v>
      </c>
      <c r="Y36" s="17">
        <v>2</v>
      </c>
      <c r="Z36" s="17">
        <v>170</v>
      </c>
      <c r="AA36" s="17">
        <v>0</v>
      </c>
      <c r="AB36" s="17">
        <v>0</v>
      </c>
      <c r="AC36" s="17">
        <f t="shared" si="5"/>
        <v>-2</v>
      </c>
      <c r="AD36" s="17">
        <v>5.1</v>
      </c>
      <c r="AE36" s="17">
        <v>-3</v>
      </c>
      <c r="AF36" s="17">
        <v>18</v>
      </c>
      <c r="AG36" s="17">
        <v>11</v>
      </c>
      <c r="AH36" s="17">
        <v>533.04</v>
      </c>
      <c r="AI36" s="17">
        <f t="shared" si="6"/>
        <v>-7</v>
      </c>
      <c r="AJ36" s="17">
        <v>-9.5</v>
      </c>
      <c r="AK36" s="17">
        <v>2</v>
      </c>
      <c r="AL36" s="17">
        <v>1</v>
      </c>
      <c r="AM36" s="17">
        <v>288</v>
      </c>
      <c r="AN36" s="17">
        <f t="shared" si="8"/>
        <v>-1</v>
      </c>
      <c r="AO36" s="31">
        <v>-4</v>
      </c>
      <c r="AP36" s="17">
        <v>7</v>
      </c>
      <c r="AQ36" s="17">
        <v>0</v>
      </c>
      <c r="AR36" s="17">
        <v>0</v>
      </c>
      <c r="AS36" s="17">
        <f t="shared" si="9"/>
        <v>-7</v>
      </c>
      <c r="AT36" s="17">
        <f t="shared" si="10"/>
        <v>0</v>
      </c>
      <c r="AU36" s="17">
        <v>2</v>
      </c>
      <c r="AV36" s="17">
        <v>3</v>
      </c>
      <c r="AW36" s="17">
        <v>98</v>
      </c>
      <c r="AX36" s="17">
        <f t="shared" si="11"/>
        <v>1</v>
      </c>
      <c r="AY36" s="17">
        <v>4.9</v>
      </c>
      <c r="AZ36" s="17">
        <f t="shared" si="12"/>
        <v>254.6</v>
      </c>
      <c r="BA36" s="17">
        <f t="shared" si="13"/>
        <v>-47</v>
      </c>
    </row>
    <row r="37" customHeight="1" spans="1:53">
      <c r="A37" s="13">
        <v>34</v>
      </c>
      <c r="B37" s="13">
        <v>571</v>
      </c>
      <c r="C37" s="13" t="s">
        <v>54</v>
      </c>
      <c r="D37" s="13" t="s">
        <v>55</v>
      </c>
      <c r="E37" s="14">
        <v>13</v>
      </c>
      <c r="F37" s="14">
        <v>13</v>
      </c>
      <c r="G37" s="14">
        <v>798.6</v>
      </c>
      <c r="H37" s="14">
        <f t="shared" ref="H37:H68" si="19">F37-E37</f>
        <v>0</v>
      </c>
      <c r="I37" s="20">
        <f>G37*0.04</f>
        <v>31.944</v>
      </c>
      <c r="J37" s="14"/>
      <c r="K37" s="14">
        <v>179</v>
      </c>
      <c r="L37" s="14">
        <v>27</v>
      </c>
      <c r="M37" s="14">
        <v>59</v>
      </c>
      <c r="N37" s="14">
        <v>7789</v>
      </c>
      <c r="O37" s="14">
        <f t="shared" ref="O37:O68" si="20">(L37+M37*2)-K37</f>
        <v>-34</v>
      </c>
      <c r="P37" s="14">
        <f>N37*0.03</f>
        <v>233.67</v>
      </c>
      <c r="Q37" s="14">
        <f>O37*1</f>
        <v>-34</v>
      </c>
      <c r="R37" s="14">
        <v>26</v>
      </c>
      <c r="S37" s="14">
        <v>13</v>
      </c>
      <c r="T37" s="14">
        <v>1312.69</v>
      </c>
      <c r="U37" s="14">
        <f t="shared" ref="U37:U68" si="21">S37-R37</f>
        <v>-13</v>
      </c>
      <c r="V37" s="14">
        <f>T37*0.03</f>
        <v>39.3807</v>
      </c>
      <c r="W37" s="14">
        <f>U37*1</f>
        <v>-13</v>
      </c>
      <c r="X37" s="14">
        <v>4</v>
      </c>
      <c r="Y37" s="14">
        <v>8</v>
      </c>
      <c r="Z37" s="14">
        <v>638</v>
      </c>
      <c r="AA37" s="14">
        <v>3</v>
      </c>
      <c r="AB37" s="14">
        <v>225</v>
      </c>
      <c r="AC37" s="14">
        <f t="shared" ref="AC37:AC68" si="22">(Y37+AA37)-X37</f>
        <v>7</v>
      </c>
      <c r="AD37" s="14">
        <f t="shared" ref="AD37:AD43" si="23">Z37*0.03+AB37*0.04</f>
        <v>28.14</v>
      </c>
      <c r="AE37" s="14"/>
      <c r="AF37" s="14">
        <v>50</v>
      </c>
      <c r="AG37" s="14">
        <v>18</v>
      </c>
      <c r="AH37" s="14">
        <v>886.43</v>
      </c>
      <c r="AI37" s="14">
        <f t="shared" ref="AI37:AI68" si="24">AG37-AF37</f>
        <v>-32</v>
      </c>
      <c r="AJ37" s="14">
        <f t="shared" si="7"/>
        <v>-32</v>
      </c>
      <c r="AK37" s="14">
        <v>4</v>
      </c>
      <c r="AL37" s="14">
        <v>3</v>
      </c>
      <c r="AM37" s="14">
        <v>576</v>
      </c>
      <c r="AN37" s="14">
        <f t="shared" ref="AN37:AN68" si="25">AL37-AK37</f>
        <v>-1</v>
      </c>
      <c r="AO37" s="14">
        <f>AN37*2</f>
        <v>-2</v>
      </c>
      <c r="AP37" s="14">
        <v>7</v>
      </c>
      <c r="AQ37" s="14">
        <v>4</v>
      </c>
      <c r="AR37" s="14">
        <v>693</v>
      </c>
      <c r="AS37" s="14">
        <f t="shared" ref="AS37:AS68" si="26">AQ37-AP37</f>
        <v>-3</v>
      </c>
      <c r="AT37" s="14">
        <f t="shared" ref="AT37:AT68" si="27">AR37*0.05</f>
        <v>34.65</v>
      </c>
      <c r="AU37" s="14">
        <v>3</v>
      </c>
      <c r="AV37" s="14">
        <v>6</v>
      </c>
      <c r="AW37" s="14">
        <v>294</v>
      </c>
      <c r="AX37" s="14">
        <f t="shared" ref="AX37:AX68" si="28">AV37-AU37</f>
        <v>3</v>
      </c>
      <c r="AY37" s="14">
        <f>AW37*0.05</f>
        <v>14.7</v>
      </c>
      <c r="AZ37" s="14">
        <f t="shared" ref="AZ37:AZ68" si="29">ROUND(I37+P37+AD37+AT37+AY37+V37,1)</f>
        <v>382.5</v>
      </c>
      <c r="BA37" s="14">
        <f t="shared" ref="BA37:BA68" si="30">ROUND(J37+Q37+W37+AE37+AJ37+AO37,0)</f>
        <v>-81</v>
      </c>
    </row>
    <row r="38" customHeight="1" spans="1:53">
      <c r="A38" s="13">
        <v>35</v>
      </c>
      <c r="B38" s="13">
        <v>707</v>
      </c>
      <c r="C38" s="13" t="s">
        <v>56</v>
      </c>
      <c r="D38" s="13" t="s">
        <v>55</v>
      </c>
      <c r="E38" s="14">
        <v>16</v>
      </c>
      <c r="F38" s="14">
        <v>4</v>
      </c>
      <c r="G38" s="14">
        <v>260.91</v>
      </c>
      <c r="H38" s="14">
        <f t="shared" si="19"/>
        <v>-12</v>
      </c>
      <c r="I38" s="14">
        <f>G38*0.03</f>
        <v>7.8273</v>
      </c>
      <c r="J38" s="14">
        <f>H38*1</f>
        <v>-12</v>
      </c>
      <c r="K38" s="14">
        <v>226</v>
      </c>
      <c r="L38" s="14">
        <v>55</v>
      </c>
      <c r="M38" s="14">
        <v>105</v>
      </c>
      <c r="N38" s="14">
        <v>14728.76</v>
      </c>
      <c r="O38" s="14">
        <f t="shared" si="20"/>
        <v>39</v>
      </c>
      <c r="P38" s="14">
        <f>N38*0.04</f>
        <v>589.1504</v>
      </c>
      <c r="Q38" s="14"/>
      <c r="R38" s="14">
        <v>33</v>
      </c>
      <c r="S38" s="14">
        <v>33</v>
      </c>
      <c r="T38" s="14">
        <v>3038.95</v>
      </c>
      <c r="U38" s="14">
        <f t="shared" si="21"/>
        <v>0</v>
      </c>
      <c r="V38" s="14">
        <f>T38*0.04</f>
        <v>121.558</v>
      </c>
      <c r="W38" s="14"/>
      <c r="X38" s="14">
        <v>7</v>
      </c>
      <c r="Y38" s="14">
        <v>11</v>
      </c>
      <c r="Z38" s="14">
        <v>910</v>
      </c>
      <c r="AA38" s="14">
        <v>0</v>
      </c>
      <c r="AB38" s="14">
        <v>0</v>
      </c>
      <c r="AC38" s="14">
        <f t="shared" si="22"/>
        <v>4</v>
      </c>
      <c r="AD38" s="14">
        <f t="shared" si="23"/>
        <v>27.3</v>
      </c>
      <c r="AE38" s="14"/>
      <c r="AF38" s="14">
        <v>37</v>
      </c>
      <c r="AG38" s="14">
        <v>47</v>
      </c>
      <c r="AH38" s="14">
        <v>2317.9</v>
      </c>
      <c r="AI38" s="14">
        <f t="shared" si="24"/>
        <v>10</v>
      </c>
      <c r="AJ38" s="14"/>
      <c r="AK38" s="14">
        <v>5</v>
      </c>
      <c r="AL38" s="14">
        <v>10</v>
      </c>
      <c r="AM38" s="14">
        <v>2016</v>
      </c>
      <c r="AN38" s="14">
        <f t="shared" si="25"/>
        <v>5</v>
      </c>
      <c r="AO38" s="14"/>
      <c r="AP38" s="14">
        <v>12</v>
      </c>
      <c r="AQ38" s="14">
        <v>1</v>
      </c>
      <c r="AR38" s="14">
        <v>198</v>
      </c>
      <c r="AS38" s="14">
        <f t="shared" si="26"/>
        <v>-11</v>
      </c>
      <c r="AT38" s="14">
        <f t="shared" si="27"/>
        <v>9.9</v>
      </c>
      <c r="AU38" s="14">
        <v>3</v>
      </c>
      <c r="AV38" s="14">
        <v>12</v>
      </c>
      <c r="AW38" s="14">
        <v>520.72</v>
      </c>
      <c r="AX38" s="14">
        <f t="shared" si="28"/>
        <v>9</v>
      </c>
      <c r="AY38" s="14">
        <f>AW38*0.05</f>
        <v>26.036</v>
      </c>
      <c r="AZ38" s="14">
        <f t="shared" si="29"/>
        <v>781.8</v>
      </c>
      <c r="BA38" s="14">
        <f t="shared" si="30"/>
        <v>-12</v>
      </c>
    </row>
    <row r="39" customHeight="1" spans="1:53">
      <c r="A39" s="13">
        <v>36</v>
      </c>
      <c r="B39" s="13">
        <v>712</v>
      </c>
      <c r="C39" s="13" t="s">
        <v>57</v>
      </c>
      <c r="D39" s="13" t="s">
        <v>55</v>
      </c>
      <c r="E39" s="14">
        <v>15</v>
      </c>
      <c r="F39" s="14">
        <v>19</v>
      </c>
      <c r="G39" s="14">
        <v>1049.2</v>
      </c>
      <c r="H39" s="14">
        <f t="shared" si="19"/>
        <v>4</v>
      </c>
      <c r="I39" s="20">
        <f>G39*0.04</f>
        <v>41.968</v>
      </c>
      <c r="J39" s="14"/>
      <c r="K39" s="14">
        <v>214</v>
      </c>
      <c r="L39" s="14">
        <v>28</v>
      </c>
      <c r="M39" s="14">
        <v>55</v>
      </c>
      <c r="N39" s="14">
        <v>7476.24</v>
      </c>
      <c r="O39" s="14">
        <f t="shared" si="20"/>
        <v>-76</v>
      </c>
      <c r="P39" s="14">
        <f>N39*0.03</f>
        <v>224.2872</v>
      </c>
      <c r="Q39" s="14">
        <f>O39*1</f>
        <v>-76</v>
      </c>
      <c r="R39" s="14">
        <v>31</v>
      </c>
      <c r="S39" s="14">
        <v>10</v>
      </c>
      <c r="T39" s="14">
        <v>1043.95</v>
      </c>
      <c r="U39" s="14">
        <f t="shared" si="21"/>
        <v>-21</v>
      </c>
      <c r="V39" s="14">
        <f t="shared" ref="V39:V46" si="31">T39*0.03</f>
        <v>31.3185</v>
      </c>
      <c r="W39" s="14">
        <f t="shared" ref="W39:W46" si="32">U39*1</f>
        <v>-21</v>
      </c>
      <c r="X39" s="14">
        <v>6</v>
      </c>
      <c r="Y39" s="14">
        <v>7</v>
      </c>
      <c r="Z39" s="14">
        <v>559</v>
      </c>
      <c r="AA39" s="14">
        <v>0</v>
      </c>
      <c r="AB39" s="14">
        <v>0</v>
      </c>
      <c r="AC39" s="14">
        <f t="shared" si="22"/>
        <v>1</v>
      </c>
      <c r="AD39" s="14">
        <f t="shared" si="23"/>
        <v>16.77</v>
      </c>
      <c r="AE39" s="14"/>
      <c r="AF39" s="14">
        <v>53</v>
      </c>
      <c r="AG39" s="14">
        <v>15</v>
      </c>
      <c r="AH39" s="14">
        <v>747</v>
      </c>
      <c r="AI39" s="14">
        <f t="shared" si="24"/>
        <v>-38</v>
      </c>
      <c r="AJ39" s="14">
        <f t="shared" ref="AJ39:AJ45" si="33">AI39*1</f>
        <v>-38</v>
      </c>
      <c r="AK39" s="14">
        <v>5</v>
      </c>
      <c r="AL39" s="14">
        <v>10</v>
      </c>
      <c r="AM39" s="14">
        <v>2016</v>
      </c>
      <c r="AN39" s="14">
        <f t="shared" si="25"/>
        <v>5</v>
      </c>
      <c r="AO39" s="14"/>
      <c r="AP39" s="14">
        <v>18</v>
      </c>
      <c r="AQ39" s="14">
        <v>4</v>
      </c>
      <c r="AR39" s="14">
        <v>594</v>
      </c>
      <c r="AS39" s="14">
        <f t="shared" si="26"/>
        <v>-14</v>
      </c>
      <c r="AT39" s="14">
        <f t="shared" si="27"/>
        <v>29.7</v>
      </c>
      <c r="AU39" s="14">
        <v>2</v>
      </c>
      <c r="AV39" s="14">
        <v>1</v>
      </c>
      <c r="AW39" s="14">
        <v>49</v>
      </c>
      <c r="AX39" s="14">
        <f t="shared" si="28"/>
        <v>-1</v>
      </c>
      <c r="AY39" s="14">
        <f>AW39*0.04</f>
        <v>1.96</v>
      </c>
      <c r="AZ39" s="14">
        <f t="shared" si="29"/>
        <v>346</v>
      </c>
      <c r="BA39" s="14">
        <f t="shared" si="30"/>
        <v>-135</v>
      </c>
    </row>
    <row r="40" customHeight="1" spans="1:53">
      <c r="A40" s="13">
        <v>37</v>
      </c>
      <c r="B40" s="13">
        <v>750</v>
      </c>
      <c r="C40" s="13" t="s">
        <v>58</v>
      </c>
      <c r="D40" s="13" t="s">
        <v>55</v>
      </c>
      <c r="E40" s="14">
        <v>20</v>
      </c>
      <c r="F40" s="14">
        <v>4</v>
      </c>
      <c r="G40" s="14">
        <v>264</v>
      </c>
      <c r="H40" s="14">
        <f t="shared" si="19"/>
        <v>-16</v>
      </c>
      <c r="I40" s="14">
        <f>G40*0.03</f>
        <v>7.92</v>
      </c>
      <c r="J40" s="14">
        <f>H40*1</f>
        <v>-16</v>
      </c>
      <c r="K40" s="14">
        <v>284</v>
      </c>
      <c r="L40" s="14">
        <v>33</v>
      </c>
      <c r="M40" s="14">
        <v>86</v>
      </c>
      <c r="N40" s="14">
        <v>11467.92</v>
      </c>
      <c r="O40" s="14">
        <f t="shared" si="20"/>
        <v>-79</v>
      </c>
      <c r="P40" s="14">
        <f>N40*0.03</f>
        <v>344.0376</v>
      </c>
      <c r="Q40" s="14">
        <f>O40*1</f>
        <v>-79</v>
      </c>
      <c r="R40" s="14">
        <v>42</v>
      </c>
      <c r="S40" s="14">
        <v>32</v>
      </c>
      <c r="T40" s="14">
        <v>3152.39</v>
      </c>
      <c r="U40" s="14">
        <f t="shared" si="21"/>
        <v>-10</v>
      </c>
      <c r="V40" s="14">
        <f t="shared" si="31"/>
        <v>94.5717</v>
      </c>
      <c r="W40" s="14">
        <f t="shared" si="32"/>
        <v>-10</v>
      </c>
      <c r="X40" s="14">
        <v>15</v>
      </c>
      <c r="Y40" s="14">
        <v>16</v>
      </c>
      <c r="Z40" s="14">
        <v>1337</v>
      </c>
      <c r="AA40" s="14">
        <v>2</v>
      </c>
      <c r="AB40" s="14">
        <v>150</v>
      </c>
      <c r="AC40" s="14">
        <f t="shared" si="22"/>
        <v>3</v>
      </c>
      <c r="AD40" s="14">
        <f t="shared" si="23"/>
        <v>46.11</v>
      </c>
      <c r="AE40" s="14"/>
      <c r="AF40" s="14">
        <v>89</v>
      </c>
      <c r="AG40" s="14">
        <v>75</v>
      </c>
      <c r="AH40" s="14">
        <v>3678.09</v>
      </c>
      <c r="AI40" s="14">
        <f t="shared" si="24"/>
        <v>-14</v>
      </c>
      <c r="AJ40" s="14">
        <f t="shared" si="33"/>
        <v>-14</v>
      </c>
      <c r="AK40" s="14">
        <v>6</v>
      </c>
      <c r="AL40" s="14">
        <v>21</v>
      </c>
      <c r="AM40" s="14">
        <v>4032</v>
      </c>
      <c r="AN40" s="14">
        <f t="shared" si="25"/>
        <v>15</v>
      </c>
      <c r="AO40" s="14"/>
      <c r="AP40" s="14">
        <v>17</v>
      </c>
      <c r="AQ40" s="14">
        <v>0</v>
      </c>
      <c r="AR40" s="14">
        <v>0</v>
      </c>
      <c r="AS40" s="14">
        <f t="shared" si="26"/>
        <v>-17</v>
      </c>
      <c r="AT40" s="14">
        <f t="shared" si="27"/>
        <v>0</v>
      </c>
      <c r="AU40" s="14">
        <v>5</v>
      </c>
      <c r="AV40" s="14">
        <v>7</v>
      </c>
      <c r="AW40" s="14">
        <v>343</v>
      </c>
      <c r="AX40" s="14">
        <f t="shared" si="28"/>
        <v>2</v>
      </c>
      <c r="AY40" s="14">
        <f>AW40*0.05</f>
        <v>17.15</v>
      </c>
      <c r="AZ40" s="14">
        <f t="shared" si="29"/>
        <v>509.8</v>
      </c>
      <c r="BA40" s="14">
        <f t="shared" si="30"/>
        <v>-119</v>
      </c>
    </row>
    <row r="41" customHeight="1" spans="1:53">
      <c r="A41" s="13">
        <v>38</v>
      </c>
      <c r="B41" s="13">
        <v>387</v>
      </c>
      <c r="C41" s="13" t="s">
        <v>70</v>
      </c>
      <c r="D41" s="13" t="s">
        <v>55</v>
      </c>
      <c r="E41" s="14">
        <v>14</v>
      </c>
      <c r="F41" s="14">
        <v>0</v>
      </c>
      <c r="G41" s="14">
        <v>0</v>
      </c>
      <c r="H41" s="14">
        <f t="shared" si="19"/>
        <v>-14</v>
      </c>
      <c r="I41" s="14">
        <f>G41*0.03</f>
        <v>0</v>
      </c>
      <c r="J41" s="14">
        <f>H41*1</f>
        <v>-14</v>
      </c>
      <c r="K41" s="14">
        <v>190</v>
      </c>
      <c r="L41" s="14">
        <v>9</v>
      </c>
      <c r="M41" s="14">
        <v>99</v>
      </c>
      <c r="N41" s="14">
        <v>11086.86</v>
      </c>
      <c r="O41" s="14">
        <f t="shared" si="20"/>
        <v>17</v>
      </c>
      <c r="P41" s="14">
        <f>N41*0.04</f>
        <v>443.4744</v>
      </c>
      <c r="Q41" s="14"/>
      <c r="R41" s="14">
        <v>28</v>
      </c>
      <c r="S41" s="14">
        <v>12</v>
      </c>
      <c r="T41" s="14">
        <v>1079.65</v>
      </c>
      <c r="U41" s="14">
        <f t="shared" si="21"/>
        <v>-16</v>
      </c>
      <c r="V41" s="14">
        <f t="shared" si="31"/>
        <v>32.3895</v>
      </c>
      <c r="W41" s="14">
        <f t="shared" si="32"/>
        <v>-16</v>
      </c>
      <c r="X41" s="14">
        <v>4</v>
      </c>
      <c r="Y41" s="14">
        <v>8</v>
      </c>
      <c r="Z41" s="14">
        <v>667.5</v>
      </c>
      <c r="AA41" s="14">
        <v>4</v>
      </c>
      <c r="AB41" s="14">
        <v>300</v>
      </c>
      <c r="AC41" s="14">
        <f t="shared" si="22"/>
        <v>8</v>
      </c>
      <c r="AD41" s="14">
        <f t="shared" si="23"/>
        <v>32.025</v>
      </c>
      <c r="AE41" s="14"/>
      <c r="AF41" s="14">
        <v>36</v>
      </c>
      <c r="AG41" s="14">
        <v>21</v>
      </c>
      <c r="AH41" s="14">
        <v>1034.72</v>
      </c>
      <c r="AI41" s="14">
        <f t="shared" si="24"/>
        <v>-15</v>
      </c>
      <c r="AJ41" s="14">
        <f t="shared" si="33"/>
        <v>-15</v>
      </c>
      <c r="AK41" s="14">
        <v>4</v>
      </c>
      <c r="AL41" s="14">
        <v>7</v>
      </c>
      <c r="AM41" s="14">
        <v>1396.8</v>
      </c>
      <c r="AN41" s="14">
        <f t="shared" si="25"/>
        <v>3</v>
      </c>
      <c r="AO41" s="14"/>
      <c r="AP41" s="14">
        <v>7</v>
      </c>
      <c r="AQ41" s="14">
        <v>1</v>
      </c>
      <c r="AR41" s="14">
        <v>168.3</v>
      </c>
      <c r="AS41" s="14">
        <f t="shared" si="26"/>
        <v>-6</v>
      </c>
      <c r="AT41" s="14">
        <f t="shared" si="27"/>
        <v>8.415</v>
      </c>
      <c r="AU41" s="14">
        <v>2</v>
      </c>
      <c r="AV41" s="14">
        <v>1</v>
      </c>
      <c r="AW41" s="14">
        <v>49</v>
      </c>
      <c r="AX41" s="14">
        <f t="shared" si="28"/>
        <v>-1</v>
      </c>
      <c r="AY41" s="14">
        <f>AW41*0.04</f>
        <v>1.96</v>
      </c>
      <c r="AZ41" s="14">
        <f t="shared" si="29"/>
        <v>518.3</v>
      </c>
      <c r="BA41" s="14">
        <f t="shared" si="30"/>
        <v>-45</v>
      </c>
    </row>
    <row r="42" customHeight="1" spans="1:53">
      <c r="A42" s="13">
        <v>39</v>
      </c>
      <c r="B42" s="13">
        <v>377</v>
      </c>
      <c r="C42" s="13" t="s">
        <v>71</v>
      </c>
      <c r="D42" s="13" t="s">
        <v>55</v>
      </c>
      <c r="E42" s="14">
        <v>13</v>
      </c>
      <c r="F42" s="14">
        <v>6</v>
      </c>
      <c r="G42" s="14">
        <v>400</v>
      </c>
      <c r="H42" s="14">
        <f t="shared" si="19"/>
        <v>-7</v>
      </c>
      <c r="I42" s="14">
        <f>G42*0.03</f>
        <v>12</v>
      </c>
      <c r="J42" s="14">
        <f>H42*1</f>
        <v>-7</v>
      </c>
      <c r="K42" s="14">
        <v>186</v>
      </c>
      <c r="L42" s="14">
        <v>23</v>
      </c>
      <c r="M42" s="14">
        <v>68</v>
      </c>
      <c r="N42" s="14">
        <v>8771.02</v>
      </c>
      <c r="O42" s="14">
        <f t="shared" si="20"/>
        <v>-27</v>
      </c>
      <c r="P42" s="14">
        <f>N42*0.03</f>
        <v>263.1306</v>
      </c>
      <c r="Q42" s="14">
        <f>O42*1</f>
        <v>-27</v>
      </c>
      <c r="R42" s="14">
        <v>27</v>
      </c>
      <c r="S42" s="14">
        <v>21</v>
      </c>
      <c r="T42" s="14">
        <v>1886</v>
      </c>
      <c r="U42" s="14">
        <f t="shared" si="21"/>
        <v>-6</v>
      </c>
      <c r="V42" s="14">
        <f t="shared" si="31"/>
        <v>56.58</v>
      </c>
      <c r="W42" s="14">
        <f t="shared" si="32"/>
        <v>-6</v>
      </c>
      <c r="X42" s="14">
        <v>7</v>
      </c>
      <c r="Y42" s="14">
        <v>6</v>
      </c>
      <c r="Z42" s="14">
        <v>475</v>
      </c>
      <c r="AA42" s="14">
        <v>2</v>
      </c>
      <c r="AB42" s="14">
        <v>150</v>
      </c>
      <c r="AC42" s="14">
        <f t="shared" si="22"/>
        <v>1</v>
      </c>
      <c r="AD42" s="14">
        <f t="shared" si="23"/>
        <v>20.25</v>
      </c>
      <c r="AE42" s="14"/>
      <c r="AF42" s="14">
        <v>26</v>
      </c>
      <c r="AG42" s="14">
        <v>14</v>
      </c>
      <c r="AH42" s="14">
        <v>658.7</v>
      </c>
      <c r="AI42" s="14">
        <f t="shared" si="24"/>
        <v>-12</v>
      </c>
      <c r="AJ42" s="14">
        <f t="shared" si="33"/>
        <v>-12</v>
      </c>
      <c r="AK42" s="14">
        <v>4</v>
      </c>
      <c r="AL42" s="14">
        <v>0</v>
      </c>
      <c r="AM42" s="14">
        <v>0</v>
      </c>
      <c r="AN42" s="14">
        <f t="shared" si="25"/>
        <v>-4</v>
      </c>
      <c r="AO42" s="14">
        <f>AN42*2</f>
        <v>-8</v>
      </c>
      <c r="AP42" s="14">
        <v>12</v>
      </c>
      <c r="AQ42" s="14">
        <v>2</v>
      </c>
      <c r="AR42" s="14">
        <v>297</v>
      </c>
      <c r="AS42" s="14">
        <f t="shared" si="26"/>
        <v>-10</v>
      </c>
      <c r="AT42" s="14">
        <f t="shared" si="27"/>
        <v>14.85</v>
      </c>
      <c r="AU42" s="14">
        <v>3</v>
      </c>
      <c r="AV42" s="14">
        <v>1</v>
      </c>
      <c r="AW42" s="14">
        <v>49</v>
      </c>
      <c r="AX42" s="14">
        <f t="shared" si="28"/>
        <v>-2</v>
      </c>
      <c r="AY42" s="14">
        <f>AW42*0.04</f>
        <v>1.96</v>
      </c>
      <c r="AZ42" s="14">
        <f t="shared" si="29"/>
        <v>368.8</v>
      </c>
      <c r="BA42" s="14">
        <f t="shared" si="30"/>
        <v>-60</v>
      </c>
    </row>
    <row r="43" customHeight="1" spans="1:53">
      <c r="A43" s="13">
        <v>40</v>
      </c>
      <c r="B43" s="13">
        <v>546</v>
      </c>
      <c r="C43" s="13" t="s">
        <v>72</v>
      </c>
      <c r="D43" s="13" t="s">
        <v>55</v>
      </c>
      <c r="E43" s="14">
        <v>14</v>
      </c>
      <c r="F43" s="14">
        <v>14</v>
      </c>
      <c r="G43" s="14">
        <v>800</v>
      </c>
      <c r="H43" s="14">
        <f t="shared" si="19"/>
        <v>0</v>
      </c>
      <c r="I43" s="20">
        <f>G43*0.04</f>
        <v>32</v>
      </c>
      <c r="J43" s="14"/>
      <c r="K43" s="14">
        <v>191</v>
      </c>
      <c r="L43" s="14">
        <v>34</v>
      </c>
      <c r="M43" s="14">
        <v>59</v>
      </c>
      <c r="N43" s="14">
        <v>8636.61</v>
      </c>
      <c r="O43" s="14">
        <f t="shared" si="20"/>
        <v>-39</v>
      </c>
      <c r="P43" s="14">
        <f>N43*0.03</f>
        <v>259.0983</v>
      </c>
      <c r="Q43" s="14">
        <f>O43*1</f>
        <v>-39</v>
      </c>
      <c r="R43" s="14">
        <v>28</v>
      </c>
      <c r="S43" s="14">
        <v>13</v>
      </c>
      <c r="T43" s="14">
        <v>1073.58</v>
      </c>
      <c r="U43" s="14">
        <f t="shared" si="21"/>
        <v>-15</v>
      </c>
      <c r="V43" s="14">
        <f t="shared" si="31"/>
        <v>32.2074</v>
      </c>
      <c r="W43" s="14">
        <f t="shared" si="32"/>
        <v>-15</v>
      </c>
      <c r="X43" s="14">
        <v>5</v>
      </c>
      <c r="Y43" s="14">
        <v>6</v>
      </c>
      <c r="Z43" s="14">
        <v>450</v>
      </c>
      <c r="AA43" s="14">
        <v>1</v>
      </c>
      <c r="AB43" s="14">
        <v>75</v>
      </c>
      <c r="AC43" s="14">
        <f t="shared" si="22"/>
        <v>2</v>
      </c>
      <c r="AD43" s="14">
        <f t="shared" si="23"/>
        <v>16.5</v>
      </c>
      <c r="AE43" s="14"/>
      <c r="AF43" s="14">
        <v>34</v>
      </c>
      <c r="AG43" s="14">
        <v>17</v>
      </c>
      <c r="AH43" s="14">
        <v>846.6</v>
      </c>
      <c r="AI43" s="14">
        <f t="shared" si="24"/>
        <v>-17</v>
      </c>
      <c r="AJ43" s="14">
        <f t="shared" si="33"/>
        <v>-17</v>
      </c>
      <c r="AK43" s="14">
        <v>4</v>
      </c>
      <c r="AL43" s="14">
        <v>0</v>
      </c>
      <c r="AM43" s="14">
        <v>0</v>
      </c>
      <c r="AN43" s="14">
        <f t="shared" si="25"/>
        <v>-4</v>
      </c>
      <c r="AO43" s="14">
        <f>AN43*2</f>
        <v>-8</v>
      </c>
      <c r="AP43" s="14">
        <v>7</v>
      </c>
      <c r="AQ43" s="14">
        <v>1</v>
      </c>
      <c r="AR43" s="14">
        <v>0</v>
      </c>
      <c r="AS43" s="14">
        <f t="shared" si="26"/>
        <v>-6</v>
      </c>
      <c r="AT43" s="14">
        <f t="shared" si="27"/>
        <v>0</v>
      </c>
      <c r="AU43" s="14">
        <v>2</v>
      </c>
      <c r="AV43" s="14">
        <v>3</v>
      </c>
      <c r="AW43" s="14">
        <v>147</v>
      </c>
      <c r="AX43" s="14">
        <f t="shared" si="28"/>
        <v>1</v>
      </c>
      <c r="AY43" s="14">
        <f>AW43*0.05</f>
        <v>7.35</v>
      </c>
      <c r="AZ43" s="14">
        <f t="shared" si="29"/>
        <v>347.2</v>
      </c>
      <c r="BA43" s="14">
        <f t="shared" si="30"/>
        <v>-79</v>
      </c>
    </row>
    <row r="44" customHeight="1" spans="1:53">
      <c r="A44" s="13">
        <v>41</v>
      </c>
      <c r="B44" s="13">
        <v>598</v>
      </c>
      <c r="C44" s="13" t="s">
        <v>73</v>
      </c>
      <c r="D44" s="13" t="s">
        <v>55</v>
      </c>
      <c r="E44" s="14">
        <v>11</v>
      </c>
      <c r="F44" s="14">
        <v>2</v>
      </c>
      <c r="G44" s="14">
        <v>128</v>
      </c>
      <c r="H44" s="14">
        <f t="shared" si="19"/>
        <v>-9</v>
      </c>
      <c r="I44" s="14">
        <f t="shared" ref="I44:I49" si="34">G44*0.03</f>
        <v>3.84</v>
      </c>
      <c r="J44" s="14">
        <f t="shared" ref="J44:J49" si="35">H44*1</f>
        <v>-9</v>
      </c>
      <c r="K44" s="14">
        <v>151</v>
      </c>
      <c r="L44" s="14">
        <v>12</v>
      </c>
      <c r="M44" s="14">
        <v>58</v>
      </c>
      <c r="N44" s="14">
        <v>7037.04</v>
      </c>
      <c r="O44" s="14">
        <f t="shared" si="20"/>
        <v>-23</v>
      </c>
      <c r="P44" s="14">
        <f>N44*0.03</f>
        <v>211.1112</v>
      </c>
      <c r="Q44" s="14">
        <f>O44*1</f>
        <v>-23</v>
      </c>
      <c r="R44" s="14">
        <v>22</v>
      </c>
      <c r="S44" s="14">
        <v>12</v>
      </c>
      <c r="T44" s="14">
        <v>1208</v>
      </c>
      <c r="U44" s="14">
        <f t="shared" si="21"/>
        <v>-10</v>
      </c>
      <c r="V44" s="14">
        <f t="shared" si="31"/>
        <v>36.24</v>
      </c>
      <c r="W44" s="14">
        <f t="shared" si="32"/>
        <v>-10</v>
      </c>
      <c r="X44" s="14">
        <v>4</v>
      </c>
      <c r="Y44" s="14">
        <v>2</v>
      </c>
      <c r="Z44" s="14">
        <v>167.5</v>
      </c>
      <c r="AA44" s="14">
        <v>1</v>
      </c>
      <c r="AB44" s="14">
        <v>75</v>
      </c>
      <c r="AC44" s="14">
        <f t="shared" si="22"/>
        <v>-1</v>
      </c>
      <c r="AD44" s="14">
        <f>Z44*0.02+AB44*0.03</f>
        <v>5.6</v>
      </c>
      <c r="AE44" s="14">
        <f>AC44*0.5</f>
        <v>-0.5</v>
      </c>
      <c r="AF44" s="14">
        <v>26</v>
      </c>
      <c r="AG44" s="14">
        <v>2</v>
      </c>
      <c r="AH44" s="14">
        <v>99.6</v>
      </c>
      <c r="AI44" s="14">
        <f t="shared" si="24"/>
        <v>-24</v>
      </c>
      <c r="AJ44" s="14">
        <f t="shared" si="33"/>
        <v>-24</v>
      </c>
      <c r="AK44" s="14">
        <v>3</v>
      </c>
      <c r="AL44" s="14">
        <v>4</v>
      </c>
      <c r="AM44" s="14">
        <v>864</v>
      </c>
      <c r="AN44" s="14">
        <f t="shared" si="25"/>
        <v>1</v>
      </c>
      <c r="AO44" s="14"/>
      <c r="AP44" s="14">
        <v>7</v>
      </c>
      <c r="AQ44" s="14">
        <v>0</v>
      </c>
      <c r="AR44" s="14">
        <v>0</v>
      </c>
      <c r="AS44" s="14">
        <f t="shared" si="26"/>
        <v>-7</v>
      </c>
      <c r="AT44" s="14">
        <f t="shared" si="27"/>
        <v>0</v>
      </c>
      <c r="AU44" s="14">
        <v>2</v>
      </c>
      <c r="AV44" s="14">
        <v>4</v>
      </c>
      <c r="AW44" s="14">
        <v>147</v>
      </c>
      <c r="AX44" s="14">
        <f t="shared" si="28"/>
        <v>2</v>
      </c>
      <c r="AY44" s="14">
        <f>AW44*0.05</f>
        <v>7.35</v>
      </c>
      <c r="AZ44" s="14">
        <f t="shared" si="29"/>
        <v>264.1</v>
      </c>
      <c r="BA44" s="14">
        <f t="shared" si="30"/>
        <v>-67</v>
      </c>
    </row>
    <row r="45" customHeight="1" spans="1:53">
      <c r="A45" s="13">
        <v>42</v>
      </c>
      <c r="B45" s="13">
        <v>724</v>
      </c>
      <c r="C45" s="13" t="s">
        <v>74</v>
      </c>
      <c r="D45" s="13" t="s">
        <v>55</v>
      </c>
      <c r="E45" s="14">
        <v>14</v>
      </c>
      <c r="F45" s="14">
        <v>3</v>
      </c>
      <c r="G45" s="14">
        <v>184.38</v>
      </c>
      <c r="H45" s="14">
        <f t="shared" si="19"/>
        <v>-11</v>
      </c>
      <c r="I45" s="14">
        <f t="shared" si="34"/>
        <v>5.5314</v>
      </c>
      <c r="J45" s="14">
        <f t="shared" si="35"/>
        <v>-11</v>
      </c>
      <c r="K45" s="14">
        <v>192</v>
      </c>
      <c r="L45" s="14">
        <v>32</v>
      </c>
      <c r="M45" s="14">
        <v>61</v>
      </c>
      <c r="N45" s="14">
        <v>8545.5</v>
      </c>
      <c r="O45" s="14">
        <f t="shared" si="20"/>
        <v>-38</v>
      </c>
      <c r="P45" s="14">
        <f>N45*0.03</f>
        <v>256.365</v>
      </c>
      <c r="Q45" s="14">
        <f>O45*1</f>
        <v>-38</v>
      </c>
      <c r="R45" s="14">
        <v>28</v>
      </c>
      <c r="S45" s="14">
        <v>12</v>
      </c>
      <c r="T45" s="14">
        <v>1211</v>
      </c>
      <c r="U45" s="14">
        <f t="shared" si="21"/>
        <v>-16</v>
      </c>
      <c r="V45" s="14">
        <f t="shared" si="31"/>
        <v>36.33</v>
      </c>
      <c r="W45" s="14">
        <f t="shared" si="32"/>
        <v>-16</v>
      </c>
      <c r="X45" s="14">
        <v>7</v>
      </c>
      <c r="Y45" s="14">
        <v>5</v>
      </c>
      <c r="Z45" s="14">
        <v>412.5</v>
      </c>
      <c r="AA45" s="14">
        <v>0</v>
      </c>
      <c r="AB45" s="14">
        <v>0</v>
      </c>
      <c r="AC45" s="14">
        <f t="shared" si="22"/>
        <v>-2</v>
      </c>
      <c r="AD45" s="14">
        <f>Z45*0.02+AB45*0.03</f>
        <v>8.25</v>
      </c>
      <c r="AE45" s="14">
        <f>AC45*0.5</f>
        <v>-1</v>
      </c>
      <c r="AF45" s="14">
        <v>26</v>
      </c>
      <c r="AG45" s="14">
        <v>24</v>
      </c>
      <c r="AH45" s="14">
        <v>1172.02</v>
      </c>
      <c r="AI45" s="14">
        <f t="shared" si="24"/>
        <v>-2</v>
      </c>
      <c r="AJ45" s="14">
        <f t="shared" si="33"/>
        <v>-2</v>
      </c>
      <c r="AK45" s="14">
        <v>5</v>
      </c>
      <c r="AL45" s="14">
        <v>6</v>
      </c>
      <c r="AM45" s="14">
        <v>1152</v>
      </c>
      <c r="AN45" s="14">
        <f t="shared" si="25"/>
        <v>1</v>
      </c>
      <c r="AO45" s="14"/>
      <c r="AP45" s="14">
        <v>7</v>
      </c>
      <c r="AQ45" s="14">
        <v>5</v>
      </c>
      <c r="AR45" s="14">
        <v>657.36</v>
      </c>
      <c r="AS45" s="14">
        <f t="shared" si="26"/>
        <v>-2</v>
      </c>
      <c r="AT45" s="14">
        <f t="shared" si="27"/>
        <v>32.868</v>
      </c>
      <c r="AU45" s="14">
        <v>2</v>
      </c>
      <c r="AV45" s="14">
        <v>2</v>
      </c>
      <c r="AW45" s="14">
        <v>98</v>
      </c>
      <c r="AX45" s="14">
        <f t="shared" si="28"/>
        <v>0</v>
      </c>
      <c r="AY45" s="14">
        <f>AW45*0.05</f>
        <v>4.9</v>
      </c>
      <c r="AZ45" s="14">
        <f t="shared" si="29"/>
        <v>344.2</v>
      </c>
      <c r="BA45" s="14">
        <f t="shared" si="30"/>
        <v>-68</v>
      </c>
    </row>
    <row r="46" customHeight="1" spans="1:53">
      <c r="A46" s="13">
        <v>43</v>
      </c>
      <c r="B46" s="13">
        <v>737</v>
      </c>
      <c r="C46" s="13" t="s">
        <v>75</v>
      </c>
      <c r="D46" s="13" t="s">
        <v>55</v>
      </c>
      <c r="E46" s="14">
        <v>9</v>
      </c>
      <c r="F46" s="14">
        <v>7</v>
      </c>
      <c r="G46" s="14">
        <v>376.5</v>
      </c>
      <c r="H46" s="14">
        <f t="shared" si="19"/>
        <v>-2</v>
      </c>
      <c r="I46" s="14">
        <f t="shared" si="34"/>
        <v>11.295</v>
      </c>
      <c r="J46" s="14">
        <f t="shared" si="35"/>
        <v>-2</v>
      </c>
      <c r="K46" s="14">
        <v>125</v>
      </c>
      <c r="L46" s="14">
        <v>40</v>
      </c>
      <c r="M46" s="14">
        <v>82</v>
      </c>
      <c r="N46" s="14">
        <v>10756.21</v>
      </c>
      <c r="O46" s="14">
        <f t="shared" si="20"/>
        <v>79</v>
      </c>
      <c r="P46" s="14">
        <f>N46*0.04</f>
        <v>430.2484</v>
      </c>
      <c r="Q46" s="14"/>
      <c r="R46" s="14">
        <v>18</v>
      </c>
      <c r="S46" s="14">
        <v>16</v>
      </c>
      <c r="T46" s="14">
        <v>1507.1</v>
      </c>
      <c r="U46" s="14">
        <f t="shared" si="21"/>
        <v>-2</v>
      </c>
      <c r="V46" s="14">
        <f t="shared" si="31"/>
        <v>45.213</v>
      </c>
      <c r="W46" s="14">
        <f t="shared" si="32"/>
        <v>-2</v>
      </c>
      <c r="X46" s="14">
        <v>6</v>
      </c>
      <c r="Y46" s="14">
        <v>3</v>
      </c>
      <c r="Z46" s="14">
        <v>231</v>
      </c>
      <c r="AA46" s="14">
        <v>1</v>
      </c>
      <c r="AB46" s="14">
        <v>55.11</v>
      </c>
      <c r="AC46" s="14">
        <f t="shared" si="22"/>
        <v>-2</v>
      </c>
      <c r="AD46" s="14">
        <f>Z46*0.02+AB46*0.03</f>
        <v>6.2733</v>
      </c>
      <c r="AE46" s="14">
        <f>AC46*0.5</f>
        <v>-1</v>
      </c>
      <c r="AF46" s="14">
        <v>30</v>
      </c>
      <c r="AG46" s="14">
        <v>30</v>
      </c>
      <c r="AH46" s="14">
        <v>1494</v>
      </c>
      <c r="AI46" s="14">
        <f t="shared" si="24"/>
        <v>0</v>
      </c>
      <c r="AJ46" s="14"/>
      <c r="AK46" s="14">
        <v>3</v>
      </c>
      <c r="AL46" s="14">
        <v>6</v>
      </c>
      <c r="AM46" s="14">
        <v>1152</v>
      </c>
      <c r="AN46" s="14">
        <f t="shared" si="25"/>
        <v>3</v>
      </c>
      <c r="AO46" s="14"/>
      <c r="AP46" s="14">
        <v>12</v>
      </c>
      <c r="AQ46" s="14">
        <v>0</v>
      </c>
      <c r="AR46" s="14">
        <v>0</v>
      </c>
      <c r="AS46" s="14">
        <f t="shared" si="26"/>
        <v>-12</v>
      </c>
      <c r="AT46" s="14">
        <f t="shared" si="27"/>
        <v>0</v>
      </c>
      <c r="AU46" s="14">
        <v>2</v>
      </c>
      <c r="AV46" s="14">
        <v>1</v>
      </c>
      <c r="AW46" s="14">
        <v>49</v>
      </c>
      <c r="AX46" s="14">
        <f t="shared" si="28"/>
        <v>-1</v>
      </c>
      <c r="AY46" s="14">
        <f>AW46*0.04</f>
        <v>1.96</v>
      </c>
      <c r="AZ46" s="14">
        <f t="shared" si="29"/>
        <v>495</v>
      </c>
      <c r="BA46" s="14">
        <f t="shared" si="30"/>
        <v>-5</v>
      </c>
    </row>
    <row r="47" customHeight="1" spans="1:53">
      <c r="A47" s="13">
        <v>44</v>
      </c>
      <c r="B47" s="13">
        <v>105751</v>
      </c>
      <c r="C47" s="13" t="s">
        <v>76</v>
      </c>
      <c r="D47" s="13" t="s">
        <v>55</v>
      </c>
      <c r="E47" s="14">
        <v>6</v>
      </c>
      <c r="F47" s="14">
        <v>1</v>
      </c>
      <c r="G47" s="14">
        <v>66</v>
      </c>
      <c r="H47" s="14">
        <f t="shared" si="19"/>
        <v>-5</v>
      </c>
      <c r="I47" s="14">
        <f t="shared" si="34"/>
        <v>1.98</v>
      </c>
      <c r="J47" s="14">
        <f t="shared" si="35"/>
        <v>-5</v>
      </c>
      <c r="K47" s="14">
        <v>89</v>
      </c>
      <c r="L47" s="14">
        <v>18</v>
      </c>
      <c r="M47" s="14">
        <v>37</v>
      </c>
      <c r="N47" s="14">
        <v>5331.01</v>
      </c>
      <c r="O47" s="14">
        <f t="shared" si="20"/>
        <v>3</v>
      </c>
      <c r="P47" s="14">
        <f>N47*0.04</f>
        <v>213.2404</v>
      </c>
      <c r="Q47" s="14"/>
      <c r="R47" s="14">
        <v>12</v>
      </c>
      <c r="S47" s="14">
        <v>13</v>
      </c>
      <c r="T47" s="14">
        <v>1317</v>
      </c>
      <c r="U47" s="14">
        <f t="shared" si="21"/>
        <v>1</v>
      </c>
      <c r="V47" s="14">
        <f>T47*0.04</f>
        <v>52.68</v>
      </c>
      <c r="W47" s="14"/>
      <c r="X47" s="14">
        <v>5</v>
      </c>
      <c r="Y47" s="14">
        <v>8</v>
      </c>
      <c r="Z47" s="14">
        <v>675</v>
      </c>
      <c r="AA47" s="14">
        <v>2</v>
      </c>
      <c r="AB47" s="14">
        <v>150</v>
      </c>
      <c r="AC47" s="14">
        <f t="shared" si="22"/>
        <v>5</v>
      </c>
      <c r="AD47" s="14">
        <f>Z47*0.03+AB47*0.04</f>
        <v>26.25</v>
      </c>
      <c r="AE47" s="14"/>
      <c r="AF47" s="14">
        <v>20</v>
      </c>
      <c r="AG47" s="14">
        <v>21</v>
      </c>
      <c r="AH47" s="14">
        <v>1045.8</v>
      </c>
      <c r="AI47" s="14">
        <f t="shared" si="24"/>
        <v>1</v>
      </c>
      <c r="AJ47" s="14"/>
      <c r="AK47" s="14">
        <v>2</v>
      </c>
      <c r="AL47" s="14">
        <v>0</v>
      </c>
      <c r="AM47" s="14">
        <v>0</v>
      </c>
      <c r="AN47" s="14">
        <f t="shared" si="25"/>
        <v>-2</v>
      </c>
      <c r="AO47" s="14">
        <f>AN47*2</f>
        <v>-4</v>
      </c>
      <c r="AP47" s="14">
        <v>7</v>
      </c>
      <c r="AQ47" s="14">
        <v>3</v>
      </c>
      <c r="AR47" s="14">
        <v>396</v>
      </c>
      <c r="AS47" s="14">
        <f t="shared" si="26"/>
        <v>-4</v>
      </c>
      <c r="AT47" s="14">
        <f t="shared" si="27"/>
        <v>19.8</v>
      </c>
      <c r="AU47" s="14">
        <v>2</v>
      </c>
      <c r="AV47" s="14">
        <v>0</v>
      </c>
      <c r="AW47" s="14">
        <v>0</v>
      </c>
      <c r="AX47" s="14">
        <f t="shared" si="28"/>
        <v>-2</v>
      </c>
      <c r="AY47" s="14">
        <f>AW47*0.04</f>
        <v>0</v>
      </c>
      <c r="AZ47" s="14">
        <f t="shared" si="29"/>
        <v>314</v>
      </c>
      <c r="BA47" s="14">
        <f t="shared" si="30"/>
        <v>-9</v>
      </c>
    </row>
    <row r="48" customHeight="1" spans="1:53">
      <c r="A48" s="13">
        <v>45</v>
      </c>
      <c r="B48" s="13">
        <v>399</v>
      </c>
      <c r="C48" s="13" t="s">
        <v>97</v>
      </c>
      <c r="D48" s="13" t="s">
        <v>55</v>
      </c>
      <c r="E48" s="14">
        <v>8</v>
      </c>
      <c r="F48" s="14">
        <v>1</v>
      </c>
      <c r="G48" s="14">
        <v>66</v>
      </c>
      <c r="H48" s="14">
        <f t="shared" si="19"/>
        <v>-7</v>
      </c>
      <c r="I48" s="14">
        <f t="shared" si="34"/>
        <v>1.98</v>
      </c>
      <c r="J48" s="14">
        <f t="shared" si="35"/>
        <v>-7</v>
      </c>
      <c r="K48" s="14">
        <v>109</v>
      </c>
      <c r="L48" s="14">
        <v>12</v>
      </c>
      <c r="M48" s="14">
        <v>25</v>
      </c>
      <c r="N48" s="14">
        <v>3485.57</v>
      </c>
      <c r="O48" s="14">
        <f t="shared" si="20"/>
        <v>-47</v>
      </c>
      <c r="P48" s="14">
        <f>N48*0.03</f>
        <v>104.5671</v>
      </c>
      <c r="Q48" s="14">
        <f>O48*1</f>
        <v>-47</v>
      </c>
      <c r="R48" s="14">
        <v>15</v>
      </c>
      <c r="S48" s="14">
        <v>20</v>
      </c>
      <c r="T48" s="14">
        <v>1847.3</v>
      </c>
      <c r="U48" s="14">
        <f t="shared" si="21"/>
        <v>5</v>
      </c>
      <c r="V48" s="14">
        <f>T48*0.04</f>
        <v>73.892</v>
      </c>
      <c r="W48" s="14"/>
      <c r="X48" s="14">
        <v>4</v>
      </c>
      <c r="Y48" s="14">
        <v>3</v>
      </c>
      <c r="Z48" s="14">
        <v>250</v>
      </c>
      <c r="AA48" s="14">
        <v>2</v>
      </c>
      <c r="AB48" s="14">
        <v>150</v>
      </c>
      <c r="AC48" s="14">
        <f t="shared" si="22"/>
        <v>1</v>
      </c>
      <c r="AD48" s="14">
        <f>Z48*0.03+AB48*0.04</f>
        <v>13.5</v>
      </c>
      <c r="AE48" s="14"/>
      <c r="AF48" s="14">
        <v>46</v>
      </c>
      <c r="AG48" s="14">
        <v>27</v>
      </c>
      <c r="AH48" s="14">
        <v>1337.66</v>
      </c>
      <c r="AI48" s="14">
        <f t="shared" si="24"/>
        <v>-19</v>
      </c>
      <c r="AJ48" s="14">
        <f t="shared" ref="AJ48:AJ79" si="36">AI48*1</f>
        <v>-19</v>
      </c>
      <c r="AK48" s="14">
        <v>2</v>
      </c>
      <c r="AL48" s="14">
        <v>3</v>
      </c>
      <c r="AM48" s="14">
        <v>576</v>
      </c>
      <c r="AN48" s="14">
        <f t="shared" si="25"/>
        <v>1</v>
      </c>
      <c r="AO48" s="14"/>
      <c r="AP48" s="14">
        <v>12</v>
      </c>
      <c r="AQ48" s="14">
        <v>4</v>
      </c>
      <c r="AR48" s="14">
        <v>396</v>
      </c>
      <c r="AS48" s="14">
        <f t="shared" si="26"/>
        <v>-8</v>
      </c>
      <c r="AT48" s="14">
        <f t="shared" si="27"/>
        <v>19.8</v>
      </c>
      <c r="AU48" s="14">
        <v>3</v>
      </c>
      <c r="AV48" s="14">
        <v>4</v>
      </c>
      <c r="AW48" s="14">
        <v>196</v>
      </c>
      <c r="AX48" s="14">
        <f t="shared" si="28"/>
        <v>1</v>
      </c>
      <c r="AY48" s="14">
        <f>AW48*0.05</f>
        <v>9.8</v>
      </c>
      <c r="AZ48" s="14">
        <f t="shared" si="29"/>
        <v>223.5</v>
      </c>
      <c r="BA48" s="14">
        <f t="shared" si="30"/>
        <v>-73</v>
      </c>
    </row>
    <row r="49" customHeight="1" spans="1:53">
      <c r="A49" s="13">
        <v>46</v>
      </c>
      <c r="B49" s="13">
        <v>743</v>
      </c>
      <c r="C49" s="13" t="s">
        <v>98</v>
      </c>
      <c r="D49" s="13" t="s">
        <v>55</v>
      </c>
      <c r="E49" s="14">
        <v>9</v>
      </c>
      <c r="F49" s="14">
        <v>0</v>
      </c>
      <c r="G49" s="14">
        <v>0</v>
      </c>
      <c r="H49" s="14">
        <f t="shared" si="19"/>
        <v>-9</v>
      </c>
      <c r="I49" s="14">
        <f t="shared" si="34"/>
        <v>0</v>
      </c>
      <c r="J49" s="14">
        <f t="shared" si="35"/>
        <v>-9</v>
      </c>
      <c r="K49" s="14">
        <v>129</v>
      </c>
      <c r="L49" s="14">
        <v>38</v>
      </c>
      <c r="M49" s="14">
        <v>79</v>
      </c>
      <c r="N49" s="14">
        <v>10719.65</v>
      </c>
      <c r="O49" s="14">
        <f t="shared" si="20"/>
        <v>67</v>
      </c>
      <c r="P49" s="14">
        <f>N49*0.04</f>
        <v>428.786</v>
      </c>
      <c r="Q49" s="14"/>
      <c r="R49" s="14">
        <v>18</v>
      </c>
      <c r="S49" s="14">
        <v>12</v>
      </c>
      <c r="T49" s="14">
        <v>1167.72</v>
      </c>
      <c r="U49" s="14">
        <f t="shared" si="21"/>
        <v>-6</v>
      </c>
      <c r="V49" s="14">
        <f>T49*0.03</f>
        <v>35.0316</v>
      </c>
      <c r="W49" s="14">
        <f>U49*1</f>
        <v>-6</v>
      </c>
      <c r="X49" s="14">
        <v>4</v>
      </c>
      <c r="Y49" s="14">
        <v>6</v>
      </c>
      <c r="Z49" s="14">
        <v>450</v>
      </c>
      <c r="AA49" s="14">
        <v>2</v>
      </c>
      <c r="AB49" s="14">
        <v>141</v>
      </c>
      <c r="AC49" s="14">
        <f t="shared" si="22"/>
        <v>4</v>
      </c>
      <c r="AD49" s="14">
        <f>Z49*0.03+AB49*0.04</f>
        <v>19.14</v>
      </c>
      <c r="AE49" s="14"/>
      <c r="AF49" s="14">
        <v>46</v>
      </c>
      <c r="AG49" s="14">
        <v>16</v>
      </c>
      <c r="AH49" s="14">
        <v>796.8</v>
      </c>
      <c r="AI49" s="14">
        <f t="shared" si="24"/>
        <v>-30</v>
      </c>
      <c r="AJ49" s="14">
        <f t="shared" si="36"/>
        <v>-30</v>
      </c>
      <c r="AK49" s="14">
        <v>3</v>
      </c>
      <c r="AL49" s="14">
        <v>0</v>
      </c>
      <c r="AM49" s="14">
        <v>0</v>
      </c>
      <c r="AN49" s="14">
        <f t="shared" si="25"/>
        <v>-3</v>
      </c>
      <c r="AO49" s="14">
        <f>AN49*2</f>
        <v>-6</v>
      </c>
      <c r="AP49" s="14">
        <v>7</v>
      </c>
      <c r="AQ49" s="14">
        <v>2</v>
      </c>
      <c r="AR49" s="14">
        <v>198</v>
      </c>
      <c r="AS49" s="14">
        <f t="shared" si="26"/>
        <v>-5</v>
      </c>
      <c r="AT49" s="14">
        <f t="shared" si="27"/>
        <v>9.9</v>
      </c>
      <c r="AU49" s="14">
        <v>3</v>
      </c>
      <c r="AV49" s="14">
        <v>1</v>
      </c>
      <c r="AW49" s="14">
        <v>49</v>
      </c>
      <c r="AX49" s="14">
        <f t="shared" si="28"/>
        <v>-2</v>
      </c>
      <c r="AY49" s="14">
        <f>AW49*0.04</f>
        <v>1.96</v>
      </c>
      <c r="AZ49" s="14">
        <f t="shared" si="29"/>
        <v>494.8</v>
      </c>
      <c r="BA49" s="14">
        <f t="shared" si="30"/>
        <v>-51</v>
      </c>
    </row>
    <row r="50" customHeight="1" spans="1:53">
      <c r="A50" s="13">
        <v>47</v>
      </c>
      <c r="B50" s="13">
        <v>103639</v>
      </c>
      <c r="C50" s="13" t="s">
        <v>99</v>
      </c>
      <c r="D50" s="13" t="s">
        <v>55</v>
      </c>
      <c r="E50" s="14">
        <v>6</v>
      </c>
      <c r="F50" s="14">
        <v>14</v>
      </c>
      <c r="G50" s="14">
        <v>862</v>
      </c>
      <c r="H50" s="14">
        <f t="shared" si="19"/>
        <v>8</v>
      </c>
      <c r="I50" s="20">
        <f>G50*0.04</f>
        <v>34.48</v>
      </c>
      <c r="J50" s="14"/>
      <c r="K50" s="14">
        <v>84</v>
      </c>
      <c r="L50" s="14">
        <v>13</v>
      </c>
      <c r="M50" s="14">
        <v>55</v>
      </c>
      <c r="N50" s="14">
        <v>6705.12</v>
      </c>
      <c r="O50" s="14">
        <f t="shared" si="20"/>
        <v>39</v>
      </c>
      <c r="P50" s="14">
        <f>N50*0.04</f>
        <v>268.2048</v>
      </c>
      <c r="Q50" s="14"/>
      <c r="R50" s="14">
        <v>12</v>
      </c>
      <c r="S50" s="14">
        <v>9</v>
      </c>
      <c r="T50" s="14">
        <v>937.57</v>
      </c>
      <c r="U50" s="14">
        <f t="shared" si="21"/>
        <v>-3</v>
      </c>
      <c r="V50" s="14">
        <f>T50*0.03</f>
        <v>28.1271</v>
      </c>
      <c r="W50" s="14">
        <f>U50*1</f>
        <v>-3</v>
      </c>
      <c r="X50" s="14">
        <v>5</v>
      </c>
      <c r="Y50" s="14">
        <v>0</v>
      </c>
      <c r="Z50" s="14">
        <v>0</v>
      </c>
      <c r="AA50" s="14">
        <v>0</v>
      </c>
      <c r="AB50" s="14">
        <v>0</v>
      </c>
      <c r="AC50" s="14">
        <f t="shared" si="22"/>
        <v>-5</v>
      </c>
      <c r="AD50" s="14">
        <f>Z50*0.02+AB50*0.03</f>
        <v>0</v>
      </c>
      <c r="AE50" s="14">
        <f>AC50*0.5</f>
        <v>-2.5</v>
      </c>
      <c r="AF50" s="14">
        <v>29</v>
      </c>
      <c r="AG50" s="14">
        <v>14</v>
      </c>
      <c r="AH50" s="14">
        <v>694.06</v>
      </c>
      <c r="AI50" s="14">
        <f t="shared" si="24"/>
        <v>-15</v>
      </c>
      <c r="AJ50" s="14">
        <f t="shared" si="36"/>
        <v>-15</v>
      </c>
      <c r="AK50" s="14">
        <v>2</v>
      </c>
      <c r="AL50" s="14">
        <v>3</v>
      </c>
      <c r="AM50" s="14">
        <v>576</v>
      </c>
      <c r="AN50" s="14">
        <f t="shared" si="25"/>
        <v>1</v>
      </c>
      <c r="AO50" s="14"/>
      <c r="AP50" s="14">
        <v>7</v>
      </c>
      <c r="AQ50" s="14">
        <v>0</v>
      </c>
      <c r="AR50" s="14">
        <v>0</v>
      </c>
      <c r="AS50" s="14">
        <f t="shared" si="26"/>
        <v>-7</v>
      </c>
      <c r="AT50" s="14">
        <f t="shared" si="27"/>
        <v>0</v>
      </c>
      <c r="AU50" s="14">
        <v>2</v>
      </c>
      <c r="AV50" s="14">
        <v>2</v>
      </c>
      <c r="AW50" s="14">
        <v>98</v>
      </c>
      <c r="AX50" s="14">
        <f t="shared" si="28"/>
        <v>0</v>
      </c>
      <c r="AY50" s="14">
        <f>AW50*0.05</f>
        <v>4.9</v>
      </c>
      <c r="AZ50" s="14">
        <f t="shared" si="29"/>
        <v>335.7</v>
      </c>
      <c r="BA50" s="14">
        <f t="shared" si="30"/>
        <v>-21</v>
      </c>
    </row>
    <row r="51" customHeight="1" spans="1:53">
      <c r="A51" s="13">
        <v>48</v>
      </c>
      <c r="B51" s="13">
        <v>733</v>
      </c>
      <c r="C51" s="13" t="s">
        <v>126</v>
      </c>
      <c r="D51" s="13" t="s">
        <v>55</v>
      </c>
      <c r="E51" s="14">
        <v>8</v>
      </c>
      <c r="F51" s="14">
        <v>3</v>
      </c>
      <c r="G51" s="14">
        <v>164</v>
      </c>
      <c r="H51" s="14">
        <f t="shared" si="19"/>
        <v>-5</v>
      </c>
      <c r="I51" s="14">
        <f t="shared" ref="I51:I66" si="37">G51*0.03</f>
        <v>4.92</v>
      </c>
      <c r="J51" s="14">
        <f t="shared" ref="J51:J66" si="38">H51*1</f>
        <v>-5</v>
      </c>
      <c r="K51" s="14">
        <v>114</v>
      </c>
      <c r="L51" s="14">
        <v>18</v>
      </c>
      <c r="M51" s="14">
        <v>17</v>
      </c>
      <c r="N51" s="14">
        <v>2865.73</v>
      </c>
      <c r="O51" s="14">
        <f t="shared" si="20"/>
        <v>-62</v>
      </c>
      <c r="P51" s="14">
        <f t="shared" ref="P51:P61" si="39">N51*0.03</f>
        <v>85.9719</v>
      </c>
      <c r="Q51" s="14">
        <f t="shared" ref="Q51:Q61" si="40">O51*1</f>
        <v>-62</v>
      </c>
      <c r="R51" s="14">
        <v>16</v>
      </c>
      <c r="S51" s="14">
        <v>2</v>
      </c>
      <c r="T51" s="14">
        <v>221</v>
      </c>
      <c r="U51" s="14">
        <f t="shared" si="21"/>
        <v>-14</v>
      </c>
      <c r="V51" s="14">
        <f>T51*0.03</f>
        <v>6.63</v>
      </c>
      <c r="W51" s="14">
        <f>U51*1</f>
        <v>-14</v>
      </c>
      <c r="X51" s="14">
        <v>4</v>
      </c>
      <c r="Y51" s="14">
        <v>3</v>
      </c>
      <c r="Z51" s="14">
        <v>247</v>
      </c>
      <c r="AA51" s="14">
        <v>1</v>
      </c>
      <c r="AB51" s="14">
        <v>63.75</v>
      </c>
      <c r="AC51" s="14">
        <f t="shared" si="22"/>
        <v>0</v>
      </c>
      <c r="AD51" s="14">
        <f>Z51*0.03+AB51*0.04</f>
        <v>9.96</v>
      </c>
      <c r="AE51" s="14"/>
      <c r="AF51" s="14">
        <v>24</v>
      </c>
      <c r="AG51" s="14">
        <v>6</v>
      </c>
      <c r="AH51" s="14">
        <v>285.63</v>
      </c>
      <c r="AI51" s="14">
        <f t="shared" si="24"/>
        <v>-18</v>
      </c>
      <c r="AJ51" s="14">
        <f t="shared" si="36"/>
        <v>-18</v>
      </c>
      <c r="AK51" s="14">
        <v>2</v>
      </c>
      <c r="AL51" s="14">
        <v>0</v>
      </c>
      <c r="AM51" s="14">
        <v>0</v>
      </c>
      <c r="AN51" s="14">
        <f t="shared" si="25"/>
        <v>-2</v>
      </c>
      <c r="AO51" s="14">
        <f>AN51*2</f>
        <v>-4</v>
      </c>
      <c r="AP51" s="14">
        <v>7</v>
      </c>
      <c r="AQ51" s="14">
        <v>1</v>
      </c>
      <c r="AR51" s="14">
        <v>198</v>
      </c>
      <c r="AS51" s="14">
        <f t="shared" si="26"/>
        <v>-6</v>
      </c>
      <c r="AT51" s="14">
        <f t="shared" si="27"/>
        <v>9.9</v>
      </c>
      <c r="AU51" s="14">
        <v>3</v>
      </c>
      <c r="AV51" s="14">
        <v>4</v>
      </c>
      <c r="AW51" s="14">
        <v>196</v>
      </c>
      <c r="AX51" s="14">
        <f t="shared" si="28"/>
        <v>1</v>
      </c>
      <c r="AY51" s="14">
        <f>AW51*0.05</f>
        <v>9.8</v>
      </c>
      <c r="AZ51" s="14">
        <f t="shared" si="29"/>
        <v>127.2</v>
      </c>
      <c r="BA51" s="14">
        <f t="shared" si="30"/>
        <v>-103</v>
      </c>
    </row>
    <row r="52" customHeight="1" spans="1:53">
      <c r="A52" s="13">
        <v>49</v>
      </c>
      <c r="B52" s="13">
        <v>106485</v>
      </c>
      <c r="C52" s="13" t="s">
        <v>127</v>
      </c>
      <c r="D52" s="13" t="s">
        <v>55</v>
      </c>
      <c r="E52" s="14">
        <v>6</v>
      </c>
      <c r="F52" s="14">
        <v>1</v>
      </c>
      <c r="G52" s="14">
        <v>68</v>
      </c>
      <c r="H52" s="14">
        <f t="shared" si="19"/>
        <v>-5</v>
      </c>
      <c r="I52" s="14">
        <f t="shared" si="37"/>
        <v>2.04</v>
      </c>
      <c r="J52" s="14">
        <f t="shared" si="38"/>
        <v>-5</v>
      </c>
      <c r="K52" s="14">
        <v>90</v>
      </c>
      <c r="L52" s="14">
        <v>7</v>
      </c>
      <c r="M52" s="14">
        <v>20</v>
      </c>
      <c r="N52" s="14">
        <v>2455.88</v>
      </c>
      <c r="O52" s="14">
        <f t="shared" si="20"/>
        <v>-43</v>
      </c>
      <c r="P52" s="14">
        <f t="shared" si="39"/>
        <v>73.6764</v>
      </c>
      <c r="Q52" s="14">
        <f t="shared" si="40"/>
        <v>-43</v>
      </c>
      <c r="R52" s="14">
        <v>13</v>
      </c>
      <c r="S52" s="14">
        <v>6</v>
      </c>
      <c r="T52" s="14">
        <v>448</v>
      </c>
      <c r="U52" s="14">
        <f t="shared" si="21"/>
        <v>-7</v>
      </c>
      <c r="V52" s="14">
        <f>T52*0.03</f>
        <v>13.44</v>
      </c>
      <c r="W52" s="14">
        <f>U52*1</f>
        <v>-7</v>
      </c>
      <c r="X52" s="14">
        <v>4</v>
      </c>
      <c r="Y52" s="14">
        <v>1</v>
      </c>
      <c r="Z52" s="14">
        <v>82.5</v>
      </c>
      <c r="AA52" s="14">
        <v>1</v>
      </c>
      <c r="AB52" s="14">
        <v>75</v>
      </c>
      <c r="AC52" s="14">
        <f t="shared" si="22"/>
        <v>-2</v>
      </c>
      <c r="AD52" s="14">
        <f>Z52*0.02+AB52*0.03</f>
        <v>3.9</v>
      </c>
      <c r="AE52" s="14">
        <f>AC52*0.5</f>
        <v>-1</v>
      </c>
      <c r="AF52" s="14">
        <v>24</v>
      </c>
      <c r="AG52" s="14">
        <v>4</v>
      </c>
      <c r="AH52" s="14">
        <v>199.2</v>
      </c>
      <c r="AI52" s="14">
        <f t="shared" si="24"/>
        <v>-20</v>
      </c>
      <c r="AJ52" s="14">
        <f t="shared" si="36"/>
        <v>-20</v>
      </c>
      <c r="AK52" s="14">
        <v>2</v>
      </c>
      <c r="AL52" s="14">
        <v>3</v>
      </c>
      <c r="AM52" s="14">
        <v>576</v>
      </c>
      <c r="AN52" s="14">
        <f t="shared" si="25"/>
        <v>1</v>
      </c>
      <c r="AO52" s="14"/>
      <c r="AP52" s="14">
        <v>7</v>
      </c>
      <c r="AQ52" s="14">
        <v>2</v>
      </c>
      <c r="AR52" s="14">
        <v>198</v>
      </c>
      <c r="AS52" s="14">
        <f t="shared" si="26"/>
        <v>-5</v>
      </c>
      <c r="AT52" s="14">
        <f t="shared" si="27"/>
        <v>9.9</v>
      </c>
      <c r="AU52" s="14">
        <v>2</v>
      </c>
      <c r="AV52" s="14">
        <v>0</v>
      </c>
      <c r="AW52" s="14">
        <v>0</v>
      </c>
      <c r="AX52" s="14">
        <f t="shared" si="28"/>
        <v>-2</v>
      </c>
      <c r="AY52" s="14">
        <f>AW52*0.04</f>
        <v>0</v>
      </c>
      <c r="AZ52" s="14">
        <f t="shared" si="29"/>
        <v>103</v>
      </c>
      <c r="BA52" s="14">
        <f t="shared" si="30"/>
        <v>-76</v>
      </c>
    </row>
    <row r="53" customHeight="1" spans="1:53">
      <c r="A53" s="13">
        <v>50</v>
      </c>
      <c r="B53" s="13">
        <v>573</v>
      </c>
      <c r="C53" s="13" t="s">
        <v>147</v>
      </c>
      <c r="D53" s="13" t="s">
        <v>55</v>
      </c>
      <c r="E53" s="14">
        <v>7</v>
      </c>
      <c r="F53" s="14">
        <v>3</v>
      </c>
      <c r="G53" s="14">
        <v>198</v>
      </c>
      <c r="H53" s="14">
        <f t="shared" si="19"/>
        <v>-4</v>
      </c>
      <c r="I53" s="14">
        <f t="shared" si="37"/>
        <v>5.94</v>
      </c>
      <c r="J53" s="14">
        <f t="shared" si="38"/>
        <v>-4</v>
      </c>
      <c r="K53" s="14">
        <v>102</v>
      </c>
      <c r="L53" s="14">
        <v>20</v>
      </c>
      <c r="M53" s="14">
        <v>24</v>
      </c>
      <c r="N53" s="14">
        <v>3804.5</v>
      </c>
      <c r="O53" s="14">
        <f t="shared" si="20"/>
        <v>-34</v>
      </c>
      <c r="P53" s="14">
        <f t="shared" si="39"/>
        <v>114.135</v>
      </c>
      <c r="Q53" s="14">
        <f t="shared" si="40"/>
        <v>-34</v>
      </c>
      <c r="R53" s="14">
        <v>14</v>
      </c>
      <c r="S53" s="14">
        <v>4</v>
      </c>
      <c r="T53" s="14">
        <v>436</v>
      </c>
      <c r="U53" s="14">
        <f t="shared" si="21"/>
        <v>-10</v>
      </c>
      <c r="V53" s="14">
        <f>T53*0.03</f>
        <v>13.08</v>
      </c>
      <c r="W53" s="14">
        <f>U53*1</f>
        <v>-10</v>
      </c>
      <c r="X53" s="14">
        <v>3</v>
      </c>
      <c r="Y53" s="14">
        <v>3</v>
      </c>
      <c r="Z53" s="14">
        <v>252.5</v>
      </c>
      <c r="AA53" s="14">
        <v>0</v>
      </c>
      <c r="AB53" s="14">
        <v>0</v>
      </c>
      <c r="AC53" s="14">
        <f t="shared" si="22"/>
        <v>0</v>
      </c>
      <c r="AD53" s="14">
        <f>Z53*0.03+AB53*0.04</f>
        <v>7.575</v>
      </c>
      <c r="AE53" s="14"/>
      <c r="AF53" s="14">
        <v>24</v>
      </c>
      <c r="AG53" s="14">
        <v>11</v>
      </c>
      <c r="AH53" s="14">
        <v>543.22</v>
      </c>
      <c r="AI53" s="14">
        <f t="shared" si="24"/>
        <v>-13</v>
      </c>
      <c r="AJ53" s="14">
        <f t="shared" si="36"/>
        <v>-13</v>
      </c>
      <c r="AK53" s="14">
        <v>2</v>
      </c>
      <c r="AL53" s="14">
        <v>0</v>
      </c>
      <c r="AM53" s="14">
        <v>0</v>
      </c>
      <c r="AN53" s="14">
        <f t="shared" si="25"/>
        <v>-2</v>
      </c>
      <c r="AO53" s="14">
        <f>AN53*2</f>
        <v>-4</v>
      </c>
      <c r="AP53" s="14">
        <v>7</v>
      </c>
      <c r="AQ53" s="14">
        <v>0</v>
      </c>
      <c r="AR53" s="14">
        <v>0</v>
      </c>
      <c r="AS53" s="14">
        <f t="shared" si="26"/>
        <v>-7</v>
      </c>
      <c r="AT53" s="14">
        <f t="shared" si="27"/>
        <v>0</v>
      </c>
      <c r="AU53" s="14">
        <v>2</v>
      </c>
      <c r="AV53" s="14">
        <v>1</v>
      </c>
      <c r="AW53" s="14">
        <v>49</v>
      </c>
      <c r="AX53" s="14">
        <f t="shared" si="28"/>
        <v>-1</v>
      </c>
      <c r="AY53" s="14">
        <f>AW53*0.04</f>
        <v>1.96</v>
      </c>
      <c r="AZ53" s="14">
        <f t="shared" si="29"/>
        <v>142.7</v>
      </c>
      <c r="BA53" s="14">
        <f t="shared" si="30"/>
        <v>-65</v>
      </c>
    </row>
    <row r="54" customHeight="1" spans="1:53">
      <c r="A54" s="13">
        <v>51</v>
      </c>
      <c r="B54" s="13">
        <v>740</v>
      </c>
      <c r="C54" s="13" t="s">
        <v>148</v>
      </c>
      <c r="D54" s="13" t="s">
        <v>55</v>
      </c>
      <c r="E54" s="14">
        <v>6</v>
      </c>
      <c r="F54" s="14">
        <v>0</v>
      </c>
      <c r="G54" s="14">
        <v>0</v>
      </c>
      <c r="H54" s="14">
        <f t="shared" si="19"/>
        <v>-6</v>
      </c>
      <c r="I54" s="14">
        <f t="shared" si="37"/>
        <v>0</v>
      </c>
      <c r="J54" s="14">
        <f t="shared" si="38"/>
        <v>-6</v>
      </c>
      <c r="K54" s="14">
        <v>86</v>
      </c>
      <c r="L54" s="14">
        <v>33</v>
      </c>
      <c r="M54" s="14">
        <v>25</v>
      </c>
      <c r="N54" s="14">
        <v>4751.27</v>
      </c>
      <c r="O54" s="14">
        <f t="shared" si="20"/>
        <v>-3</v>
      </c>
      <c r="P54" s="14">
        <f t="shared" si="39"/>
        <v>142.5381</v>
      </c>
      <c r="Q54" s="14">
        <f t="shared" si="40"/>
        <v>-3</v>
      </c>
      <c r="R54" s="14">
        <v>12</v>
      </c>
      <c r="S54" s="14">
        <v>13</v>
      </c>
      <c r="T54" s="14">
        <v>1164.96</v>
      </c>
      <c r="U54" s="14">
        <f t="shared" si="21"/>
        <v>1</v>
      </c>
      <c r="V54" s="14">
        <f>T54*0.04</f>
        <v>46.5984</v>
      </c>
      <c r="W54" s="14"/>
      <c r="X54" s="14">
        <v>3</v>
      </c>
      <c r="Y54" s="14">
        <v>5</v>
      </c>
      <c r="Z54" s="14">
        <v>420</v>
      </c>
      <c r="AA54" s="14">
        <v>1</v>
      </c>
      <c r="AB54" s="14">
        <v>75</v>
      </c>
      <c r="AC54" s="14">
        <f t="shared" si="22"/>
        <v>3</v>
      </c>
      <c r="AD54" s="14">
        <f>Z54*0.03+AB54*0.04</f>
        <v>15.6</v>
      </c>
      <c r="AE54" s="14"/>
      <c r="AF54" s="14">
        <v>18</v>
      </c>
      <c r="AG54" s="14">
        <v>9</v>
      </c>
      <c r="AH54" s="14">
        <v>390.4</v>
      </c>
      <c r="AI54" s="14">
        <f t="shared" si="24"/>
        <v>-9</v>
      </c>
      <c r="AJ54" s="14">
        <f t="shared" si="36"/>
        <v>-9</v>
      </c>
      <c r="AK54" s="14">
        <v>2</v>
      </c>
      <c r="AL54" s="14">
        <v>9</v>
      </c>
      <c r="AM54" s="14">
        <v>1728.01</v>
      </c>
      <c r="AN54" s="14">
        <f t="shared" si="25"/>
        <v>7</v>
      </c>
      <c r="AO54" s="14"/>
      <c r="AP54" s="14">
        <v>7</v>
      </c>
      <c r="AQ54" s="14">
        <v>0</v>
      </c>
      <c r="AR54" s="14">
        <v>0</v>
      </c>
      <c r="AS54" s="14">
        <f t="shared" si="26"/>
        <v>-7</v>
      </c>
      <c r="AT54" s="14">
        <f t="shared" si="27"/>
        <v>0</v>
      </c>
      <c r="AU54" s="14">
        <v>2</v>
      </c>
      <c r="AV54" s="14">
        <v>1</v>
      </c>
      <c r="AW54" s="14">
        <v>49</v>
      </c>
      <c r="AX54" s="14">
        <f t="shared" si="28"/>
        <v>-1</v>
      </c>
      <c r="AY54" s="14">
        <f>AW54*0.04</f>
        <v>1.96</v>
      </c>
      <c r="AZ54" s="14">
        <f t="shared" si="29"/>
        <v>206.7</v>
      </c>
      <c r="BA54" s="14">
        <f t="shared" si="30"/>
        <v>-18</v>
      </c>
    </row>
    <row r="55" customHeight="1" spans="1:53">
      <c r="A55" s="13">
        <v>52</v>
      </c>
      <c r="B55" s="13">
        <v>753</v>
      </c>
      <c r="C55" s="13" t="s">
        <v>149</v>
      </c>
      <c r="D55" s="13" t="s">
        <v>55</v>
      </c>
      <c r="E55" s="14">
        <v>5</v>
      </c>
      <c r="F55" s="14">
        <v>2</v>
      </c>
      <c r="G55" s="14">
        <v>124</v>
      </c>
      <c r="H55" s="14">
        <f t="shared" si="19"/>
        <v>-3</v>
      </c>
      <c r="I55" s="14">
        <f t="shared" si="37"/>
        <v>3.72</v>
      </c>
      <c r="J55" s="14">
        <f t="shared" si="38"/>
        <v>-3</v>
      </c>
      <c r="K55" s="14">
        <v>64</v>
      </c>
      <c r="L55" s="14">
        <v>2</v>
      </c>
      <c r="M55" s="14">
        <v>13</v>
      </c>
      <c r="N55" s="14">
        <v>1551.44</v>
      </c>
      <c r="O55" s="14">
        <f t="shared" si="20"/>
        <v>-36</v>
      </c>
      <c r="P55" s="14">
        <f t="shared" si="39"/>
        <v>46.5432</v>
      </c>
      <c r="Q55" s="14">
        <f t="shared" si="40"/>
        <v>-36</v>
      </c>
      <c r="R55" s="14">
        <v>9</v>
      </c>
      <c r="S55" s="14">
        <v>1</v>
      </c>
      <c r="T55" s="14">
        <v>92.65</v>
      </c>
      <c r="U55" s="14">
        <f t="shared" si="21"/>
        <v>-8</v>
      </c>
      <c r="V55" s="14">
        <f t="shared" ref="V55:V61" si="41">T55*0.03</f>
        <v>2.7795</v>
      </c>
      <c r="W55" s="14">
        <f t="shared" ref="W55:W61" si="42">U55*1</f>
        <v>-8</v>
      </c>
      <c r="X55" s="14">
        <v>2</v>
      </c>
      <c r="Y55" s="14">
        <v>4</v>
      </c>
      <c r="Z55" s="14">
        <v>314</v>
      </c>
      <c r="AA55" s="14">
        <v>0</v>
      </c>
      <c r="AB55" s="14">
        <v>0</v>
      </c>
      <c r="AC55" s="14">
        <f t="shared" si="22"/>
        <v>2</v>
      </c>
      <c r="AD55" s="14">
        <f>Z55*0.03+AB55*0.04</f>
        <v>9.42</v>
      </c>
      <c r="AE55" s="14"/>
      <c r="AF55" s="14">
        <v>18</v>
      </c>
      <c r="AG55" s="14">
        <v>0</v>
      </c>
      <c r="AH55" s="14">
        <v>0</v>
      </c>
      <c r="AI55" s="14">
        <f t="shared" si="24"/>
        <v>-18</v>
      </c>
      <c r="AJ55" s="14">
        <f t="shared" si="36"/>
        <v>-18</v>
      </c>
      <c r="AK55" s="14">
        <v>1</v>
      </c>
      <c r="AL55" s="14">
        <v>0</v>
      </c>
      <c r="AM55" s="14">
        <v>0</v>
      </c>
      <c r="AN55" s="14">
        <f t="shared" si="25"/>
        <v>-1</v>
      </c>
      <c r="AO55" s="14">
        <f>AN55*2</f>
        <v>-2</v>
      </c>
      <c r="AP55" s="14">
        <v>6</v>
      </c>
      <c r="AQ55" s="14">
        <v>0</v>
      </c>
      <c r="AR55" s="14">
        <v>0</v>
      </c>
      <c r="AS55" s="14">
        <f t="shared" si="26"/>
        <v>-6</v>
      </c>
      <c r="AT55" s="14">
        <f t="shared" si="27"/>
        <v>0</v>
      </c>
      <c r="AU55" s="14">
        <v>2</v>
      </c>
      <c r="AV55" s="14">
        <v>0</v>
      </c>
      <c r="AW55" s="14">
        <v>0</v>
      </c>
      <c r="AX55" s="14">
        <f t="shared" si="28"/>
        <v>-2</v>
      </c>
      <c r="AY55" s="14">
        <f>AW55*0.04</f>
        <v>0</v>
      </c>
      <c r="AZ55" s="14">
        <f t="shared" si="29"/>
        <v>62.5</v>
      </c>
      <c r="BA55" s="14">
        <f t="shared" si="30"/>
        <v>-67</v>
      </c>
    </row>
    <row r="56" customHeight="1" spans="1:53">
      <c r="A56" s="13">
        <v>53</v>
      </c>
      <c r="B56" s="13">
        <v>545</v>
      </c>
      <c r="C56" s="13" t="s">
        <v>161</v>
      </c>
      <c r="D56" s="13" t="s">
        <v>55</v>
      </c>
      <c r="E56" s="14">
        <v>5</v>
      </c>
      <c r="F56" s="14">
        <v>0</v>
      </c>
      <c r="G56" s="14">
        <v>0</v>
      </c>
      <c r="H56" s="14">
        <f t="shared" si="19"/>
        <v>-5</v>
      </c>
      <c r="I56" s="14">
        <f t="shared" si="37"/>
        <v>0</v>
      </c>
      <c r="J56" s="14">
        <f t="shared" si="38"/>
        <v>-5</v>
      </c>
      <c r="K56" s="14">
        <v>63</v>
      </c>
      <c r="L56" s="14">
        <v>1</v>
      </c>
      <c r="M56" s="14">
        <v>8</v>
      </c>
      <c r="N56" s="14">
        <v>981.78</v>
      </c>
      <c r="O56" s="14">
        <f t="shared" si="20"/>
        <v>-46</v>
      </c>
      <c r="P56" s="14">
        <f t="shared" si="39"/>
        <v>29.4534</v>
      </c>
      <c r="Q56" s="14">
        <f t="shared" si="40"/>
        <v>-46</v>
      </c>
      <c r="R56" s="14">
        <v>9</v>
      </c>
      <c r="S56" s="14">
        <v>8</v>
      </c>
      <c r="T56" s="14">
        <v>752.66</v>
      </c>
      <c r="U56" s="14">
        <f t="shared" si="21"/>
        <v>-1</v>
      </c>
      <c r="V56" s="14">
        <f t="shared" si="41"/>
        <v>22.5798</v>
      </c>
      <c r="W56" s="14">
        <f t="shared" si="42"/>
        <v>-1</v>
      </c>
      <c r="X56" s="14">
        <v>2</v>
      </c>
      <c r="Y56" s="14">
        <v>2</v>
      </c>
      <c r="Z56" s="14">
        <v>150</v>
      </c>
      <c r="AA56" s="14">
        <v>1</v>
      </c>
      <c r="AB56" s="14">
        <v>75</v>
      </c>
      <c r="AC56" s="14">
        <f t="shared" si="22"/>
        <v>1</v>
      </c>
      <c r="AD56" s="14">
        <f>Z56*0.03+AB56*0.04</f>
        <v>7.5</v>
      </c>
      <c r="AE56" s="14"/>
      <c r="AF56" s="14">
        <v>18</v>
      </c>
      <c r="AG56" s="14">
        <v>3</v>
      </c>
      <c r="AH56" s="14">
        <v>149.4</v>
      </c>
      <c r="AI56" s="14">
        <f t="shared" si="24"/>
        <v>-15</v>
      </c>
      <c r="AJ56" s="14">
        <f t="shared" si="36"/>
        <v>-15</v>
      </c>
      <c r="AK56" s="14">
        <v>1</v>
      </c>
      <c r="AL56" s="14">
        <v>3</v>
      </c>
      <c r="AM56" s="14">
        <v>774</v>
      </c>
      <c r="AN56" s="14">
        <f t="shared" si="25"/>
        <v>2</v>
      </c>
      <c r="AO56" s="14"/>
      <c r="AP56" s="14">
        <v>6</v>
      </c>
      <c r="AQ56" s="14">
        <v>0</v>
      </c>
      <c r="AR56" s="14">
        <v>0</v>
      </c>
      <c r="AS56" s="14">
        <f t="shared" si="26"/>
        <v>-6</v>
      </c>
      <c r="AT56" s="14">
        <f t="shared" si="27"/>
        <v>0</v>
      </c>
      <c r="AU56" s="14">
        <v>2</v>
      </c>
      <c r="AV56" s="14">
        <v>2</v>
      </c>
      <c r="AW56" s="14">
        <v>98</v>
      </c>
      <c r="AX56" s="14">
        <f t="shared" si="28"/>
        <v>0</v>
      </c>
      <c r="AY56" s="14">
        <f>AW56*0.05</f>
        <v>4.9</v>
      </c>
      <c r="AZ56" s="14">
        <f t="shared" si="29"/>
        <v>64.4</v>
      </c>
      <c r="BA56" s="14">
        <f t="shared" si="30"/>
        <v>-67</v>
      </c>
    </row>
    <row r="57" customHeight="1" spans="1:53">
      <c r="A57" s="13">
        <v>54</v>
      </c>
      <c r="B57" s="13">
        <v>104430</v>
      </c>
      <c r="C57" s="13" t="s">
        <v>162</v>
      </c>
      <c r="D57" s="13" t="s">
        <v>55</v>
      </c>
      <c r="E57" s="14">
        <v>5</v>
      </c>
      <c r="F57" s="14">
        <v>1</v>
      </c>
      <c r="G57" s="14">
        <v>66</v>
      </c>
      <c r="H57" s="14">
        <f t="shared" si="19"/>
        <v>-4</v>
      </c>
      <c r="I57" s="14">
        <f t="shared" si="37"/>
        <v>1.98</v>
      </c>
      <c r="J57" s="14">
        <f t="shared" si="38"/>
        <v>-4</v>
      </c>
      <c r="K57" s="14">
        <v>72</v>
      </c>
      <c r="L57" s="14">
        <v>16</v>
      </c>
      <c r="M57" s="14">
        <v>9</v>
      </c>
      <c r="N57" s="14">
        <v>1981</v>
      </c>
      <c r="O57" s="14">
        <f t="shared" si="20"/>
        <v>-38</v>
      </c>
      <c r="P57" s="14">
        <f t="shared" si="39"/>
        <v>59.43</v>
      </c>
      <c r="Q57" s="14">
        <f t="shared" si="40"/>
        <v>-38</v>
      </c>
      <c r="R57" s="14">
        <v>10</v>
      </c>
      <c r="S57" s="14">
        <v>6</v>
      </c>
      <c r="T57" s="14">
        <v>545</v>
      </c>
      <c r="U57" s="14">
        <f t="shared" si="21"/>
        <v>-4</v>
      </c>
      <c r="V57" s="14">
        <f t="shared" si="41"/>
        <v>16.35</v>
      </c>
      <c r="W57" s="14">
        <f t="shared" si="42"/>
        <v>-4</v>
      </c>
      <c r="X57" s="14">
        <v>3</v>
      </c>
      <c r="Y57" s="14">
        <v>2</v>
      </c>
      <c r="Z57" s="14">
        <v>167.5</v>
      </c>
      <c r="AA57" s="14">
        <v>0</v>
      </c>
      <c r="AB57" s="14">
        <v>0</v>
      </c>
      <c r="AC57" s="14">
        <f t="shared" si="22"/>
        <v>-1</v>
      </c>
      <c r="AD57" s="14">
        <f>Z57*0.02+AB57*0.03</f>
        <v>3.35</v>
      </c>
      <c r="AE57" s="14">
        <f>AC57*0.5</f>
        <v>-0.5</v>
      </c>
      <c r="AF57" s="14">
        <v>24</v>
      </c>
      <c r="AG57" s="14">
        <v>8</v>
      </c>
      <c r="AH57" s="14">
        <v>398.4</v>
      </c>
      <c r="AI57" s="14">
        <f t="shared" si="24"/>
        <v>-16</v>
      </c>
      <c r="AJ57" s="14">
        <f t="shared" si="36"/>
        <v>-16</v>
      </c>
      <c r="AK57" s="14">
        <v>2</v>
      </c>
      <c r="AL57" s="14">
        <v>0</v>
      </c>
      <c r="AM57" s="14">
        <v>0</v>
      </c>
      <c r="AN57" s="14">
        <f t="shared" si="25"/>
        <v>-2</v>
      </c>
      <c r="AO57" s="14">
        <f>AN57*2</f>
        <v>-4</v>
      </c>
      <c r="AP57" s="14">
        <v>6</v>
      </c>
      <c r="AQ57" s="14">
        <v>0</v>
      </c>
      <c r="AR57" s="14">
        <v>0</v>
      </c>
      <c r="AS57" s="14">
        <f t="shared" si="26"/>
        <v>-6</v>
      </c>
      <c r="AT57" s="14">
        <f t="shared" si="27"/>
        <v>0</v>
      </c>
      <c r="AU57" s="14">
        <v>2</v>
      </c>
      <c r="AV57" s="14">
        <v>0</v>
      </c>
      <c r="AW57" s="14">
        <v>0</v>
      </c>
      <c r="AX57" s="14">
        <f t="shared" si="28"/>
        <v>-2</v>
      </c>
      <c r="AY57" s="14">
        <f>AW57*0.04</f>
        <v>0</v>
      </c>
      <c r="AZ57" s="14">
        <f t="shared" si="29"/>
        <v>81.1</v>
      </c>
      <c r="BA57" s="14">
        <f t="shared" si="30"/>
        <v>-67</v>
      </c>
    </row>
    <row r="58" customHeight="1" spans="1:53">
      <c r="A58" s="13">
        <v>55</v>
      </c>
      <c r="B58" s="13">
        <v>105396</v>
      </c>
      <c r="C58" s="13" t="s">
        <v>163</v>
      </c>
      <c r="D58" s="13" t="s">
        <v>55</v>
      </c>
      <c r="E58" s="14">
        <v>5</v>
      </c>
      <c r="F58" s="14">
        <v>0</v>
      </c>
      <c r="G58" s="14">
        <v>0</v>
      </c>
      <c r="H58" s="14">
        <f t="shared" si="19"/>
        <v>-5</v>
      </c>
      <c r="I58" s="14">
        <f t="shared" si="37"/>
        <v>0</v>
      </c>
      <c r="J58" s="14">
        <f t="shared" si="38"/>
        <v>-5</v>
      </c>
      <c r="K58" s="14">
        <v>72</v>
      </c>
      <c r="L58" s="14">
        <v>7</v>
      </c>
      <c r="M58" s="14">
        <v>11</v>
      </c>
      <c r="N58" s="14">
        <v>1656</v>
      </c>
      <c r="O58" s="14">
        <f t="shared" si="20"/>
        <v>-43</v>
      </c>
      <c r="P58" s="14">
        <f t="shared" si="39"/>
        <v>49.68</v>
      </c>
      <c r="Q58" s="14">
        <f t="shared" si="40"/>
        <v>-43</v>
      </c>
      <c r="R58" s="14">
        <v>10</v>
      </c>
      <c r="S58" s="14">
        <v>0</v>
      </c>
      <c r="T58" s="14">
        <v>0</v>
      </c>
      <c r="U58" s="14">
        <f t="shared" si="21"/>
        <v>-10</v>
      </c>
      <c r="V58" s="14">
        <f t="shared" si="41"/>
        <v>0</v>
      </c>
      <c r="W58" s="14">
        <f t="shared" si="42"/>
        <v>-10</v>
      </c>
      <c r="X58" s="14">
        <v>2</v>
      </c>
      <c r="Y58" s="14">
        <v>0</v>
      </c>
      <c r="Z58" s="14">
        <v>0</v>
      </c>
      <c r="AA58" s="14">
        <v>0</v>
      </c>
      <c r="AB58" s="14">
        <v>0</v>
      </c>
      <c r="AC58" s="14">
        <f t="shared" si="22"/>
        <v>-2</v>
      </c>
      <c r="AD58" s="14">
        <f>Z58*0.02+AB58*0.03</f>
        <v>0</v>
      </c>
      <c r="AE58" s="14">
        <f>AC58*0.5</f>
        <v>-1</v>
      </c>
      <c r="AF58" s="14">
        <v>22</v>
      </c>
      <c r="AG58" s="14">
        <v>1</v>
      </c>
      <c r="AH58" s="14">
        <v>25.63</v>
      </c>
      <c r="AI58" s="14">
        <f t="shared" si="24"/>
        <v>-21</v>
      </c>
      <c r="AJ58" s="14">
        <f t="shared" si="36"/>
        <v>-21</v>
      </c>
      <c r="AK58" s="14">
        <v>2</v>
      </c>
      <c r="AL58" s="14">
        <v>0</v>
      </c>
      <c r="AM58" s="14">
        <v>0</v>
      </c>
      <c r="AN58" s="14">
        <f t="shared" si="25"/>
        <v>-2</v>
      </c>
      <c r="AO58" s="14">
        <f>AN58*2</f>
        <v>-4</v>
      </c>
      <c r="AP58" s="14">
        <v>7</v>
      </c>
      <c r="AQ58" s="14">
        <v>0</v>
      </c>
      <c r="AR58" s="14">
        <v>0</v>
      </c>
      <c r="AS58" s="14">
        <f t="shared" si="26"/>
        <v>-7</v>
      </c>
      <c r="AT58" s="14">
        <f t="shared" si="27"/>
        <v>0</v>
      </c>
      <c r="AU58" s="14">
        <v>2</v>
      </c>
      <c r="AV58" s="14">
        <v>3</v>
      </c>
      <c r="AW58" s="14">
        <v>139.65</v>
      </c>
      <c r="AX58" s="14">
        <f t="shared" si="28"/>
        <v>1</v>
      </c>
      <c r="AY58" s="14">
        <f>AW58*0.05</f>
        <v>6.9825</v>
      </c>
      <c r="AZ58" s="14">
        <f t="shared" si="29"/>
        <v>56.7</v>
      </c>
      <c r="BA58" s="14">
        <f t="shared" si="30"/>
        <v>-84</v>
      </c>
    </row>
    <row r="59" customHeight="1" spans="1:53">
      <c r="A59" s="13">
        <v>56</v>
      </c>
      <c r="B59" s="13">
        <v>105910</v>
      </c>
      <c r="C59" s="13" t="s">
        <v>164</v>
      </c>
      <c r="D59" s="13" t="s">
        <v>55</v>
      </c>
      <c r="E59" s="14">
        <v>5</v>
      </c>
      <c r="F59" s="14">
        <v>2</v>
      </c>
      <c r="G59" s="14">
        <v>116.14</v>
      </c>
      <c r="H59" s="14">
        <f t="shared" si="19"/>
        <v>-3</v>
      </c>
      <c r="I59" s="14">
        <f t="shared" si="37"/>
        <v>3.4842</v>
      </c>
      <c r="J59" s="14">
        <f t="shared" si="38"/>
        <v>-3</v>
      </c>
      <c r="K59" s="14">
        <v>72</v>
      </c>
      <c r="L59" s="14">
        <v>3</v>
      </c>
      <c r="M59" s="14">
        <v>4</v>
      </c>
      <c r="N59" s="14">
        <v>617.35</v>
      </c>
      <c r="O59" s="14">
        <f t="shared" si="20"/>
        <v>-61</v>
      </c>
      <c r="P59" s="14">
        <f t="shared" si="39"/>
        <v>18.5205</v>
      </c>
      <c r="Q59" s="14">
        <f t="shared" si="40"/>
        <v>-61</v>
      </c>
      <c r="R59" s="14">
        <v>10</v>
      </c>
      <c r="S59" s="14">
        <v>0</v>
      </c>
      <c r="T59" s="14">
        <v>0</v>
      </c>
      <c r="U59" s="14">
        <f t="shared" si="21"/>
        <v>-10</v>
      </c>
      <c r="V59" s="14">
        <f t="shared" si="41"/>
        <v>0</v>
      </c>
      <c r="W59" s="14">
        <f t="shared" si="42"/>
        <v>-10</v>
      </c>
      <c r="X59" s="14">
        <v>2</v>
      </c>
      <c r="Y59" s="14">
        <v>1</v>
      </c>
      <c r="Z59" s="14">
        <v>75</v>
      </c>
      <c r="AA59" s="14">
        <v>0</v>
      </c>
      <c r="AB59" s="14">
        <v>0</v>
      </c>
      <c r="AC59" s="14">
        <f t="shared" si="22"/>
        <v>-1</v>
      </c>
      <c r="AD59" s="14">
        <f>Z59*0.02+AB59*0.03</f>
        <v>1.5</v>
      </c>
      <c r="AE59" s="14">
        <f>AC59*0.5</f>
        <v>-0.5</v>
      </c>
      <c r="AF59" s="14">
        <v>18</v>
      </c>
      <c r="AG59" s="14">
        <v>4</v>
      </c>
      <c r="AH59" s="14">
        <v>172.84</v>
      </c>
      <c r="AI59" s="14">
        <f t="shared" si="24"/>
        <v>-14</v>
      </c>
      <c r="AJ59" s="14">
        <f t="shared" si="36"/>
        <v>-14</v>
      </c>
      <c r="AK59" s="14">
        <v>2</v>
      </c>
      <c r="AL59" s="14">
        <v>3</v>
      </c>
      <c r="AM59" s="14">
        <v>576</v>
      </c>
      <c r="AN59" s="14">
        <f t="shared" si="25"/>
        <v>1</v>
      </c>
      <c r="AO59" s="14"/>
      <c r="AP59" s="14">
        <v>7</v>
      </c>
      <c r="AQ59" s="14">
        <v>0</v>
      </c>
      <c r="AR59" s="14">
        <v>0</v>
      </c>
      <c r="AS59" s="14">
        <f t="shared" si="26"/>
        <v>-7</v>
      </c>
      <c r="AT59" s="14">
        <f t="shared" si="27"/>
        <v>0</v>
      </c>
      <c r="AU59" s="14">
        <v>2</v>
      </c>
      <c r="AV59" s="14">
        <v>0</v>
      </c>
      <c r="AW59" s="14">
        <v>0</v>
      </c>
      <c r="AX59" s="14">
        <f t="shared" si="28"/>
        <v>-2</v>
      </c>
      <c r="AY59" s="14">
        <f>AW59*0.04</f>
        <v>0</v>
      </c>
      <c r="AZ59" s="14">
        <f t="shared" si="29"/>
        <v>23.5</v>
      </c>
      <c r="BA59" s="14">
        <f t="shared" si="30"/>
        <v>-89</v>
      </c>
    </row>
    <row r="60" customHeight="1" spans="1:53">
      <c r="A60" s="13">
        <v>57</v>
      </c>
      <c r="B60" s="13">
        <v>106568</v>
      </c>
      <c r="C60" s="13" t="s">
        <v>165</v>
      </c>
      <c r="D60" s="13" t="s">
        <v>55</v>
      </c>
      <c r="E60" s="14">
        <v>4</v>
      </c>
      <c r="F60" s="14">
        <v>0</v>
      </c>
      <c r="G60" s="14">
        <v>0</v>
      </c>
      <c r="H60" s="14">
        <f t="shared" si="19"/>
        <v>-4</v>
      </c>
      <c r="I60" s="14">
        <f t="shared" si="37"/>
        <v>0</v>
      </c>
      <c r="J60" s="14">
        <f t="shared" si="38"/>
        <v>-4</v>
      </c>
      <c r="K60" s="14">
        <v>58</v>
      </c>
      <c r="L60" s="14">
        <v>6</v>
      </c>
      <c r="M60" s="14">
        <v>6</v>
      </c>
      <c r="N60" s="14">
        <v>1028</v>
      </c>
      <c r="O60" s="14">
        <f t="shared" si="20"/>
        <v>-40</v>
      </c>
      <c r="P60" s="14">
        <f t="shared" si="39"/>
        <v>30.84</v>
      </c>
      <c r="Q60" s="14">
        <f t="shared" si="40"/>
        <v>-40</v>
      </c>
      <c r="R60" s="14">
        <v>9</v>
      </c>
      <c r="S60" s="14">
        <v>3</v>
      </c>
      <c r="T60" s="14">
        <v>306.34</v>
      </c>
      <c r="U60" s="14">
        <f t="shared" si="21"/>
        <v>-6</v>
      </c>
      <c r="V60" s="14">
        <f t="shared" si="41"/>
        <v>9.1902</v>
      </c>
      <c r="W60" s="14">
        <f t="shared" si="42"/>
        <v>-6</v>
      </c>
      <c r="X60" s="14">
        <v>2</v>
      </c>
      <c r="Y60" s="14">
        <v>0</v>
      </c>
      <c r="Z60" s="14">
        <v>0</v>
      </c>
      <c r="AA60" s="14">
        <v>1</v>
      </c>
      <c r="AB60" s="14">
        <v>75</v>
      </c>
      <c r="AC60" s="14">
        <f t="shared" si="22"/>
        <v>-1</v>
      </c>
      <c r="AD60" s="14">
        <f>Z60*0.02+AB60*0.03</f>
        <v>2.25</v>
      </c>
      <c r="AE60" s="14">
        <f>AC60*0.5</f>
        <v>-0.5</v>
      </c>
      <c r="AF60" s="14">
        <v>18</v>
      </c>
      <c r="AG60" s="14">
        <v>3</v>
      </c>
      <c r="AH60" s="14">
        <v>149.4</v>
      </c>
      <c r="AI60" s="14">
        <f t="shared" si="24"/>
        <v>-15</v>
      </c>
      <c r="AJ60" s="14">
        <f t="shared" si="36"/>
        <v>-15</v>
      </c>
      <c r="AK60" s="14">
        <v>1</v>
      </c>
      <c r="AL60" s="14">
        <v>0</v>
      </c>
      <c r="AM60" s="14">
        <v>0</v>
      </c>
      <c r="AN60" s="14">
        <f t="shared" si="25"/>
        <v>-1</v>
      </c>
      <c r="AO60" s="14">
        <f>AN60*2</f>
        <v>-2</v>
      </c>
      <c r="AP60" s="14">
        <v>6</v>
      </c>
      <c r="AQ60" s="14">
        <v>0</v>
      </c>
      <c r="AR60" s="14">
        <v>0</v>
      </c>
      <c r="AS60" s="14">
        <f t="shared" si="26"/>
        <v>-6</v>
      </c>
      <c r="AT60" s="14">
        <f t="shared" si="27"/>
        <v>0</v>
      </c>
      <c r="AU60" s="14">
        <v>2</v>
      </c>
      <c r="AV60" s="14">
        <v>0</v>
      </c>
      <c r="AW60" s="14">
        <v>0</v>
      </c>
      <c r="AX60" s="14">
        <f t="shared" si="28"/>
        <v>-2</v>
      </c>
      <c r="AY60" s="14">
        <f>AW60*0.04</f>
        <v>0</v>
      </c>
      <c r="AZ60" s="14">
        <f t="shared" si="29"/>
        <v>42.3</v>
      </c>
      <c r="BA60" s="14">
        <f t="shared" si="30"/>
        <v>-68</v>
      </c>
    </row>
    <row r="61" customHeight="1" spans="1:53">
      <c r="A61" s="13">
        <v>58</v>
      </c>
      <c r="B61" s="13">
        <v>337</v>
      </c>
      <c r="C61" s="13" t="s">
        <v>46</v>
      </c>
      <c r="D61" s="13" t="s">
        <v>47</v>
      </c>
      <c r="E61" s="14">
        <v>20</v>
      </c>
      <c r="F61" s="14">
        <v>0</v>
      </c>
      <c r="G61" s="14">
        <v>0</v>
      </c>
      <c r="H61" s="14">
        <f t="shared" si="19"/>
        <v>-20</v>
      </c>
      <c r="I61" s="14">
        <f t="shared" si="37"/>
        <v>0</v>
      </c>
      <c r="J61" s="14">
        <f t="shared" si="38"/>
        <v>-20</v>
      </c>
      <c r="K61" s="14">
        <v>273</v>
      </c>
      <c r="L61" s="14">
        <v>18</v>
      </c>
      <c r="M61" s="14">
        <v>70</v>
      </c>
      <c r="N61" s="14">
        <v>8717.28</v>
      </c>
      <c r="O61" s="14">
        <f t="shared" si="20"/>
        <v>-115</v>
      </c>
      <c r="P61" s="14">
        <f t="shared" si="39"/>
        <v>261.5184</v>
      </c>
      <c r="Q61" s="14">
        <f t="shared" si="40"/>
        <v>-115</v>
      </c>
      <c r="R61" s="14">
        <v>40</v>
      </c>
      <c r="S61" s="14">
        <v>13</v>
      </c>
      <c r="T61" s="14">
        <v>1260.6</v>
      </c>
      <c r="U61" s="14">
        <f t="shared" si="21"/>
        <v>-27</v>
      </c>
      <c r="V61" s="14">
        <f t="shared" si="41"/>
        <v>37.818</v>
      </c>
      <c r="W61" s="14">
        <f t="shared" si="42"/>
        <v>-27</v>
      </c>
      <c r="X61" s="14">
        <v>11</v>
      </c>
      <c r="Y61" s="14">
        <v>10</v>
      </c>
      <c r="Z61" s="14">
        <v>826.76</v>
      </c>
      <c r="AA61" s="14">
        <v>3</v>
      </c>
      <c r="AB61" s="14">
        <v>225</v>
      </c>
      <c r="AC61" s="14">
        <f t="shared" si="22"/>
        <v>2</v>
      </c>
      <c r="AD61" s="14">
        <f>Z61*0.03+AB61*0.04</f>
        <v>33.8028</v>
      </c>
      <c r="AE61" s="14"/>
      <c r="AF61" s="14">
        <v>79</v>
      </c>
      <c r="AG61" s="14">
        <v>22</v>
      </c>
      <c r="AH61" s="14">
        <v>1048.83</v>
      </c>
      <c r="AI61" s="14">
        <f t="shared" si="24"/>
        <v>-57</v>
      </c>
      <c r="AJ61" s="14">
        <f t="shared" si="36"/>
        <v>-57</v>
      </c>
      <c r="AK61" s="14">
        <v>6</v>
      </c>
      <c r="AL61" s="14">
        <v>0</v>
      </c>
      <c r="AM61" s="14">
        <v>0</v>
      </c>
      <c r="AN61" s="14">
        <f t="shared" si="25"/>
        <v>-6</v>
      </c>
      <c r="AO61" s="14">
        <f>AN61*2</f>
        <v>-12</v>
      </c>
      <c r="AP61" s="14">
        <v>23</v>
      </c>
      <c r="AQ61" s="14">
        <v>14</v>
      </c>
      <c r="AR61" s="14">
        <v>1782</v>
      </c>
      <c r="AS61" s="14">
        <f t="shared" si="26"/>
        <v>-9</v>
      </c>
      <c r="AT61" s="14">
        <f t="shared" si="27"/>
        <v>89.1</v>
      </c>
      <c r="AU61" s="14">
        <v>5</v>
      </c>
      <c r="AV61" s="14">
        <v>5</v>
      </c>
      <c r="AW61" s="14">
        <v>245</v>
      </c>
      <c r="AX61" s="14">
        <f t="shared" si="28"/>
        <v>0</v>
      </c>
      <c r="AY61" s="14">
        <f>AW61*0.05</f>
        <v>12.25</v>
      </c>
      <c r="AZ61" s="14">
        <f t="shared" si="29"/>
        <v>434.5</v>
      </c>
      <c r="BA61" s="14">
        <f t="shared" si="30"/>
        <v>-231</v>
      </c>
    </row>
    <row r="62" customHeight="1" spans="1:53">
      <c r="A62" s="13">
        <v>59</v>
      </c>
      <c r="B62" s="13">
        <v>373</v>
      </c>
      <c r="C62" s="13" t="s">
        <v>59</v>
      </c>
      <c r="D62" s="13" t="s">
        <v>47</v>
      </c>
      <c r="E62" s="14">
        <v>14</v>
      </c>
      <c r="F62" s="14">
        <v>7</v>
      </c>
      <c r="G62" s="14">
        <v>406</v>
      </c>
      <c r="H62" s="14">
        <f t="shared" si="19"/>
        <v>-7</v>
      </c>
      <c r="I62" s="14">
        <f t="shared" si="37"/>
        <v>12.18</v>
      </c>
      <c r="J62" s="14">
        <f t="shared" si="38"/>
        <v>-7</v>
      </c>
      <c r="K62" s="14">
        <v>189</v>
      </c>
      <c r="L62" s="14">
        <v>26</v>
      </c>
      <c r="M62" s="14">
        <v>103</v>
      </c>
      <c r="N62" s="14">
        <v>12630.16</v>
      </c>
      <c r="O62" s="14">
        <f t="shared" si="20"/>
        <v>43</v>
      </c>
      <c r="P62" s="14">
        <f>N62*0.04</f>
        <v>505.2064</v>
      </c>
      <c r="Q62" s="14"/>
      <c r="R62" s="14">
        <v>27</v>
      </c>
      <c r="S62" s="14">
        <v>28</v>
      </c>
      <c r="T62" s="14">
        <v>2605.95</v>
      </c>
      <c r="U62" s="14">
        <f t="shared" si="21"/>
        <v>1</v>
      </c>
      <c r="V62" s="14">
        <f>T62*0.04</f>
        <v>104.238</v>
      </c>
      <c r="W62" s="14"/>
      <c r="X62" s="14">
        <v>7</v>
      </c>
      <c r="Y62" s="14">
        <v>6</v>
      </c>
      <c r="Z62" s="14">
        <v>450</v>
      </c>
      <c r="AA62" s="14">
        <v>1</v>
      </c>
      <c r="AB62" s="14">
        <v>63.75</v>
      </c>
      <c r="AC62" s="14">
        <f t="shared" si="22"/>
        <v>0</v>
      </c>
      <c r="AD62" s="14">
        <f>Z62*0.03+AB62*0.04</f>
        <v>16.05</v>
      </c>
      <c r="AE62" s="14"/>
      <c r="AF62" s="14">
        <v>37</v>
      </c>
      <c r="AG62" s="14">
        <v>33</v>
      </c>
      <c r="AH62" s="14">
        <v>1608.4</v>
      </c>
      <c r="AI62" s="14">
        <f t="shared" si="24"/>
        <v>-4</v>
      </c>
      <c r="AJ62" s="14">
        <f t="shared" si="36"/>
        <v>-4</v>
      </c>
      <c r="AK62" s="14">
        <v>4</v>
      </c>
      <c r="AL62" s="14">
        <v>4</v>
      </c>
      <c r="AM62" s="14">
        <v>864.01</v>
      </c>
      <c r="AN62" s="14">
        <f t="shared" si="25"/>
        <v>0</v>
      </c>
      <c r="AO62" s="14"/>
      <c r="AP62" s="14">
        <v>7</v>
      </c>
      <c r="AQ62" s="14">
        <v>4</v>
      </c>
      <c r="AR62" s="14">
        <v>396</v>
      </c>
      <c r="AS62" s="14">
        <f t="shared" si="26"/>
        <v>-3</v>
      </c>
      <c r="AT62" s="14">
        <f t="shared" si="27"/>
        <v>19.8</v>
      </c>
      <c r="AU62" s="14">
        <v>3</v>
      </c>
      <c r="AV62" s="14">
        <v>2</v>
      </c>
      <c r="AW62" s="14">
        <v>98</v>
      </c>
      <c r="AX62" s="14">
        <f t="shared" si="28"/>
        <v>-1</v>
      </c>
      <c r="AY62" s="14">
        <f>AW62*0.04</f>
        <v>3.92</v>
      </c>
      <c r="AZ62" s="14">
        <f t="shared" si="29"/>
        <v>661.4</v>
      </c>
      <c r="BA62" s="14">
        <f t="shared" si="30"/>
        <v>-11</v>
      </c>
    </row>
    <row r="63" customHeight="1" spans="1:53">
      <c r="A63" s="13">
        <v>60</v>
      </c>
      <c r="B63" s="13">
        <v>517</v>
      </c>
      <c r="C63" s="13" t="s">
        <v>60</v>
      </c>
      <c r="D63" s="13" t="s">
        <v>47</v>
      </c>
      <c r="E63" s="14">
        <v>14</v>
      </c>
      <c r="F63" s="14">
        <v>7</v>
      </c>
      <c r="G63" s="14">
        <v>462</v>
      </c>
      <c r="H63" s="14">
        <f t="shared" si="19"/>
        <v>-7</v>
      </c>
      <c r="I63" s="14">
        <f t="shared" si="37"/>
        <v>13.86</v>
      </c>
      <c r="J63" s="14">
        <f t="shared" si="38"/>
        <v>-7</v>
      </c>
      <c r="K63" s="14">
        <v>199</v>
      </c>
      <c r="L63" s="14">
        <v>7</v>
      </c>
      <c r="M63" s="14">
        <v>40</v>
      </c>
      <c r="N63" s="14">
        <v>4811</v>
      </c>
      <c r="O63" s="14">
        <f t="shared" si="20"/>
        <v>-112</v>
      </c>
      <c r="P63" s="14">
        <f>N63*0.03</f>
        <v>144.33</v>
      </c>
      <c r="Q63" s="14">
        <f>O63*1</f>
        <v>-112</v>
      </c>
      <c r="R63" s="14">
        <v>29</v>
      </c>
      <c r="S63" s="14">
        <v>14</v>
      </c>
      <c r="T63" s="14">
        <v>1357.54</v>
      </c>
      <c r="U63" s="14">
        <f t="shared" si="21"/>
        <v>-15</v>
      </c>
      <c r="V63" s="14">
        <f t="shared" ref="V63:V70" si="43">T63*0.03</f>
        <v>40.7262</v>
      </c>
      <c r="W63" s="14">
        <f t="shared" ref="W63:W70" si="44">U63*1</f>
        <v>-15</v>
      </c>
      <c r="X63" s="14">
        <v>10</v>
      </c>
      <c r="Y63" s="14">
        <v>10</v>
      </c>
      <c r="Z63" s="14">
        <v>837.5</v>
      </c>
      <c r="AA63" s="14">
        <v>0</v>
      </c>
      <c r="AB63" s="14">
        <v>0</v>
      </c>
      <c r="AC63" s="14">
        <f t="shared" si="22"/>
        <v>0</v>
      </c>
      <c r="AD63" s="14">
        <f>Z63*0.03+AB63*0.04</f>
        <v>25.125</v>
      </c>
      <c r="AE63" s="14"/>
      <c r="AF63" s="14">
        <v>64</v>
      </c>
      <c r="AG63" s="14">
        <v>20</v>
      </c>
      <c r="AH63" s="14">
        <v>990.02</v>
      </c>
      <c r="AI63" s="14">
        <f t="shared" si="24"/>
        <v>-44</v>
      </c>
      <c r="AJ63" s="14">
        <f t="shared" si="36"/>
        <v>-44</v>
      </c>
      <c r="AK63" s="14">
        <v>4</v>
      </c>
      <c r="AL63" s="14">
        <v>6</v>
      </c>
      <c r="AM63" s="14">
        <v>1152</v>
      </c>
      <c r="AN63" s="14">
        <f t="shared" si="25"/>
        <v>2</v>
      </c>
      <c r="AO63" s="14"/>
      <c r="AP63" s="14">
        <v>15</v>
      </c>
      <c r="AQ63" s="14">
        <v>2</v>
      </c>
      <c r="AR63" s="14">
        <v>396</v>
      </c>
      <c r="AS63" s="14">
        <f t="shared" si="26"/>
        <v>-13</v>
      </c>
      <c r="AT63" s="14">
        <f t="shared" si="27"/>
        <v>19.8</v>
      </c>
      <c r="AU63" s="14">
        <v>5</v>
      </c>
      <c r="AV63" s="14">
        <v>1</v>
      </c>
      <c r="AW63" s="14">
        <v>49</v>
      </c>
      <c r="AX63" s="14">
        <f t="shared" si="28"/>
        <v>-4</v>
      </c>
      <c r="AY63" s="14">
        <f>AW63*0.04</f>
        <v>1.96</v>
      </c>
      <c r="AZ63" s="14">
        <f t="shared" si="29"/>
        <v>245.8</v>
      </c>
      <c r="BA63" s="14">
        <f t="shared" si="30"/>
        <v>-178</v>
      </c>
    </row>
    <row r="64" customHeight="1" spans="1:53">
      <c r="A64" s="13">
        <v>61</v>
      </c>
      <c r="B64" s="13">
        <v>511</v>
      </c>
      <c r="C64" s="13" t="s">
        <v>77</v>
      </c>
      <c r="D64" s="13" t="s">
        <v>47</v>
      </c>
      <c r="E64" s="14">
        <v>12</v>
      </c>
      <c r="F64" s="14">
        <v>0</v>
      </c>
      <c r="G64" s="14">
        <v>0</v>
      </c>
      <c r="H64" s="14">
        <f t="shared" si="19"/>
        <v>-12</v>
      </c>
      <c r="I64" s="14">
        <f t="shared" si="37"/>
        <v>0</v>
      </c>
      <c r="J64" s="14">
        <f t="shared" si="38"/>
        <v>-12</v>
      </c>
      <c r="K64" s="14">
        <v>163</v>
      </c>
      <c r="L64" s="14">
        <v>22</v>
      </c>
      <c r="M64" s="14">
        <v>34</v>
      </c>
      <c r="N64" s="14">
        <v>4819</v>
      </c>
      <c r="O64" s="14">
        <f t="shared" si="20"/>
        <v>-73</v>
      </c>
      <c r="P64" s="14">
        <f>N64*0.03</f>
        <v>144.57</v>
      </c>
      <c r="Q64" s="14">
        <f>O64*1</f>
        <v>-73</v>
      </c>
      <c r="R64" s="14">
        <v>23</v>
      </c>
      <c r="S64" s="14">
        <v>14</v>
      </c>
      <c r="T64" s="14">
        <v>1406.65</v>
      </c>
      <c r="U64" s="14">
        <f t="shared" si="21"/>
        <v>-9</v>
      </c>
      <c r="V64" s="14">
        <f t="shared" si="43"/>
        <v>42.1995</v>
      </c>
      <c r="W64" s="14">
        <f t="shared" si="44"/>
        <v>-9</v>
      </c>
      <c r="X64" s="14">
        <v>6</v>
      </c>
      <c r="Y64" s="14">
        <v>4</v>
      </c>
      <c r="Z64" s="14">
        <v>330</v>
      </c>
      <c r="AA64" s="14">
        <v>1</v>
      </c>
      <c r="AB64" s="14">
        <v>75</v>
      </c>
      <c r="AC64" s="14">
        <f t="shared" si="22"/>
        <v>-1</v>
      </c>
      <c r="AD64" s="14">
        <f>Z64*0.02+AB64*0.03</f>
        <v>8.85</v>
      </c>
      <c r="AE64" s="14">
        <f>AC64*0.5</f>
        <v>-0.5</v>
      </c>
      <c r="AF64" s="14">
        <v>27</v>
      </c>
      <c r="AG64" s="14">
        <v>16</v>
      </c>
      <c r="AH64" s="14">
        <v>754.81</v>
      </c>
      <c r="AI64" s="14">
        <f t="shared" si="24"/>
        <v>-11</v>
      </c>
      <c r="AJ64" s="14">
        <f t="shared" si="36"/>
        <v>-11</v>
      </c>
      <c r="AK64" s="14">
        <v>3</v>
      </c>
      <c r="AL64" s="14">
        <v>5</v>
      </c>
      <c r="AM64" s="14">
        <v>1080.89</v>
      </c>
      <c r="AN64" s="14">
        <f t="shared" si="25"/>
        <v>2</v>
      </c>
      <c r="AO64" s="14"/>
      <c r="AP64" s="14">
        <v>7</v>
      </c>
      <c r="AQ64" s="14">
        <v>0</v>
      </c>
      <c r="AR64" s="14">
        <v>0</v>
      </c>
      <c r="AS64" s="14">
        <f t="shared" si="26"/>
        <v>-7</v>
      </c>
      <c r="AT64" s="14">
        <f t="shared" si="27"/>
        <v>0</v>
      </c>
      <c r="AU64" s="14">
        <v>3</v>
      </c>
      <c r="AV64" s="14">
        <v>3</v>
      </c>
      <c r="AW64" s="14">
        <v>147</v>
      </c>
      <c r="AX64" s="14">
        <f t="shared" si="28"/>
        <v>0</v>
      </c>
      <c r="AY64" s="14">
        <f>AW64*0.05</f>
        <v>7.35</v>
      </c>
      <c r="AZ64" s="14">
        <f t="shared" si="29"/>
        <v>203</v>
      </c>
      <c r="BA64" s="14">
        <f t="shared" si="30"/>
        <v>-106</v>
      </c>
    </row>
    <row r="65" customHeight="1" spans="1:53">
      <c r="A65" s="13">
        <v>62</v>
      </c>
      <c r="B65" s="13">
        <v>578</v>
      </c>
      <c r="C65" s="13" t="s">
        <v>78</v>
      </c>
      <c r="D65" s="13" t="s">
        <v>47</v>
      </c>
      <c r="E65" s="14">
        <v>9</v>
      </c>
      <c r="F65" s="14">
        <v>0</v>
      </c>
      <c r="G65" s="14">
        <v>0</v>
      </c>
      <c r="H65" s="14">
        <f t="shared" si="19"/>
        <v>-9</v>
      </c>
      <c r="I65" s="14">
        <f t="shared" si="37"/>
        <v>0</v>
      </c>
      <c r="J65" s="14">
        <f t="shared" si="38"/>
        <v>-9</v>
      </c>
      <c r="K65" s="14">
        <v>125</v>
      </c>
      <c r="L65" s="14">
        <v>20</v>
      </c>
      <c r="M65" s="14">
        <v>66</v>
      </c>
      <c r="N65" s="14">
        <v>7936.66</v>
      </c>
      <c r="O65" s="14">
        <f t="shared" si="20"/>
        <v>27</v>
      </c>
      <c r="P65" s="14">
        <f>N65*0.04</f>
        <v>317.4664</v>
      </c>
      <c r="Q65" s="14"/>
      <c r="R65" s="14">
        <v>18</v>
      </c>
      <c r="S65" s="14">
        <v>14</v>
      </c>
      <c r="T65" s="14">
        <v>1273.95</v>
      </c>
      <c r="U65" s="14">
        <f t="shared" si="21"/>
        <v>-4</v>
      </c>
      <c r="V65" s="14">
        <f t="shared" si="43"/>
        <v>38.2185</v>
      </c>
      <c r="W65" s="14">
        <f t="shared" si="44"/>
        <v>-4</v>
      </c>
      <c r="X65" s="14">
        <v>6</v>
      </c>
      <c r="Y65" s="14">
        <v>5</v>
      </c>
      <c r="Z65" s="14">
        <v>413.42</v>
      </c>
      <c r="AA65" s="14">
        <v>7</v>
      </c>
      <c r="AB65" s="14">
        <v>525</v>
      </c>
      <c r="AC65" s="14">
        <f t="shared" si="22"/>
        <v>6</v>
      </c>
      <c r="AD65" s="14">
        <f>Z65*0.03+AB65*0.04</f>
        <v>33.4026</v>
      </c>
      <c r="AE65" s="14"/>
      <c r="AF65" s="14">
        <v>33</v>
      </c>
      <c r="AG65" s="14">
        <v>30</v>
      </c>
      <c r="AH65" s="14">
        <v>1452.09</v>
      </c>
      <c r="AI65" s="14">
        <f t="shared" si="24"/>
        <v>-3</v>
      </c>
      <c r="AJ65" s="14">
        <f t="shared" si="36"/>
        <v>-3</v>
      </c>
      <c r="AK65" s="14">
        <v>3</v>
      </c>
      <c r="AL65" s="14">
        <v>3</v>
      </c>
      <c r="AM65" s="14">
        <v>576</v>
      </c>
      <c r="AN65" s="14">
        <f t="shared" si="25"/>
        <v>0</v>
      </c>
      <c r="AO65" s="14"/>
      <c r="AP65" s="14">
        <v>7</v>
      </c>
      <c r="AQ65" s="14">
        <v>1</v>
      </c>
      <c r="AR65" s="14">
        <v>198</v>
      </c>
      <c r="AS65" s="14">
        <f t="shared" si="26"/>
        <v>-6</v>
      </c>
      <c r="AT65" s="14">
        <f t="shared" si="27"/>
        <v>9.9</v>
      </c>
      <c r="AU65" s="14">
        <v>3</v>
      </c>
      <c r="AV65" s="14">
        <v>9</v>
      </c>
      <c r="AW65" s="14">
        <v>435.12</v>
      </c>
      <c r="AX65" s="14">
        <f t="shared" si="28"/>
        <v>6</v>
      </c>
      <c r="AY65" s="14">
        <f>AW65*0.05</f>
        <v>21.756</v>
      </c>
      <c r="AZ65" s="14">
        <f t="shared" si="29"/>
        <v>420.7</v>
      </c>
      <c r="BA65" s="14">
        <f t="shared" si="30"/>
        <v>-16</v>
      </c>
    </row>
    <row r="66" customHeight="1" spans="1:53">
      <c r="A66" s="13">
        <v>63</v>
      </c>
      <c r="B66" s="13">
        <v>742</v>
      </c>
      <c r="C66" s="13" t="s">
        <v>79</v>
      </c>
      <c r="D66" s="13" t="s">
        <v>47</v>
      </c>
      <c r="E66" s="14">
        <v>7</v>
      </c>
      <c r="F66" s="14">
        <v>0</v>
      </c>
      <c r="G66" s="14">
        <v>0</v>
      </c>
      <c r="H66" s="14">
        <f t="shared" si="19"/>
        <v>-7</v>
      </c>
      <c r="I66" s="14">
        <f t="shared" si="37"/>
        <v>0</v>
      </c>
      <c r="J66" s="14">
        <f t="shared" si="38"/>
        <v>-7</v>
      </c>
      <c r="K66" s="14">
        <v>102</v>
      </c>
      <c r="L66" s="14">
        <v>0</v>
      </c>
      <c r="M66" s="14">
        <v>7</v>
      </c>
      <c r="N66" s="14">
        <v>803</v>
      </c>
      <c r="O66" s="14">
        <f t="shared" si="20"/>
        <v>-88</v>
      </c>
      <c r="P66" s="14">
        <f t="shared" ref="P66:P80" si="45">N66*0.03</f>
        <v>24.09</v>
      </c>
      <c r="Q66" s="14">
        <f t="shared" ref="Q66:Q80" si="46">O66*1</f>
        <v>-88</v>
      </c>
      <c r="R66" s="14">
        <v>14</v>
      </c>
      <c r="S66" s="14">
        <v>1</v>
      </c>
      <c r="T66" s="14">
        <v>112</v>
      </c>
      <c r="U66" s="14">
        <f t="shared" si="21"/>
        <v>-13</v>
      </c>
      <c r="V66" s="14">
        <f t="shared" si="43"/>
        <v>3.36</v>
      </c>
      <c r="W66" s="14">
        <f t="shared" si="44"/>
        <v>-13</v>
      </c>
      <c r="X66" s="14">
        <v>5</v>
      </c>
      <c r="Y66" s="14">
        <v>1</v>
      </c>
      <c r="Z66" s="14">
        <v>82.5</v>
      </c>
      <c r="AA66" s="14">
        <v>0</v>
      </c>
      <c r="AB66" s="14">
        <v>0</v>
      </c>
      <c r="AC66" s="14">
        <f t="shared" si="22"/>
        <v>-4</v>
      </c>
      <c r="AD66" s="14">
        <f>Z66*0.02+AB66*0.03</f>
        <v>1.65</v>
      </c>
      <c r="AE66" s="14">
        <f>AC66*0.5</f>
        <v>-2</v>
      </c>
      <c r="AF66" s="14">
        <v>27</v>
      </c>
      <c r="AG66" s="14">
        <v>1</v>
      </c>
      <c r="AH66" s="14">
        <v>49.8</v>
      </c>
      <c r="AI66" s="14">
        <f t="shared" si="24"/>
        <v>-26</v>
      </c>
      <c r="AJ66" s="14">
        <f t="shared" si="36"/>
        <v>-26</v>
      </c>
      <c r="AK66" s="14">
        <v>2</v>
      </c>
      <c r="AL66" s="14">
        <v>4</v>
      </c>
      <c r="AM66" s="14">
        <v>864</v>
      </c>
      <c r="AN66" s="14">
        <f t="shared" si="25"/>
        <v>2</v>
      </c>
      <c r="AO66" s="14"/>
      <c r="AP66" s="14">
        <v>7</v>
      </c>
      <c r="AQ66" s="14">
        <v>0</v>
      </c>
      <c r="AR66" s="14">
        <v>0</v>
      </c>
      <c r="AS66" s="14">
        <f t="shared" si="26"/>
        <v>-7</v>
      </c>
      <c r="AT66" s="14">
        <f t="shared" si="27"/>
        <v>0</v>
      </c>
      <c r="AU66" s="14">
        <v>2</v>
      </c>
      <c r="AV66" s="14">
        <v>1</v>
      </c>
      <c r="AW66" s="14">
        <v>49</v>
      </c>
      <c r="AX66" s="14">
        <f t="shared" si="28"/>
        <v>-1</v>
      </c>
      <c r="AY66" s="14">
        <f>AW66*0.04</f>
        <v>1.96</v>
      </c>
      <c r="AZ66" s="14">
        <f t="shared" si="29"/>
        <v>31.1</v>
      </c>
      <c r="BA66" s="14">
        <f t="shared" si="30"/>
        <v>-136</v>
      </c>
    </row>
    <row r="67" customHeight="1" spans="1:53">
      <c r="A67" s="13">
        <v>64</v>
      </c>
      <c r="B67" s="13">
        <v>747</v>
      </c>
      <c r="C67" s="13" t="s">
        <v>80</v>
      </c>
      <c r="D67" s="13" t="s">
        <v>47</v>
      </c>
      <c r="E67" s="14">
        <v>8</v>
      </c>
      <c r="F67" s="14">
        <v>9</v>
      </c>
      <c r="G67" s="14">
        <v>508.63</v>
      </c>
      <c r="H67" s="14">
        <f t="shared" si="19"/>
        <v>1</v>
      </c>
      <c r="I67" s="20">
        <f>G67*0.04</f>
        <v>20.3452</v>
      </c>
      <c r="J67" s="14"/>
      <c r="K67" s="14">
        <v>107</v>
      </c>
      <c r="L67" s="14">
        <v>9</v>
      </c>
      <c r="M67" s="14">
        <v>10</v>
      </c>
      <c r="N67" s="14">
        <v>1840.3</v>
      </c>
      <c r="O67" s="14">
        <f t="shared" si="20"/>
        <v>-78</v>
      </c>
      <c r="P67" s="14">
        <f t="shared" si="45"/>
        <v>55.209</v>
      </c>
      <c r="Q67" s="14">
        <f t="shared" si="46"/>
        <v>-78</v>
      </c>
      <c r="R67" s="14">
        <v>15</v>
      </c>
      <c r="S67" s="14">
        <v>11</v>
      </c>
      <c r="T67" s="14">
        <v>984</v>
      </c>
      <c r="U67" s="14">
        <f t="shared" si="21"/>
        <v>-4</v>
      </c>
      <c r="V67" s="14">
        <f t="shared" si="43"/>
        <v>29.52</v>
      </c>
      <c r="W67" s="14">
        <f t="shared" si="44"/>
        <v>-4</v>
      </c>
      <c r="X67" s="14">
        <v>4</v>
      </c>
      <c r="Y67" s="14">
        <v>2</v>
      </c>
      <c r="Z67" s="14">
        <v>165</v>
      </c>
      <c r="AA67" s="14">
        <v>1</v>
      </c>
      <c r="AB67" s="14">
        <v>75</v>
      </c>
      <c r="AC67" s="14">
        <f t="shared" si="22"/>
        <v>-1</v>
      </c>
      <c r="AD67" s="14">
        <f>Z67*0.02+AB67*0.03</f>
        <v>5.55</v>
      </c>
      <c r="AE67" s="14">
        <f>AC67*0.5</f>
        <v>-0.5</v>
      </c>
      <c r="AF67" s="14">
        <v>27</v>
      </c>
      <c r="AG67" s="14">
        <v>2</v>
      </c>
      <c r="AH67" s="14">
        <v>93.62</v>
      </c>
      <c r="AI67" s="14">
        <f t="shared" si="24"/>
        <v>-25</v>
      </c>
      <c r="AJ67" s="14">
        <f t="shared" si="36"/>
        <v>-25</v>
      </c>
      <c r="AK67" s="14">
        <v>2</v>
      </c>
      <c r="AL67" s="14">
        <v>3</v>
      </c>
      <c r="AM67" s="14">
        <v>576.01</v>
      </c>
      <c r="AN67" s="14">
        <f t="shared" si="25"/>
        <v>1</v>
      </c>
      <c r="AO67" s="14"/>
      <c r="AP67" s="14">
        <v>7</v>
      </c>
      <c r="AQ67" s="14">
        <v>0</v>
      </c>
      <c r="AR67" s="14">
        <v>0</v>
      </c>
      <c r="AS67" s="14">
        <f t="shared" si="26"/>
        <v>-7</v>
      </c>
      <c r="AT67" s="14">
        <f t="shared" si="27"/>
        <v>0</v>
      </c>
      <c r="AU67" s="14">
        <v>2</v>
      </c>
      <c r="AV67" s="14">
        <v>0</v>
      </c>
      <c r="AW67" s="14">
        <v>0</v>
      </c>
      <c r="AX67" s="14">
        <f t="shared" si="28"/>
        <v>-2</v>
      </c>
      <c r="AY67" s="14">
        <f>AW67*0.04</f>
        <v>0</v>
      </c>
      <c r="AZ67" s="14">
        <f t="shared" si="29"/>
        <v>110.6</v>
      </c>
      <c r="BA67" s="14">
        <f t="shared" si="30"/>
        <v>-108</v>
      </c>
    </row>
    <row r="68" customHeight="1" spans="1:53">
      <c r="A68" s="13">
        <v>65</v>
      </c>
      <c r="B68" s="13">
        <v>355</v>
      </c>
      <c r="C68" s="13" t="s">
        <v>100</v>
      </c>
      <c r="D68" s="13" t="s">
        <v>47</v>
      </c>
      <c r="E68" s="14">
        <v>8</v>
      </c>
      <c r="F68" s="14">
        <v>1</v>
      </c>
      <c r="G68" s="14">
        <v>48.29</v>
      </c>
      <c r="H68" s="14">
        <f t="shared" si="19"/>
        <v>-7</v>
      </c>
      <c r="I68" s="14">
        <f t="shared" ref="I68:I78" si="47">G68*0.03</f>
        <v>1.4487</v>
      </c>
      <c r="J68" s="14">
        <f t="shared" ref="J68:J78" si="48">H68*1</f>
        <v>-7</v>
      </c>
      <c r="K68" s="14">
        <v>109</v>
      </c>
      <c r="L68" s="14">
        <v>14</v>
      </c>
      <c r="M68" s="14">
        <v>43</v>
      </c>
      <c r="N68" s="14">
        <v>5162.8</v>
      </c>
      <c r="O68" s="14">
        <f t="shared" si="20"/>
        <v>-9</v>
      </c>
      <c r="P68" s="14">
        <f t="shared" si="45"/>
        <v>154.884</v>
      </c>
      <c r="Q68" s="14">
        <f t="shared" si="46"/>
        <v>-9</v>
      </c>
      <c r="R68" s="14">
        <v>15</v>
      </c>
      <c r="S68" s="14">
        <v>5</v>
      </c>
      <c r="T68" s="14">
        <v>440</v>
      </c>
      <c r="U68" s="14">
        <f t="shared" si="21"/>
        <v>-10</v>
      </c>
      <c r="V68" s="14">
        <f t="shared" si="43"/>
        <v>13.2</v>
      </c>
      <c r="W68" s="14">
        <f t="shared" si="44"/>
        <v>-10</v>
      </c>
      <c r="X68" s="14">
        <v>4</v>
      </c>
      <c r="Y68" s="14">
        <v>1</v>
      </c>
      <c r="Z68" s="14">
        <v>82.5</v>
      </c>
      <c r="AA68" s="14">
        <v>0</v>
      </c>
      <c r="AB68" s="14">
        <v>0</v>
      </c>
      <c r="AC68" s="14">
        <f t="shared" si="22"/>
        <v>-3</v>
      </c>
      <c r="AD68" s="14">
        <f>Z68*0.02+AB68*0.03</f>
        <v>1.65</v>
      </c>
      <c r="AE68" s="14">
        <f>AC68*0.5</f>
        <v>-1.5</v>
      </c>
      <c r="AF68" s="14">
        <v>29</v>
      </c>
      <c r="AG68" s="14">
        <v>10</v>
      </c>
      <c r="AH68" s="14">
        <v>417.92</v>
      </c>
      <c r="AI68" s="14">
        <f t="shared" si="24"/>
        <v>-19</v>
      </c>
      <c r="AJ68" s="14">
        <f t="shared" si="36"/>
        <v>-19</v>
      </c>
      <c r="AK68" s="14">
        <v>2</v>
      </c>
      <c r="AL68" s="14">
        <v>3</v>
      </c>
      <c r="AM68" s="14">
        <v>576</v>
      </c>
      <c r="AN68" s="14">
        <f t="shared" si="25"/>
        <v>1</v>
      </c>
      <c r="AO68" s="14"/>
      <c r="AP68" s="14">
        <v>7</v>
      </c>
      <c r="AQ68" s="14">
        <v>0</v>
      </c>
      <c r="AR68" s="14">
        <v>0</v>
      </c>
      <c r="AS68" s="14">
        <f t="shared" si="26"/>
        <v>-7</v>
      </c>
      <c r="AT68" s="14">
        <f t="shared" si="27"/>
        <v>0</v>
      </c>
      <c r="AU68" s="14">
        <v>2</v>
      </c>
      <c r="AV68" s="14">
        <v>2</v>
      </c>
      <c r="AW68" s="14">
        <v>98</v>
      </c>
      <c r="AX68" s="14">
        <f t="shared" si="28"/>
        <v>0</v>
      </c>
      <c r="AY68" s="14">
        <f>AW68*0.05</f>
        <v>4.9</v>
      </c>
      <c r="AZ68" s="14">
        <f t="shared" si="29"/>
        <v>176.1</v>
      </c>
      <c r="BA68" s="14">
        <f t="shared" si="30"/>
        <v>-47</v>
      </c>
    </row>
    <row r="69" customHeight="1" spans="1:53">
      <c r="A69" s="13">
        <v>66</v>
      </c>
      <c r="B69" s="13">
        <v>391</v>
      </c>
      <c r="C69" s="13" t="s">
        <v>101</v>
      </c>
      <c r="D69" s="13" t="s">
        <v>47</v>
      </c>
      <c r="E69" s="14">
        <v>9</v>
      </c>
      <c r="F69" s="14">
        <v>1</v>
      </c>
      <c r="G69" s="14">
        <v>68</v>
      </c>
      <c r="H69" s="14">
        <f t="shared" ref="H69:H100" si="49">F69-E69</f>
        <v>-8</v>
      </c>
      <c r="I69" s="14">
        <f t="shared" si="47"/>
        <v>2.04</v>
      </c>
      <c r="J69" s="14">
        <f t="shared" si="48"/>
        <v>-8</v>
      </c>
      <c r="K69" s="14">
        <v>129</v>
      </c>
      <c r="L69" s="14">
        <v>12</v>
      </c>
      <c r="M69" s="14">
        <v>30</v>
      </c>
      <c r="N69" s="14">
        <v>4295.52</v>
      </c>
      <c r="O69" s="14">
        <f t="shared" ref="O69:O100" si="50">(L69+M69*2)-K69</f>
        <v>-57</v>
      </c>
      <c r="P69" s="14">
        <f t="shared" si="45"/>
        <v>128.8656</v>
      </c>
      <c r="Q69" s="14">
        <f t="shared" si="46"/>
        <v>-57</v>
      </c>
      <c r="R69" s="14">
        <v>18</v>
      </c>
      <c r="S69" s="14">
        <v>6</v>
      </c>
      <c r="T69" s="14">
        <v>621.3</v>
      </c>
      <c r="U69" s="14">
        <f t="shared" ref="U69:U100" si="51">S69-R69</f>
        <v>-12</v>
      </c>
      <c r="V69" s="14">
        <f t="shared" si="43"/>
        <v>18.639</v>
      </c>
      <c r="W69" s="14">
        <f t="shared" si="44"/>
        <v>-12</v>
      </c>
      <c r="X69" s="14">
        <v>4</v>
      </c>
      <c r="Y69" s="14">
        <v>3</v>
      </c>
      <c r="Z69" s="14">
        <v>246</v>
      </c>
      <c r="AA69" s="14">
        <v>1</v>
      </c>
      <c r="AB69" s="14">
        <v>75</v>
      </c>
      <c r="AC69" s="14">
        <f t="shared" ref="AC69:AC100" si="52">(Y69+AA69)-X69</f>
        <v>0</v>
      </c>
      <c r="AD69" s="14">
        <f>Z69*0.03+AB69*0.04</f>
        <v>10.38</v>
      </c>
      <c r="AE69" s="14"/>
      <c r="AF69" s="14">
        <v>48</v>
      </c>
      <c r="AG69" s="14">
        <v>6</v>
      </c>
      <c r="AH69" s="14">
        <v>298.8</v>
      </c>
      <c r="AI69" s="14">
        <f t="shared" ref="AI69:AI100" si="53">AG69-AF69</f>
        <v>-42</v>
      </c>
      <c r="AJ69" s="14">
        <f t="shared" si="36"/>
        <v>-42</v>
      </c>
      <c r="AK69" s="14">
        <v>3</v>
      </c>
      <c r="AL69" s="14">
        <v>0</v>
      </c>
      <c r="AM69" s="14">
        <v>0</v>
      </c>
      <c r="AN69" s="14">
        <f t="shared" ref="AN69:AN100" si="54">AL69-AK69</f>
        <v>-3</v>
      </c>
      <c r="AO69" s="14">
        <f>AN69*2</f>
        <v>-6</v>
      </c>
      <c r="AP69" s="14">
        <v>17</v>
      </c>
      <c r="AQ69" s="14">
        <v>0</v>
      </c>
      <c r="AR69" s="14">
        <v>0</v>
      </c>
      <c r="AS69" s="14">
        <f t="shared" ref="AS69:AS100" si="55">AQ69-AP69</f>
        <v>-17</v>
      </c>
      <c r="AT69" s="14">
        <f t="shared" ref="AT69:AT100" si="56">AR69*0.05</f>
        <v>0</v>
      </c>
      <c r="AU69" s="14">
        <v>3</v>
      </c>
      <c r="AV69" s="14">
        <v>4</v>
      </c>
      <c r="AW69" s="14">
        <v>196</v>
      </c>
      <c r="AX69" s="14">
        <f t="shared" ref="AX69:AX100" si="57">AV69-AU69</f>
        <v>1</v>
      </c>
      <c r="AY69" s="14">
        <f>AW69*0.05</f>
        <v>9.8</v>
      </c>
      <c r="AZ69" s="14">
        <f t="shared" ref="AZ69:AZ100" si="58">ROUND(I69+P69+AD69+AT69+AY69+V69,1)</f>
        <v>169.7</v>
      </c>
      <c r="BA69" s="14">
        <f t="shared" ref="BA69:BA100" si="59">ROUND(J69+Q69+W69+AE69+AJ69+AO69,0)</f>
        <v>-125</v>
      </c>
    </row>
    <row r="70" customHeight="1" spans="1:53">
      <c r="A70" s="13">
        <v>67</v>
      </c>
      <c r="B70" s="13">
        <v>515</v>
      </c>
      <c r="C70" s="13" t="s">
        <v>102</v>
      </c>
      <c r="D70" s="13" t="s">
        <v>47</v>
      </c>
      <c r="E70" s="14">
        <v>12</v>
      </c>
      <c r="F70" s="14">
        <v>4</v>
      </c>
      <c r="G70" s="14">
        <v>239.36</v>
      </c>
      <c r="H70" s="14">
        <f t="shared" si="49"/>
        <v>-8</v>
      </c>
      <c r="I70" s="14">
        <f t="shared" si="47"/>
        <v>7.1808</v>
      </c>
      <c r="J70" s="14">
        <f t="shared" si="48"/>
        <v>-8</v>
      </c>
      <c r="K70" s="14">
        <v>161</v>
      </c>
      <c r="L70" s="14">
        <v>21</v>
      </c>
      <c r="M70" s="14">
        <v>41</v>
      </c>
      <c r="N70" s="14">
        <v>5790.5</v>
      </c>
      <c r="O70" s="14">
        <f t="shared" si="50"/>
        <v>-58</v>
      </c>
      <c r="P70" s="14">
        <f t="shared" si="45"/>
        <v>173.715</v>
      </c>
      <c r="Q70" s="14">
        <f t="shared" si="46"/>
        <v>-58</v>
      </c>
      <c r="R70" s="14">
        <v>23</v>
      </c>
      <c r="S70" s="14">
        <v>14</v>
      </c>
      <c r="T70" s="14">
        <v>1493.3</v>
      </c>
      <c r="U70" s="14">
        <f t="shared" si="51"/>
        <v>-9</v>
      </c>
      <c r="V70" s="14">
        <f t="shared" si="43"/>
        <v>44.799</v>
      </c>
      <c r="W70" s="14">
        <f t="shared" si="44"/>
        <v>-9</v>
      </c>
      <c r="X70" s="14">
        <v>4</v>
      </c>
      <c r="Y70" s="14">
        <v>6</v>
      </c>
      <c r="Z70" s="14">
        <v>447.6</v>
      </c>
      <c r="AA70" s="14">
        <v>0</v>
      </c>
      <c r="AB70" s="14">
        <v>0</v>
      </c>
      <c r="AC70" s="14">
        <f t="shared" si="52"/>
        <v>2</v>
      </c>
      <c r="AD70" s="14">
        <f>Z70*0.03+AB70*0.04</f>
        <v>13.428</v>
      </c>
      <c r="AE70" s="14"/>
      <c r="AF70" s="14">
        <v>32</v>
      </c>
      <c r="AG70" s="14">
        <v>18</v>
      </c>
      <c r="AH70" s="14">
        <v>787.24</v>
      </c>
      <c r="AI70" s="14">
        <f t="shared" si="53"/>
        <v>-14</v>
      </c>
      <c r="AJ70" s="14">
        <f t="shared" si="36"/>
        <v>-14</v>
      </c>
      <c r="AK70" s="14">
        <v>3</v>
      </c>
      <c r="AL70" s="14">
        <v>0</v>
      </c>
      <c r="AM70" s="14">
        <v>0</v>
      </c>
      <c r="AN70" s="14">
        <f t="shared" si="54"/>
        <v>-3</v>
      </c>
      <c r="AO70" s="14">
        <f>AN70*2</f>
        <v>-6</v>
      </c>
      <c r="AP70" s="14">
        <v>12</v>
      </c>
      <c r="AQ70" s="14">
        <v>0</v>
      </c>
      <c r="AR70" s="14">
        <v>0</v>
      </c>
      <c r="AS70" s="14">
        <f t="shared" si="55"/>
        <v>-12</v>
      </c>
      <c r="AT70" s="14">
        <f t="shared" si="56"/>
        <v>0</v>
      </c>
      <c r="AU70" s="14">
        <v>2</v>
      </c>
      <c r="AV70" s="14">
        <v>0</v>
      </c>
      <c r="AW70" s="14">
        <v>0</v>
      </c>
      <c r="AX70" s="14">
        <f t="shared" si="57"/>
        <v>-2</v>
      </c>
      <c r="AY70" s="14">
        <f t="shared" ref="AY70:AY89" si="60">AW70*0.04</f>
        <v>0</v>
      </c>
      <c r="AZ70" s="14">
        <f t="shared" si="58"/>
        <v>239.1</v>
      </c>
      <c r="BA70" s="14">
        <f t="shared" si="59"/>
        <v>-95</v>
      </c>
    </row>
    <row r="71" customHeight="1" spans="1:53">
      <c r="A71" s="13">
        <v>68</v>
      </c>
      <c r="B71" s="13">
        <v>572</v>
      </c>
      <c r="C71" s="13" t="s">
        <v>103</v>
      </c>
      <c r="D71" s="13" t="s">
        <v>47</v>
      </c>
      <c r="E71" s="14">
        <v>8</v>
      </c>
      <c r="F71" s="14">
        <v>0</v>
      </c>
      <c r="G71" s="14">
        <v>0</v>
      </c>
      <c r="H71" s="14">
        <f t="shared" si="49"/>
        <v>-8</v>
      </c>
      <c r="I71" s="14">
        <f t="shared" si="47"/>
        <v>0</v>
      </c>
      <c r="J71" s="14">
        <f t="shared" si="48"/>
        <v>-8</v>
      </c>
      <c r="K71" s="14">
        <v>117</v>
      </c>
      <c r="L71" s="14">
        <v>26</v>
      </c>
      <c r="M71" s="14">
        <v>39</v>
      </c>
      <c r="N71" s="14">
        <v>5886.91</v>
      </c>
      <c r="O71" s="14">
        <f t="shared" si="50"/>
        <v>-13</v>
      </c>
      <c r="P71" s="14">
        <f t="shared" si="45"/>
        <v>176.6073</v>
      </c>
      <c r="Q71" s="14">
        <f t="shared" si="46"/>
        <v>-13</v>
      </c>
      <c r="R71" s="14">
        <v>17</v>
      </c>
      <c r="S71" s="14">
        <v>28</v>
      </c>
      <c r="T71" s="14">
        <v>2625.3</v>
      </c>
      <c r="U71" s="14">
        <f t="shared" si="51"/>
        <v>11</v>
      </c>
      <c r="V71" s="14">
        <f>T71*0.04</f>
        <v>105.012</v>
      </c>
      <c r="W71" s="14"/>
      <c r="X71" s="14">
        <v>4</v>
      </c>
      <c r="Y71" s="14">
        <v>1</v>
      </c>
      <c r="Z71" s="14">
        <v>82.5</v>
      </c>
      <c r="AA71" s="14">
        <v>2</v>
      </c>
      <c r="AB71" s="14">
        <v>150</v>
      </c>
      <c r="AC71" s="14">
        <f t="shared" si="52"/>
        <v>-1</v>
      </c>
      <c r="AD71" s="14">
        <f>Z71*0.02+AB71*0.03</f>
        <v>6.15</v>
      </c>
      <c r="AE71" s="14">
        <f>AC71*0.5</f>
        <v>-0.5</v>
      </c>
      <c r="AF71" s="14">
        <v>21</v>
      </c>
      <c r="AG71" s="14">
        <v>3</v>
      </c>
      <c r="AH71" s="14">
        <v>149.4</v>
      </c>
      <c r="AI71" s="14">
        <f t="shared" si="53"/>
        <v>-18</v>
      </c>
      <c r="AJ71" s="14">
        <f t="shared" si="36"/>
        <v>-18</v>
      </c>
      <c r="AK71" s="14">
        <v>3</v>
      </c>
      <c r="AL71" s="14">
        <v>6</v>
      </c>
      <c r="AM71" s="14">
        <v>1137.66</v>
      </c>
      <c r="AN71" s="14">
        <f t="shared" si="54"/>
        <v>3</v>
      </c>
      <c r="AO71" s="14"/>
      <c r="AP71" s="14">
        <v>7</v>
      </c>
      <c r="AQ71" s="14">
        <v>0</v>
      </c>
      <c r="AR71" s="14">
        <v>0</v>
      </c>
      <c r="AS71" s="14">
        <f t="shared" si="55"/>
        <v>-7</v>
      </c>
      <c r="AT71" s="14">
        <f t="shared" si="56"/>
        <v>0</v>
      </c>
      <c r="AU71" s="14">
        <v>3</v>
      </c>
      <c r="AV71" s="14">
        <v>0</v>
      </c>
      <c r="AW71" s="14">
        <v>0</v>
      </c>
      <c r="AX71" s="14">
        <f t="shared" si="57"/>
        <v>-3</v>
      </c>
      <c r="AY71" s="14">
        <f t="shared" si="60"/>
        <v>0</v>
      </c>
      <c r="AZ71" s="14">
        <f t="shared" si="58"/>
        <v>287.8</v>
      </c>
      <c r="BA71" s="14">
        <f t="shared" si="59"/>
        <v>-40</v>
      </c>
    </row>
    <row r="72" customHeight="1" spans="1:53">
      <c r="A72" s="13">
        <v>69</v>
      </c>
      <c r="B72" s="13">
        <v>744</v>
      </c>
      <c r="C72" s="13" t="s">
        <v>104</v>
      </c>
      <c r="D72" s="13" t="s">
        <v>47</v>
      </c>
      <c r="E72" s="14">
        <v>10</v>
      </c>
      <c r="F72" s="14">
        <v>6</v>
      </c>
      <c r="G72" s="14">
        <v>335.05</v>
      </c>
      <c r="H72" s="14">
        <f t="shared" si="49"/>
        <v>-4</v>
      </c>
      <c r="I72" s="14">
        <f t="shared" si="47"/>
        <v>10.0515</v>
      </c>
      <c r="J72" s="14">
        <f t="shared" si="48"/>
        <v>-4</v>
      </c>
      <c r="K72" s="14">
        <v>135</v>
      </c>
      <c r="L72" s="14">
        <v>21</v>
      </c>
      <c r="M72" s="14">
        <v>31</v>
      </c>
      <c r="N72" s="14">
        <v>4345.6</v>
      </c>
      <c r="O72" s="14">
        <f t="shared" si="50"/>
        <v>-52</v>
      </c>
      <c r="P72" s="14">
        <f t="shared" si="45"/>
        <v>130.368</v>
      </c>
      <c r="Q72" s="14">
        <f t="shared" si="46"/>
        <v>-52</v>
      </c>
      <c r="R72" s="14">
        <v>19</v>
      </c>
      <c r="S72" s="14">
        <v>8</v>
      </c>
      <c r="T72" s="14">
        <v>747.4</v>
      </c>
      <c r="U72" s="14">
        <f t="shared" si="51"/>
        <v>-11</v>
      </c>
      <c r="V72" s="14">
        <f t="shared" ref="V72:V90" si="61">T72*0.03</f>
        <v>22.422</v>
      </c>
      <c r="W72" s="14">
        <f t="shared" ref="W72:W90" si="62">U72*1</f>
        <v>-11</v>
      </c>
      <c r="X72" s="14">
        <v>5</v>
      </c>
      <c r="Y72" s="14">
        <v>7</v>
      </c>
      <c r="Z72" s="14">
        <v>580.5</v>
      </c>
      <c r="AA72" s="14">
        <v>1</v>
      </c>
      <c r="AB72" s="14">
        <v>75</v>
      </c>
      <c r="AC72" s="14">
        <f t="shared" si="52"/>
        <v>3</v>
      </c>
      <c r="AD72" s="14">
        <f>Z72*0.03+AB72*0.04</f>
        <v>20.415</v>
      </c>
      <c r="AE72" s="14"/>
      <c r="AF72" s="14">
        <v>21</v>
      </c>
      <c r="AG72" s="14">
        <v>2</v>
      </c>
      <c r="AH72" s="14">
        <v>89.7</v>
      </c>
      <c r="AI72" s="14">
        <f t="shared" si="53"/>
        <v>-19</v>
      </c>
      <c r="AJ72" s="14">
        <f t="shared" si="36"/>
        <v>-19</v>
      </c>
      <c r="AK72" s="14">
        <v>3</v>
      </c>
      <c r="AL72" s="14">
        <v>0</v>
      </c>
      <c r="AM72" s="14">
        <v>0</v>
      </c>
      <c r="AN72" s="14">
        <f t="shared" si="54"/>
        <v>-3</v>
      </c>
      <c r="AO72" s="14">
        <f>AN72*2</f>
        <v>-6</v>
      </c>
      <c r="AP72" s="14">
        <v>9</v>
      </c>
      <c r="AQ72" s="14">
        <v>0</v>
      </c>
      <c r="AR72" s="14">
        <v>0</v>
      </c>
      <c r="AS72" s="14">
        <f t="shared" si="55"/>
        <v>-9</v>
      </c>
      <c r="AT72" s="14">
        <f t="shared" si="56"/>
        <v>0</v>
      </c>
      <c r="AU72" s="14">
        <v>2</v>
      </c>
      <c r="AV72" s="14">
        <v>1</v>
      </c>
      <c r="AW72" s="14">
        <v>49</v>
      </c>
      <c r="AX72" s="14">
        <f t="shared" si="57"/>
        <v>-1</v>
      </c>
      <c r="AY72" s="14">
        <f t="shared" si="60"/>
        <v>1.96</v>
      </c>
      <c r="AZ72" s="14">
        <f t="shared" si="58"/>
        <v>185.2</v>
      </c>
      <c r="BA72" s="14">
        <f t="shared" si="59"/>
        <v>-92</v>
      </c>
    </row>
    <row r="73" customHeight="1" spans="1:53">
      <c r="A73" s="13">
        <v>70</v>
      </c>
      <c r="B73" s="13">
        <v>102479</v>
      </c>
      <c r="C73" s="13" t="s">
        <v>105</v>
      </c>
      <c r="D73" s="13" t="s">
        <v>47</v>
      </c>
      <c r="E73" s="14">
        <v>9</v>
      </c>
      <c r="F73" s="14">
        <v>0</v>
      </c>
      <c r="G73" s="14">
        <v>0</v>
      </c>
      <c r="H73" s="14">
        <f t="shared" si="49"/>
        <v>-9</v>
      </c>
      <c r="I73" s="14">
        <f t="shared" si="47"/>
        <v>0</v>
      </c>
      <c r="J73" s="14">
        <f t="shared" si="48"/>
        <v>-9</v>
      </c>
      <c r="K73" s="14">
        <v>126</v>
      </c>
      <c r="L73" s="14">
        <v>11</v>
      </c>
      <c r="M73" s="14">
        <v>20</v>
      </c>
      <c r="N73" s="14">
        <v>2823</v>
      </c>
      <c r="O73" s="14">
        <f t="shared" si="50"/>
        <v>-75</v>
      </c>
      <c r="P73" s="14">
        <f t="shared" si="45"/>
        <v>84.69</v>
      </c>
      <c r="Q73" s="14">
        <f t="shared" si="46"/>
        <v>-75</v>
      </c>
      <c r="R73" s="14">
        <v>18</v>
      </c>
      <c r="S73" s="14">
        <v>7</v>
      </c>
      <c r="T73" s="14">
        <v>755.56</v>
      </c>
      <c r="U73" s="14">
        <f t="shared" si="51"/>
        <v>-11</v>
      </c>
      <c r="V73" s="14">
        <f t="shared" si="61"/>
        <v>22.6668</v>
      </c>
      <c r="W73" s="14">
        <f t="shared" si="62"/>
        <v>-11</v>
      </c>
      <c r="X73" s="14">
        <v>3</v>
      </c>
      <c r="Y73" s="14">
        <v>5</v>
      </c>
      <c r="Z73" s="14">
        <v>409.8</v>
      </c>
      <c r="AA73" s="14">
        <v>0</v>
      </c>
      <c r="AB73" s="14">
        <v>0</v>
      </c>
      <c r="AC73" s="14">
        <f t="shared" si="52"/>
        <v>2</v>
      </c>
      <c r="AD73" s="14">
        <f>Z73*0.03+AB73*0.04</f>
        <v>12.294</v>
      </c>
      <c r="AE73" s="14"/>
      <c r="AF73" s="14">
        <v>20</v>
      </c>
      <c r="AG73" s="14">
        <v>12</v>
      </c>
      <c r="AH73" s="14">
        <v>597.6</v>
      </c>
      <c r="AI73" s="14">
        <f t="shared" si="53"/>
        <v>-8</v>
      </c>
      <c r="AJ73" s="14">
        <f t="shared" si="36"/>
        <v>-8</v>
      </c>
      <c r="AK73" s="14">
        <v>3</v>
      </c>
      <c r="AL73" s="14">
        <v>7</v>
      </c>
      <c r="AM73" s="14">
        <v>1440</v>
      </c>
      <c r="AN73" s="14">
        <f t="shared" si="54"/>
        <v>4</v>
      </c>
      <c r="AO73" s="14"/>
      <c r="AP73" s="14">
        <v>7</v>
      </c>
      <c r="AQ73" s="14">
        <v>2</v>
      </c>
      <c r="AR73" s="14">
        <v>198</v>
      </c>
      <c r="AS73" s="14">
        <f t="shared" si="55"/>
        <v>-5</v>
      </c>
      <c r="AT73" s="14">
        <f t="shared" si="56"/>
        <v>9.9</v>
      </c>
      <c r="AU73" s="14">
        <v>2</v>
      </c>
      <c r="AV73" s="14">
        <v>0</v>
      </c>
      <c r="AW73" s="14">
        <v>0</v>
      </c>
      <c r="AX73" s="14">
        <f t="shared" si="57"/>
        <v>-2</v>
      </c>
      <c r="AY73" s="14">
        <f t="shared" si="60"/>
        <v>0</v>
      </c>
      <c r="AZ73" s="14">
        <f t="shared" si="58"/>
        <v>129.6</v>
      </c>
      <c r="BA73" s="14">
        <f t="shared" si="59"/>
        <v>-103</v>
      </c>
    </row>
    <row r="74" customHeight="1" spans="1:53">
      <c r="A74" s="13">
        <v>71</v>
      </c>
      <c r="B74" s="13">
        <v>308</v>
      </c>
      <c r="C74" s="13" t="s">
        <v>128</v>
      </c>
      <c r="D74" s="13" t="s">
        <v>47</v>
      </c>
      <c r="E74" s="14">
        <v>7</v>
      </c>
      <c r="F74" s="14">
        <v>0</v>
      </c>
      <c r="G74" s="14">
        <v>0</v>
      </c>
      <c r="H74" s="14">
        <f t="shared" si="49"/>
        <v>-7</v>
      </c>
      <c r="I74" s="14">
        <f t="shared" si="47"/>
        <v>0</v>
      </c>
      <c r="J74" s="14">
        <f t="shared" si="48"/>
        <v>-7</v>
      </c>
      <c r="K74" s="14">
        <v>100</v>
      </c>
      <c r="L74" s="14">
        <v>10</v>
      </c>
      <c r="M74" s="14">
        <v>16</v>
      </c>
      <c r="N74" s="14">
        <v>2542.91</v>
      </c>
      <c r="O74" s="14">
        <f t="shared" si="50"/>
        <v>-58</v>
      </c>
      <c r="P74" s="14">
        <f t="shared" si="45"/>
        <v>76.2873</v>
      </c>
      <c r="Q74" s="14">
        <f t="shared" si="46"/>
        <v>-58</v>
      </c>
      <c r="R74" s="14">
        <v>14</v>
      </c>
      <c r="S74" s="14">
        <v>6</v>
      </c>
      <c r="T74" s="14">
        <v>654</v>
      </c>
      <c r="U74" s="14">
        <f t="shared" si="51"/>
        <v>-8</v>
      </c>
      <c r="V74" s="14">
        <f t="shared" si="61"/>
        <v>19.62</v>
      </c>
      <c r="W74" s="14">
        <f t="shared" si="62"/>
        <v>-8</v>
      </c>
      <c r="X74" s="14">
        <v>4</v>
      </c>
      <c r="Y74" s="14">
        <v>3</v>
      </c>
      <c r="Z74" s="14">
        <v>252.5</v>
      </c>
      <c r="AA74" s="14">
        <v>1</v>
      </c>
      <c r="AB74" s="14">
        <v>37.5</v>
      </c>
      <c r="AC74" s="14">
        <f t="shared" si="52"/>
        <v>0</v>
      </c>
      <c r="AD74" s="14">
        <f>Z74*0.03+AB74*0.04</f>
        <v>9.075</v>
      </c>
      <c r="AE74" s="14"/>
      <c r="AF74" s="14">
        <v>33</v>
      </c>
      <c r="AG74" s="14">
        <v>5</v>
      </c>
      <c r="AH74" s="14">
        <v>249</v>
      </c>
      <c r="AI74" s="14">
        <f t="shared" si="53"/>
        <v>-28</v>
      </c>
      <c r="AJ74" s="14">
        <f t="shared" si="36"/>
        <v>-28</v>
      </c>
      <c r="AK74" s="14">
        <v>2</v>
      </c>
      <c r="AL74" s="14">
        <v>0</v>
      </c>
      <c r="AM74" s="14">
        <v>0</v>
      </c>
      <c r="AN74" s="14">
        <f t="shared" si="54"/>
        <v>-2</v>
      </c>
      <c r="AO74" s="14">
        <f>AN74*2</f>
        <v>-4</v>
      </c>
      <c r="AP74" s="14">
        <v>7</v>
      </c>
      <c r="AQ74" s="14">
        <v>2</v>
      </c>
      <c r="AR74" s="14">
        <v>297</v>
      </c>
      <c r="AS74" s="14">
        <f t="shared" si="55"/>
        <v>-5</v>
      </c>
      <c r="AT74" s="14">
        <f t="shared" si="56"/>
        <v>14.85</v>
      </c>
      <c r="AU74" s="14">
        <v>2</v>
      </c>
      <c r="AV74" s="14">
        <v>0</v>
      </c>
      <c r="AW74" s="14">
        <v>0</v>
      </c>
      <c r="AX74" s="14">
        <f t="shared" si="57"/>
        <v>-2</v>
      </c>
      <c r="AY74" s="14">
        <f t="shared" si="60"/>
        <v>0</v>
      </c>
      <c r="AZ74" s="14">
        <f t="shared" si="58"/>
        <v>119.8</v>
      </c>
      <c r="BA74" s="14">
        <f t="shared" si="59"/>
        <v>-105</v>
      </c>
    </row>
    <row r="75" customHeight="1" spans="1:53">
      <c r="A75" s="13">
        <v>72</v>
      </c>
      <c r="B75" s="13">
        <v>723</v>
      </c>
      <c r="C75" s="13" t="s">
        <v>129</v>
      </c>
      <c r="D75" s="13" t="s">
        <v>47</v>
      </c>
      <c r="E75" s="14">
        <v>7</v>
      </c>
      <c r="F75" s="14">
        <v>4</v>
      </c>
      <c r="G75" s="14">
        <v>204</v>
      </c>
      <c r="H75" s="14">
        <f t="shared" si="49"/>
        <v>-3</v>
      </c>
      <c r="I75" s="14">
        <f t="shared" si="47"/>
        <v>6.12</v>
      </c>
      <c r="J75" s="14">
        <f t="shared" si="48"/>
        <v>-3</v>
      </c>
      <c r="K75" s="14">
        <v>100</v>
      </c>
      <c r="L75" s="14">
        <v>7</v>
      </c>
      <c r="M75" s="14">
        <v>24</v>
      </c>
      <c r="N75" s="14">
        <v>3058.8</v>
      </c>
      <c r="O75" s="14">
        <f t="shared" si="50"/>
        <v>-45</v>
      </c>
      <c r="P75" s="14">
        <f t="shared" si="45"/>
        <v>91.764</v>
      </c>
      <c r="Q75" s="14">
        <f t="shared" si="46"/>
        <v>-45</v>
      </c>
      <c r="R75" s="14">
        <v>14</v>
      </c>
      <c r="S75" s="14">
        <v>0</v>
      </c>
      <c r="T75" s="14">
        <v>0</v>
      </c>
      <c r="U75" s="14">
        <f t="shared" si="51"/>
        <v>-14</v>
      </c>
      <c r="V75" s="14">
        <f t="shared" si="61"/>
        <v>0</v>
      </c>
      <c r="W75" s="14">
        <f t="shared" si="62"/>
        <v>-14</v>
      </c>
      <c r="X75" s="14">
        <v>4</v>
      </c>
      <c r="Y75" s="14">
        <v>0</v>
      </c>
      <c r="Z75" s="14">
        <v>0</v>
      </c>
      <c r="AA75" s="14">
        <v>0</v>
      </c>
      <c r="AB75" s="14">
        <v>0</v>
      </c>
      <c r="AC75" s="14">
        <f t="shared" si="52"/>
        <v>-4</v>
      </c>
      <c r="AD75" s="14">
        <f>Z75*0.02+AB75*0.03</f>
        <v>0</v>
      </c>
      <c r="AE75" s="14">
        <f>AC75*0.5</f>
        <v>-2</v>
      </c>
      <c r="AF75" s="14">
        <v>23</v>
      </c>
      <c r="AG75" s="14">
        <v>10</v>
      </c>
      <c r="AH75" s="14">
        <v>462.52</v>
      </c>
      <c r="AI75" s="14">
        <f t="shared" si="53"/>
        <v>-13</v>
      </c>
      <c r="AJ75" s="14">
        <f t="shared" si="36"/>
        <v>-13</v>
      </c>
      <c r="AK75" s="14">
        <v>2</v>
      </c>
      <c r="AL75" s="14">
        <v>0</v>
      </c>
      <c r="AM75" s="14">
        <v>0</v>
      </c>
      <c r="AN75" s="14">
        <f t="shared" si="54"/>
        <v>-2</v>
      </c>
      <c r="AO75" s="14">
        <f>AN75*2</f>
        <v>-4</v>
      </c>
      <c r="AP75" s="14">
        <v>7</v>
      </c>
      <c r="AQ75" s="14">
        <v>0</v>
      </c>
      <c r="AR75" s="14">
        <v>0</v>
      </c>
      <c r="AS75" s="14">
        <f t="shared" si="55"/>
        <v>-7</v>
      </c>
      <c r="AT75" s="14">
        <f t="shared" si="56"/>
        <v>0</v>
      </c>
      <c r="AU75" s="14">
        <v>2</v>
      </c>
      <c r="AV75" s="14">
        <v>1</v>
      </c>
      <c r="AW75" s="14">
        <v>35.13</v>
      </c>
      <c r="AX75" s="14">
        <f t="shared" si="57"/>
        <v>-1</v>
      </c>
      <c r="AY75" s="14">
        <f t="shared" si="60"/>
        <v>1.4052</v>
      </c>
      <c r="AZ75" s="14">
        <f t="shared" si="58"/>
        <v>99.3</v>
      </c>
      <c r="BA75" s="14">
        <f t="shared" si="59"/>
        <v>-81</v>
      </c>
    </row>
    <row r="76" customHeight="1" spans="1:53">
      <c r="A76" s="13">
        <v>73</v>
      </c>
      <c r="B76" s="13">
        <v>349</v>
      </c>
      <c r="C76" s="13" t="s">
        <v>150</v>
      </c>
      <c r="D76" s="13" t="s">
        <v>47</v>
      </c>
      <c r="E76" s="14">
        <v>7</v>
      </c>
      <c r="F76" s="14">
        <v>0</v>
      </c>
      <c r="G76" s="14">
        <v>0</v>
      </c>
      <c r="H76" s="14">
        <f t="shared" si="49"/>
        <v>-7</v>
      </c>
      <c r="I76" s="14">
        <f t="shared" si="47"/>
        <v>0</v>
      </c>
      <c r="J76" s="14">
        <f t="shared" si="48"/>
        <v>-7</v>
      </c>
      <c r="K76" s="14">
        <v>91</v>
      </c>
      <c r="L76" s="14">
        <v>8</v>
      </c>
      <c r="M76" s="14">
        <v>21</v>
      </c>
      <c r="N76" s="14">
        <v>2808</v>
      </c>
      <c r="O76" s="14">
        <f t="shared" si="50"/>
        <v>-41</v>
      </c>
      <c r="P76" s="14">
        <f t="shared" si="45"/>
        <v>84.24</v>
      </c>
      <c r="Q76" s="14">
        <f t="shared" si="46"/>
        <v>-41</v>
      </c>
      <c r="R76" s="14">
        <v>13</v>
      </c>
      <c r="S76" s="14">
        <v>6</v>
      </c>
      <c r="T76" s="14">
        <v>657</v>
      </c>
      <c r="U76" s="14">
        <f t="shared" si="51"/>
        <v>-7</v>
      </c>
      <c r="V76" s="14">
        <f t="shared" si="61"/>
        <v>19.71</v>
      </c>
      <c r="W76" s="14">
        <f t="shared" si="62"/>
        <v>-7</v>
      </c>
      <c r="X76" s="14">
        <v>3</v>
      </c>
      <c r="Y76" s="14">
        <v>2</v>
      </c>
      <c r="Z76" s="14">
        <v>167.5</v>
      </c>
      <c r="AA76" s="14">
        <v>1</v>
      </c>
      <c r="AB76" s="14">
        <v>75</v>
      </c>
      <c r="AC76" s="14">
        <f t="shared" si="52"/>
        <v>0</v>
      </c>
      <c r="AD76" s="14">
        <f>Z76*0.03+AB76*0.04</f>
        <v>8.025</v>
      </c>
      <c r="AE76" s="14"/>
      <c r="AF76" s="14">
        <v>24</v>
      </c>
      <c r="AG76" s="14">
        <v>15</v>
      </c>
      <c r="AH76" s="14">
        <v>746.22</v>
      </c>
      <c r="AI76" s="14">
        <f t="shared" si="53"/>
        <v>-9</v>
      </c>
      <c r="AJ76" s="14">
        <f t="shared" si="36"/>
        <v>-9</v>
      </c>
      <c r="AK76" s="14">
        <v>2</v>
      </c>
      <c r="AL76" s="14">
        <v>3</v>
      </c>
      <c r="AM76" s="14">
        <v>576</v>
      </c>
      <c r="AN76" s="14">
        <f t="shared" si="54"/>
        <v>1</v>
      </c>
      <c r="AO76" s="14"/>
      <c r="AP76" s="14">
        <v>7</v>
      </c>
      <c r="AQ76" s="14">
        <v>1</v>
      </c>
      <c r="AR76" s="14">
        <v>198</v>
      </c>
      <c r="AS76" s="14">
        <f t="shared" si="55"/>
        <v>-6</v>
      </c>
      <c r="AT76" s="14">
        <f t="shared" si="56"/>
        <v>9.9</v>
      </c>
      <c r="AU76" s="14">
        <v>4</v>
      </c>
      <c r="AV76" s="14">
        <v>1</v>
      </c>
      <c r="AW76" s="14">
        <v>49</v>
      </c>
      <c r="AX76" s="14">
        <f t="shared" si="57"/>
        <v>-3</v>
      </c>
      <c r="AY76" s="14">
        <f t="shared" si="60"/>
        <v>1.96</v>
      </c>
      <c r="AZ76" s="14">
        <f t="shared" si="58"/>
        <v>123.8</v>
      </c>
      <c r="BA76" s="14">
        <f t="shared" si="59"/>
        <v>-64</v>
      </c>
    </row>
    <row r="77" customHeight="1" spans="1:53">
      <c r="A77" s="13">
        <v>74</v>
      </c>
      <c r="B77" s="13">
        <v>106865</v>
      </c>
      <c r="C77" s="13" t="s">
        <v>151</v>
      </c>
      <c r="D77" s="13" t="s">
        <v>47</v>
      </c>
      <c r="E77" s="14">
        <v>5</v>
      </c>
      <c r="F77" s="14">
        <v>0</v>
      </c>
      <c r="G77" s="14">
        <v>0</v>
      </c>
      <c r="H77" s="14">
        <f t="shared" si="49"/>
        <v>-5</v>
      </c>
      <c r="I77" s="14">
        <f t="shared" si="47"/>
        <v>0</v>
      </c>
      <c r="J77" s="14">
        <f t="shared" si="48"/>
        <v>-5</v>
      </c>
      <c r="K77" s="14">
        <v>72</v>
      </c>
      <c r="L77" s="14">
        <v>6</v>
      </c>
      <c r="M77" s="14">
        <v>6</v>
      </c>
      <c r="N77" s="14">
        <v>976.25</v>
      </c>
      <c r="O77" s="14">
        <f t="shared" si="50"/>
        <v>-54</v>
      </c>
      <c r="P77" s="14">
        <f t="shared" si="45"/>
        <v>29.2875</v>
      </c>
      <c r="Q77" s="14">
        <f t="shared" si="46"/>
        <v>-54</v>
      </c>
      <c r="R77" s="14">
        <v>10</v>
      </c>
      <c r="S77" s="14">
        <v>0</v>
      </c>
      <c r="T77" s="14">
        <v>0</v>
      </c>
      <c r="U77" s="14">
        <f t="shared" si="51"/>
        <v>-10</v>
      </c>
      <c r="V77" s="14">
        <f t="shared" si="61"/>
        <v>0</v>
      </c>
      <c r="W77" s="14">
        <f t="shared" si="62"/>
        <v>-10</v>
      </c>
      <c r="X77" s="14">
        <v>3</v>
      </c>
      <c r="Y77" s="14">
        <v>2</v>
      </c>
      <c r="Z77" s="14">
        <v>144</v>
      </c>
      <c r="AA77" s="14">
        <v>0</v>
      </c>
      <c r="AB77" s="14">
        <v>0</v>
      </c>
      <c r="AC77" s="14">
        <f t="shared" si="52"/>
        <v>-1</v>
      </c>
      <c r="AD77" s="14">
        <f>Z77*0.02+AB77*0.03</f>
        <v>2.88</v>
      </c>
      <c r="AE77" s="14">
        <f>AC77*0.5</f>
        <v>-0.5</v>
      </c>
      <c r="AF77" s="14">
        <v>18</v>
      </c>
      <c r="AG77" s="14">
        <v>2</v>
      </c>
      <c r="AH77" s="14">
        <v>99.6</v>
      </c>
      <c r="AI77" s="14">
        <f t="shared" si="53"/>
        <v>-16</v>
      </c>
      <c r="AJ77" s="14">
        <f t="shared" si="36"/>
        <v>-16</v>
      </c>
      <c r="AK77" s="14">
        <v>2</v>
      </c>
      <c r="AL77" s="14">
        <v>5</v>
      </c>
      <c r="AM77" s="14">
        <v>873.19</v>
      </c>
      <c r="AN77" s="14">
        <f t="shared" si="54"/>
        <v>3</v>
      </c>
      <c r="AO77" s="14"/>
      <c r="AP77" s="14">
        <v>7</v>
      </c>
      <c r="AQ77" s="14">
        <v>0</v>
      </c>
      <c r="AR77" s="14">
        <v>0</v>
      </c>
      <c r="AS77" s="14">
        <f t="shared" si="55"/>
        <v>-7</v>
      </c>
      <c r="AT77" s="14">
        <f t="shared" si="56"/>
        <v>0</v>
      </c>
      <c r="AU77" s="14">
        <v>2</v>
      </c>
      <c r="AV77" s="14">
        <v>1</v>
      </c>
      <c r="AW77" s="14">
        <v>43.12</v>
      </c>
      <c r="AX77" s="14">
        <f t="shared" si="57"/>
        <v>-1</v>
      </c>
      <c r="AY77" s="14">
        <f t="shared" si="60"/>
        <v>1.7248</v>
      </c>
      <c r="AZ77" s="14">
        <f t="shared" si="58"/>
        <v>33.9</v>
      </c>
      <c r="BA77" s="14">
        <f t="shared" si="59"/>
        <v>-86</v>
      </c>
    </row>
    <row r="78" customHeight="1" spans="1:53">
      <c r="A78" s="13">
        <v>75</v>
      </c>
      <c r="B78" s="13">
        <v>102478</v>
      </c>
      <c r="C78" s="13" t="s">
        <v>166</v>
      </c>
      <c r="D78" s="13" t="s">
        <v>47</v>
      </c>
      <c r="E78" s="14">
        <v>4</v>
      </c>
      <c r="F78" s="14">
        <v>0</v>
      </c>
      <c r="G78" s="14">
        <v>0</v>
      </c>
      <c r="H78" s="14">
        <f t="shared" si="49"/>
        <v>-4</v>
      </c>
      <c r="I78" s="14">
        <f t="shared" si="47"/>
        <v>0</v>
      </c>
      <c r="J78" s="14">
        <f t="shared" si="48"/>
        <v>-4</v>
      </c>
      <c r="K78" s="14">
        <v>58</v>
      </c>
      <c r="L78" s="14">
        <v>2</v>
      </c>
      <c r="M78" s="14">
        <v>4</v>
      </c>
      <c r="N78" s="14">
        <v>655</v>
      </c>
      <c r="O78" s="14">
        <f t="shared" si="50"/>
        <v>-48</v>
      </c>
      <c r="P78" s="14">
        <f t="shared" si="45"/>
        <v>19.65</v>
      </c>
      <c r="Q78" s="14">
        <f t="shared" si="46"/>
        <v>-48</v>
      </c>
      <c r="R78" s="14">
        <v>9</v>
      </c>
      <c r="S78" s="14">
        <v>5</v>
      </c>
      <c r="T78" s="14">
        <v>517.85</v>
      </c>
      <c r="U78" s="14">
        <f t="shared" si="51"/>
        <v>-4</v>
      </c>
      <c r="V78" s="14">
        <f t="shared" si="61"/>
        <v>15.5355</v>
      </c>
      <c r="W78" s="14">
        <f t="shared" si="62"/>
        <v>-4</v>
      </c>
      <c r="X78" s="14">
        <v>2</v>
      </c>
      <c r="Y78" s="14">
        <v>5</v>
      </c>
      <c r="Z78" s="14">
        <v>420</v>
      </c>
      <c r="AA78" s="14">
        <v>0</v>
      </c>
      <c r="AB78" s="14">
        <v>0</v>
      </c>
      <c r="AC78" s="14">
        <f t="shared" si="52"/>
        <v>3</v>
      </c>
      <c r="AD78" s="14">
        <f>Z78*0.03+AB78*0.04</f>
        <v>12.6</v>
      </c>
      <c r="AE78" s="14"/>
      <c r="AF78" s="14">
        <v>18</v>
      </c>
      <c r="AG78" s="14">
        <v>7</v>
      </c>
      <c r="AH78" s="14">
        <v>348.6</v>
      </c>
      <c r="AI78" s="14">
        <f t="shared" si="53"/>
        <v>-11</v>
      </c>
      <c r="AJ78" s="14">
        <f t="shared" si="36"/>
        <v>-11</v>
      </c>
      <c r="AK78" s="14">
        <v>1</v>
      </c>
      <c r="AL78" s="14">
        <v>0</v>
      </c>
      <c r="AM78" s="14">
        <v>0</v>
      </c>
      <c r="AN78" s="14">
        <f t="shared" si="54"/>
        <v>-1</v>
      </c>
      <c r="AO78" s="14">
        <f>AN78*2</f>
        <v>-2</v>
      </c>
      <c r="AP78" s="14">
        <v>7</v>
      </c>
      <c r="AQ78" s="14">
        <v>0</v>
      </c>
      <c r="AR78" s="14">
        <v>0</v>
      </c>
      <c r="AS78" s="14">
        <f t="shared" si="55"/>
        <v>-7</v>
      </c>
      <c r="AT78" s="14">
        <f t="shared" si="56"/>
        <v>0</v>
      </c>
      <c r="AU78" s="14">
        <v>3</v>
      </c>
      <c r="AV78" s="14">
        <v>0</v>
      </c>
      <c r="AW78" s="14">
        <v>0</v>
      </c>
      <c r="AX78" s="14">
        <f t="shared" si="57"/>
        <v>-3</v>
      </c>
      <c r="AY78" s="14">
        <f t="shared" si="60"/>
        <v>0</v>
      </c>
      <c r="AZ78" s="14">
        <f t="shared" si="58"/>
        <v>47.8</v>
      </c>
      <c r="BA78" s="14">
        <f t="shared" si="59"/>
        <v>-69</v>
      </c>
    </row>
    <row r="79" customHeight="1" spans="1:53">
      <c r="A79" s="13">
        <v>76</v>
      </c>
      <c r="B79" s="13">
        <v>102935</v>
      </c>
      <c r="C79" s="13" t="s">
        <v>167</v>
      </c>
      <c r="D79" s="13" t="s">
        <v>47</v>
      </c>
      <c r="E79" s="14">
        <v>5</v>
      </c>
      <c r="F79" s="14">
        <v>7</v>
      </c>
      <c r="G79" s="14">
        <v>444</v>
      </c>
      <c r="H79" s="14">
        <f t="shared" si="49"/>
        <v>2</v>
      </c>
      <c r="I79" s="20">
        <f>G79*0.04</f>
        <v>17.76</v>
      </c>
      <c r="J79" s="14"/>
      <c r="K79" s="14">
        <v>70</v>
      </c>
      <c r="L79" s="14">
        <v>16</v>
      </c>
      <c r="M79" s="14">
        <v>20</v>
      </c>
      <c r="N79" s="14">
        <v>2918.81</v>
      </c>
      <c r="O79" s="14">
        <f t="shared" si="50"/>
        <v>-14</v>
      </c>
      <c r="P79" s="14">
        <f t="shared" si="45"/>
        <v>87.5643</v>
      </c>
      <c r="Q79" s="14">
        <f t="shared" si="46"/>
        <v>-14</v>
      </c>
      <c r="R79" s="14">
        <v>10</v>
      </c>
      <c r="S79" s="14">
        <v>9</v>
      </c>
      <c r="T79" s="14">
        <v>837.05</v>
      </c>
      <c r="U79" s="14">
        <f t="shared" si="51"/>
        <v>-1</v>
      </c>
      <c r="V79" s="14">
        <f t="shared" si="61"/>
        <v>25.1115</v>
      </c>
      <c r="W79" s="14">
        <f t="shared" si="62"/>
        <v>-1</v>
      </c>
      <c r="X79" s="14">
        <v>3</v>
      </c>
      <c r="Y79" s="14">
        <v>0</v>
      </c>
      <c r="Z79" s="14">
        <v>0</v>
      </c>
      <c r="AA79" s="14">
        <v>0</v>
      </c>
      <c r="AB79" s="14">
        <v>0</v>
      </c>
      <c r="AC79" s="14">
        <f t="shared" si="52"/>
        <v>-3</v>
      </c>
      <c r="AD79" s="14">
        <f>Z79*0.02+AB79*0.03</f>
        <v>0</v>
      </c>
      <c r="AE79" s="14">
        <f>AC79*0.5</f>
        <v>-1.5</v>
      </c>
      <c r="AF79" s="14">
        <v>20</v>
      </c>
      <c r="AG79" s="14">
        <v>3</v>
      </c>
      <c r="AH79" s="14">
        <v>149.4</v>
      </c>
      <c r="AI79" s="14">
        <f t="shared" si="53"/>
        <v>-17</v>
      </c>
      <c r="AJ79" s="14">
        <f t="shared" si="36"/>
        <v>-17</v>
      </c>
      <c r="AK79" s="14">
        <v>2</v>
      </c>
      <c r="AL79" s="14">
        <v>8</v>
      </c>
      <c r="AM79" s="14">
        <v>1152</v>
      </c>
      <c r="AN79" s="14">
        <f t="shared" si="54"/>
        <v>6</v>
      </c>
      <c r="AO79" s="14"/>
      <c r="AP79" s="14">
        <v>7</v>
      </c>
      <c r="AQ79" s="14">
        <v>0</v>
      </c>
      <c r="AR79" s="14">
        <v>0</v>
      </c>
      <c r="AS79" s="14">
        <f t="shared" si="55"/>
        <v>-7</v>
      </c>
      <c r="AT79" s="14">
        <f t="shared" si="56"/>
        <v>0</v>
      </c>
      <c r="AU79" s="14">
        <v>2</v>
      </c>
      <c r="AV79" s="14">
        <v>1</v>
      </c>
      <c r="AW79" s="14">
        <v>49</v>
      </c>
      <c r="AX79" s="14">
        <f t="shared" si="57"/>
        <v>-1</v>
      </c>
      <c r="AY79" s="14">
        <f t="shared" si="60"/>
        <v>1.96</v>
      </c>
      <c r="AZ79" s="14">
        <f t="shared" si="58"/>
        <v>132.4</v>
      </c>
      <c r="BA79" s="14">
        <f t="shared" si="59"/>
        <v>-34</v>
      </c>
    </row>
    <row r="80" customHeight="1" spans="1:53">
      <c r="A80" s="13">
        <v>77</v>
      </c>
      <c r="B80" s="13">
        <v>107829</v>
      </c>
      <c r="C80" s="13" t="s">
        <v>168</v>
      </c>
      <c r="D80" s="13" t="s">
        <v>47</v>
      </c>
      <c r="E80" s="14">
        <v>4</v>
      </c>
      <c r="F80" s="14">
        <v>2</v>
      </c>
      <c r="G80" s="14">
        <v>136</v>
      </c>
      <c r="H80" s="14">
        <f t="shared" si="49"/>
        <v>-2</v>
      </c>
      <c r="I80" s="14">
        <f t="shared" ref="I80:I85" si="63">G80*0.03</f>
        <v>4.08</v>
      </c>
      <c r="J80" s="14">
        <f t="shared" ref="J80:J85" si="64">H80*1</f>
        <v>-2</v>
      </c>
      <c r="K80" s="14">
        <v>58</v>
      </c>
      <c r="L80" s="14">
        <v>3</v>
      </c>
      <c r="M80" s="14">
        <v>9</v>
      </c>
      <c r="N80" s="14">
        <v>1144</v>
      </c>
      <c r="O80" s="14">
        <f t="shared" si="50"/>
        <v>-37</v>
      </c>
      <c r="P80" s="14">
        <f t="shared" si="45"/>
        <v>34.32</v>
      </c>
      <c r="Q80" s="14">
        <f t="shared" si="46"/>
        <v>-37</v>
      </c>
      <c r="R80" s="14">
        <v>9</v>
      </c>
      <c r="S80" s="14">
        <v>3</v>
      </c>
      <c r="T80" s="14">
        <v>224.01</v>
      </c>
      <c r="U80" s="14">
        <f t="shared" si="51"/>
        <v>-6</v>
      </c>
      <c r="V80" s="14">
        <f t="shared" si="61"/>
        <v>6.7203</v>
      </c>
      <c r="W80" s="14">
        <f t="shared" si="62"/>
        <v>-6</v>
      </c>
      <c r="X80" s="14">
        <v>2</v>
      </c>
      <c r="Y80" s="14">
        <v>2</v>
      </c>
      <c r="Z80" s="14">
        <v>157</v>
      </c>
      <c r="AA80" s="14">
        <v>0</v>
      </c>
      <c r="AB80" s="14">
        <v>0</v>
      </c>
      <c r="AC80" s="14">
        <f t="shared" si="52"/>
        <v>0</v>
      </c>
      <c r="AD80" s="14">
        <f>Z80*0.03+AB80*0.04</f>
        <v>4.71</v>
      </c>
      <c r="AE80" s="14"/>
      <c r="AF80" s="14">
        <v>18</v>
      </c>
      <c r="AG80" s="14">
        <v>7</v>
      </c>
      <c r="AH80" s="14">
        <v>348.6</v>
      </c>
      <c r="AI80" s="14">
        <f t="shared" si="53"/>
        <v>-11</v>
      </c>
      <c r="AJ80" s="14">
        <f t="shared" ref="AJ80:AJ117" si="65">AI80*1</f>
        <v>-11</v>
      </c>
      <c r="AK80" s="14">
        <v>1</v>
      </c>
      <c r="AL80" s="14">
        <v>0</v>
      </c>
      <c r="AM80" s="14">
        <v>0</v>
      </c>
      <c r="AN80" s="14">
        <f t="shared" si="54"/>
        <v>-1</v>
      </c>
      <c r="AO80" s="14">
        <f>AN80*2</f>
        <v>-2</v>
      </c>
      <c r="AP80" s="14">
        <v>7</v>
      </c>
      <c r="AQ80" s="14">
        <v>0</v>
      </c>
      <c r="AR80" s="14">
        <v>0</v>
      </c>
      <c r="AS80" s="14">
        <f t="shared" si="55"/>
        <v>-7</v>
      </c>
      <c r="AT80" s="14">
        <f t="shared" si="56"/>
        <v>0</v>
      </c>
      <c r="AU80" s="14">
        <v>2</v>
      </c>
      <c r="AV80" s="14">
        <v>0</v>
      </c>
      <c r="AW80" s="14">
        <v>0</v>
      </c>
      <c r="AX80" s="14">
        <f t="shared" si="57"/>
        <v>-2</v>
      </c>
      <c r="AY80" s="14">
        <f t="shared" si="60"/>
        <v>0</v>
      </c>
      <c r="AZ80" s="14">
        <f t="shared" si="58"/>
        <v>49.8</v>
      </c>
      <c r="BA80" s="14">
        <f t="shared" si="59"/>
        <v>-58</v>
      </c>
    </row>
    <row r="81" customHeight="1" spans="1:53">
      <c r="A81" s="13">
        <v>78</v>
      </c>
      <c r="B81" s="13">
        <v>385</v>
      </c>
      <c r="C81" s="13" t="s">
        <v>61</v>
      </c>
      <c r="D81" s="13" t="s">
        <v>62</v>
      </c>
      <c r="E81" s="14">
        <v>11</v>
      </c>
      <c r="F81" s="14">
        <v>9</v>
      </c>
      <c r="G81" s="14">
        <v>543.92</v>
      </c>
      <c r="H81" s="14">
        <f t="shared" si="49"/>
        <v>-2</v>
      </c>
      <c r="I81" s="14">
        <f t="shared" si="63"/>
        <v>16.3176</v>
      </c>
      <c r="J81" s="14">
        <f t="shared" si="64"/>
        <v>-2</v>
      </c>
      <c r="K81" s="14">
        <v>159</v>
      </c>
      <c r="L81" s="14">
        <v>13</v>
      </c>
      <c r="M81" s="14">
        <v>84</v>
      </c>
      <c r="N81" s="14">
        <v>9821</v>
      </c>
      <c r="O81" s="14">
        <f t="shared" si="50"/>
        <v>22</v>
      </c>
      <c r="P81" s="14">
        <f>N81*0.04</f>
        <v>392.84</v>
      </c>
      <c r="Q81" s="14"/>
      <c r="R81" s="14">
        <v>23</v>
      </c>
      <c r="S81" s="14">
        <v>19</v>
      </c>
      <c r="T81" s="14">
        <v>1874.28</v>
      </c>
      <c r="U81" s="14">
        <f t="shared" si="51"/>
        <v>-4</v>
      </c>
      <c r="V81" s="14">
        <f t="shared" si="61"/>
        <v>56.2284</v>
      </c>
      <c r="W81" s="14">
        <f t="shared" si="62"/>
        <v>-4</v>
      </c>
      <c r="X81" s="14">
        <v>15</v>
      </c>
      <c r="Y81" s="14">
        <v>17</v>
      </c>
      <c r="Z81" s="14">
        <v>1302</v>
      </c>
      <c r="AA81" s="14">
        <v>0</v>
      </c>
      <c r="AB81" s="14">
        <v>0</v>
      </c>
      <c r="AC81" s="14">
        <f t="shared" si="52"/>
        <v>2</v>
      </c>
      <c r="AD81" s="14">
        <f>Z81*0.03+AB81*0.04</f>
        <v>39.06</v>
      </c>
      <c r="AE81" s="14"/>
      <c r="AF81" s="14">
        <v>37</v>
      </c>
      <c r="AG81" s="14">
        <v>14</v>
      </c>
      <c r="AH81" s="14">
        <v>688.8</v>
      </c>
      <c r="AI81" s="14">
        <f t="shared" si="53"/>
        <v>-23</v>
      </c>
      <c r="AJ81" s="14">
        <f t="shared" si="65"/>
        <v>-23</v>
      </c>
      <c r="AK81" s="14">
        <v>3</v>
      </c>
      <c r="AL81" s="14">
        <v>3</v>
      </c>
      <c r="AM81" s="14">
        <v>576</v>
      </c>
      <c r="AN81" s="14">
        <f t="shared" si="54"/>
        <v>0</v>
      </c>
      <c r="AO81" s="14"/>
      <c r="AP81" s="14">
        <v>7</v>
      </c>
      <c r="AQ81" s="14">
        <v>1</v>
      </c>
      <c r="AR81" s="14">
        <v>190</v>
      </c>
      <c r="AS81" s="14">
        <f t="shared" si="55"/>
        <v>-6</v>
      </c>
      <c r="AT81" s="14">
        <f t="shared" si="56"/>
        <v>9.5</v>
      </c>
      <c r="AU81" s="14">
        <v>3</v>
      </c>
      <c r="AV81" s="14">
        <v>2</v>
      </c>
      <c r="AW81" s="14">
        <v>98</v>
      </c>
      <c r="AX81" s="14">
        <f t="shared" si="57"/>
        <v>-1</v>
      </c>
      <c r="AY81" s="14">
        <f t="shared" si="60"/>
        <v>3.92</v>
      </c>
      <c r="AZ81" s="14">
        <f t="shared" si="58"/>
        <v>517.9</v>
      </c>
      <c r="BA81" s="14">
        <f t="shared" si="59"/>
        <v>-29</v>
      </c>
    </row>
    <row r="82" customHeight="1" spans="1:53">
      <c r="A82" s="13">
        <v>79</v>
      </c>
      <c r="B82" s="13">
        <v>514</v>
      </c>
      <c r="C82" s="13" t="s">
        <v>81</v>
      </c>
      <c r="D82" s="13" t="s">
        <v>62</v>
      </c>
      <c r="E82" s="14">
        <v>16</v>
      </c>
      <c r="F82" s="14">
        <v>1</v>
      </c>
      <c r="G82" s="14">
        <v>66</v>
      </c>
      <c r="H82" s="14">
        <f t="shared" si="49"/>
        <v>-15</v>
      </c>
      <c r="I82" s="14">
        <f t="shared" si="63"/>
        <v>1.98</v>
      </c>
      <c r="J82" s="14">
        <f t="shared" si="64"/>
        <v>-15</v>
      </c>
      <c r="K82" s="14">
        <v>223</v>
      </c>
      <c r="L82" s="14">
        <v>69</v>
      </c>
      <c r="M82" s="14">
        <v>165</v>
      </c>
      <c r="N82" s="14">
        <v>21637.44</v>
      </c>
      <c r="O82" s="14">
        <f t="shared" si="50"/>
        <v>176</v>
      </c>
      <c r="P82" s="14">
        <f>N82*0.04</f>
        <v>865.4976</v>
      </c>
      <c r="Q82" s="14"/>
      <c r="R82" s="14">
        <v>32</v>
      </c>
      <c r="S82" s="14">
        <v>16</v>
      </c>
      <c r="T82" s="14">
        <v>1678.6</v>
      </c>
      <c r="U82" s="14">
        <f t="shared" si="51"/>
        <v>-16</v>
      </c>
      <c r="V82" s="14">
        <f t="shared" si="61"/>
        <v>50.358</v>
      </c>
      <c r="W82" s="14">
        <f t="shared" si="62"/>
        <v>-16</v>
      </c>
      <c r="X82" s="14">
        <v>7</v>
      </c>
      <c r="Y82" s="14">
        <v>9</v>
      </c>
      <c r="Z82" s="14">
        <v>709</v>
      </c>
      <c r="AA82" s="14">
        <v>1</v>
      </c>
      <c r="AB82" s="14">
        <v>75</v>
      </c>
      <c r="AC82" s="14">
        <f t="shared" si="52"/>
        <v>3</v>
      </c>
      <c r="AD82" s="14">
        <f>Z82*0.03+AB82*0.04</f>
        <v>24.27</v>
      </c>
      <c r="AE82" s="14"/>
      <c r="AF82" s="14">
        <v>23</v>
      </c>
      <c r="AG82" s="14">
        <v>17</v>
      </c>
      <c r="AH82" s="14">
        <v>840.52</v>
      </c>
      <c r="AI82" s="14">
        <f t="shared" si="53"/>
        <v>-6</v>
      </c>
      <c r="AJ82" s="14">
        <f t="shared" si="65"/>
        <v>-6</v>
      </c>
      <c r="AK82" s="14">
        <v>2</v>
      </c>
      <c r="AL82" s="14">
        <v>3</v>
      </c>
      <c r="AM82" s="14">
        <v>576</v>
      </c>
      <c r="AN82" s="14">
        <f t="shared" si="54"/>
        <v>1</v>
      </c>
      <c r="AO82" s="14"/>
      <c r="AP82" s="14">
        <v>18</v>
      </c>
      <c r="AQ82" s="14">
        <v>0</v>
      </c>
      <c r="AR82" s="14">
        <v>0</v>
      </c>
      <c r="AS82" s="14">
        <f t="shared" si="55"/>
        <v>-18</v>
      </c>
      <c r="AT82" s="14">
        <f t="shared" si="56"/>
        <v>0</v>
      </c>
      <c r="AU82" s="14">
        <v>2</v>
      </c>
      <c r="AV82" s="14">
        <v>1</v>
      </c>
      <c r="AW82" s="14">
        <v>49</v>
      </c>
      <c r="AX82" s="14">
        <f t="shared" si="57"/>
        <v>-1</v>
      </c>
      <c r="AY82" s="14">
        <f t="shared" si="60"/>
        <v>1.96</v>
      </c>
      <c r="AZ82" s="14">
        <f t="shared" si="58"/>
        <v>944.1</v>
      </c>
      <c r="BA82" s="14">
        <f t="shared" si="59"/>
        <v>-37</v>
      </c>
    </row>
    <row r="83" customHeight="1" spans="1:53">
      <c r="A83" s="13">
        <v>80</v>
      </c>
      <c r="B83" s="13">
        <v>371</v>
      </c>
      <c r="C83" s="13" t="s">
        <v>106</v>
      </c>
      <c r="D83" s="13" t="s">
        <v>62</v>
      </c>
      <c r="E83" s="14">
        <v>8</v>
      </c>
      <c r="F83" s="14">
        <v>0</v>
      </c>
      <c r="G83" s="14">
        <v>0</v>
      </c>
      <c r="H83" s="14">
        <f t="shared" si="49"/>
        <v>-8</v>
      </c>
      <c r="I83" s="14">
        <f t="shared" si="63"/>
        <v>0</v>
      </c>
      <c r="J83" s="14">
        <f t="shared" si="64"/>
        <v>-8</v>
      </c>
      <c r="K83" s="14">
        <v>117</v>
      </c>
      <c r="L83" s="14">
        <v>19</v>
      </c>
      <c r="M83" s="14">
        <v>60</v>
      </c>
      <c r="N83" s="14">
        <v>7372.81</v>
      </c>
      <c r="O83" s="14">
        <f t="shared" si="50"/>
        <v>22</v>
      </c>
      <c r="P83" s="14">
        <f>N83*0.04</f>
        <v>294.9124</v>
      </c>
      <c r="Q83" s="14"/>
      <c r="R83" s="14">
        <v>17</v>
      </c>
      <c r="S83" s="14">
        <v>6</v>
      </c>
      <c r="T83" s="14">
        <v>646.56</v>
      </c>
      <c r="U83" s="14">
        <f t="shared" si="51"/>
        <v>-11</v>
      </c>
      <c r="V83" s="14">
        <f t="shared" si="61"/>
        <v>19.3968</v>
      </c>
      <c r="W83" s="14">
        <f t="shared" si="62"/>
        <v>-11</v>
      </c>
      <c r="X83" s="14">
        <v>4</v>
      </c>
      <c r="Y83" s="14">
        <v>5</v>
      </c>
      <c r="Z83" s="14">
        <v>375</v>
      </c>
      <c r="AA83" s="14">
        <v>0</v>
      </c>
      <c r="AB83" s="14">
        <v>0</v>
      </c>
      <c r="AC83" s="14">
        <f t="shared" si="52"/>
        <v>1</v>
      </c>
      <c r="AD83" s="14">
        <f>Z83*0.03+AB83*0.04</f>
        <v>11.25</v>
      </c>
      <c r="AE83" s="14"/>
      <c r="AF83" s="14">
        <v>21</v>
      </c>
      <c r="AG83" s="14">
        <v>4</v>
      </c>
      <c r="AH83" s="14">
        <v>199.2</v>
      </c>
      <c r="AI83" s="14">
        <f t="shared" si="53"/>
        <v>-17</v>
      </c>
      <c r="AJ83" s="14">
        <f t="shared" si="65"/>
        <v>-17</v>
      </c>
      <c r="AK83" s="14">
        <v>3</v>
      </c>
      <c r="AL83" s="14">
        <v>0</v>
      </c>
      <c r="AM83" s="14">
        <v>0</v>
      </c>
      <c r="AN83" s="14">
        <f t="shared" si="54"/>
        <v>-3</v>
      </c>
      <c r="AO83" s="14">
        <f>AN83*2</f>
        <v>-6</v>
      </c>
      <c r="AP83" s="14">
        <v>7</v>
      </c>
      <c r="AQ83" s="14">
        <v>2</v>
      </c>
      <c r="AR83" s="14">
        <v>198</v>
      </c>
      <c r="AS83" s="14">
        <f t="shared" si="55"/>
        <v>-5</v>
      </c>
      <c r="AT83" s="14">
        <f t="shared" si="56"/>
        <v>9.9</v>
      </c>
      <c r="AU83" s="14">
        <v>2</v>
      </c>
      <c r="AV83" s="14">
        <v>0</v>
      </c>
      <c r="AW83" s="14">
        <v>0</v>
      </c>
      <c r="AX83" s="14">
        <f t="shared" si="57"/>
        <v>-2</v>
      </c>
      <c r="AY83" s="14">
        <f t="shared" si="60"/>
        <v>0</v>
      </c>
      <c r="AZ83" s="14">
        <f t="shared" si="58"/>
        <v>335.5</v>
      </c>
      <c r="BA83" s="14">
        <f t="shared" si="59"/>
        <v>-42</v>
      </c>
    </row>
    <row r="84" customHeight="1" spans="1:53">
      <c r="A84" s="13">
        <v>81</v>
      </c>
      <c r="B84" s="13">
        <v>108656</v>
      </c>
      <c r="C84" s="13" t="s">
        <v>107</v>
      </c>
      <c r="D84" s="13" t="s">
        <v>62</v>
      </c>
      <c r="E84" s="14">
        <v>6</v>
      </c>
      <c r="F84" s="14">
        <v>0</v>
      </c>
      <c r="G84" s="14">
        <v>0</v>
      </c>
      <c r="H84" s="14">
        <f t="shared" si="49"/>
        <v>-6</v>
      </c>
      <c r="I84" s="14">
        <f t="shared" si="63"/>
        <v>0</v>
      </c>
      <c r="J84" s="14">
        <f t="shared" si="64"/>
        <v>-6</v>
      </c>
      <c r="K84" s="14">
        <v>79</v>
      </c>
      <c r="L84" s="14">
        <v>3</v>
      </c>
      <c r="M84" s="14">
        <v>40</v>
      </c>
      <c r="N84" s="14">
        <v>4444</v>
      </c>
      <c r="O84" s="14">
        <f t="shared" si="50"/>
        <v>4</v>
      </c>
      <c r="P84" s="14">
        <f>N84*0.04</f>
        <v>177.76</v>
      </c>
      <c r="Q84" s="14"/>
      <c r="R84" s="14">
        <v>11</v>
      </c>
      <c r="S84" s="14">
        <v>8</v>
      </c>
      <c r="T84" s="14">
        <v>834.86</v>
      </c>
      <c r="U84" s="14">
        <f t="shared" si="51"/>
        <v>-3</v>
      </c>
      <c r="V84" s="14">
        <f t="shared" si="61"/>
        <v>25.0458</v>
      </c>
      <c r="W84" s="14">
        <f t="shared" si="62"/>
        <v>-3</v>
      </c>
      <c r="X84" s="14">
        <v>3</v>
      </c>
      <c r="Y84" s="14">
        <v>7</v>
      </c>
      <c r="Z84" s="14">
        <v>585</v>
      </c>
      <c r="AA84" s="14">
        <v>0</v>
      </c>
      <c r="AB84" s="14">
        <v>0</v>
      </c>
      <c r="AC84" s="14">
        <f t="shared" si="52"/>
        <v>4</v>
      </c>
      <c r="AD84" s="14">
        <f>Z84*0.03+AB84*0.04</f>
        <v>17.55</v>
      </c>
      <c r="AE84" s="14"/>
      <c r="AF84" s="14">
        <v>20</v>
      </c>
      <c r="AG84" s="14">
        <v>3</v>
      </c>
      <c r="AH84" s="14">
        <v>149.4</v>
      </c>
      <c r="AI84" s="14">
        <f t="shared" si="53"/>
        <v>-17</v>
      </c>
      <c r="AJ84" s="14">
        <f t="shared" si="65"/>
        <v>-17</v>
      </c>
      <c r="AK84" s="14">
        <v>2</v>
      </c>
      <c r="AL84" s="14">
        <v>3</v>
      </c>
      <c r="AM84" s="14">
        <v>480</v>
      </c>
      <c r="AN84" s="14">
        <f t="shared" si="54"/>
        <v>1</v>
      </c>
      <c r="AO84" s="14"/>
      <c r="AP84" s="14">
        <v>7</v>
      </c>
      <c r="AQ84" s="14">
        <v>0</v>
      </c>
      <c r="AR84" s="14">
        <v>0</v>
      </c>
      <c r="AS84" s="14">
        <f t="shared" si="55"/>
        <v>-7</v>
      </c>
      <c r="AT84" s="14">
        <f t="shared" si="56"/>
        <v>0</v>
      </c>
      <c r="AU84" s="14">
        <v>2</v>
      </c>
      <c r="AV84" s="14">
        <v>0</v>
      </c>
      <c r="AW84" s="14">
        <v>0</v>
      </c>
      <c r="AX84" s="14">
        <f t="shared" si="57"/>
        <v>-2</v>
      </c>
      <c r="AY84" s="14">
        <f t="shared" si="60"/>
        <v>0</v>
      </c>
      <c r="AZ84" s="14">
        <f t="shared" si="58"/>
        <v>220.4</v>
      </c>
      <c r="BA84" s="14">
        <f t="shared" si="59"/>
        <v>-26</v>
      </c>
    </row>
    <row r="85" customHeight="1" spans="1:53">
      <c r="A85" s="13">
        <v>82</v>
      </c>
      <c r="B85" s="13">
        <v>102567</v>
      </c>
      <c r="C85" s="13" t="s">
        <v>152</v>
      </c>
      <c r="D85" s="13" t="s">
        <v>62</v>
      </c>
      <c r="E85" s="14">
        <v>5</v>
      </c>
      <c r="F85" s="14">
        <v>2</v>
      </c>
      <c r="G85" s="14">
        <v>136</v>
      </c>
      <c r="H85" s="14">
        <f t="shared" si="49"/>
        <v>-3</v>
      </c>
      <c r="I85" s="14">
        <f t="shared" si="63"/>
        <v>4.08</v>
      </c>
      <c r="J85" s="14">
        <f t="shared" si="64"/>
        <v>-3</v>
      </c>
      <c r="K85" s="14">
        <v>72</v>
      </c>
      <c r="L85" s="14">
        <v>5</v>
      </c>
      <c r="M85" s="14">
        <v>21</v>
      </c>
      <c r="N85" s="14">
        <v>2808</v>
      </c>
      <c r="O85" s="14">
        <f t="shared" si="50"/>
        <v>-25</v>
      </c>
      <c r="P85" s="14">
        <f>N85*0.03</f>
        <v>84.24</v>
      </c>
      <c r="Q85" s="14">
        <f>O85*1</f>
        <v>-25</v>
      </c>
      <c r="R85" s="14">
        <v>10</v>
      </c>
      <c r="S85" s="14">
        <v>6</v>
      </c>
      <c r="T85" s="14">
        <v>643.56</v>
      </c>
      <c r="U85" s="14">
        <f t="shared" si="51"/>
        <v>-4</v>
      </c>
      <c r="V85" s="14">
        <f t="shared" si="61"/>
        <v>19.3068</v>
      </c>
      <c r="W85" s="14">
        <f t="shared" si="62"/>
        <v>-4</v>
      </c>
      <c r="X85" s="14">
        <v>2</v>
      </c>
      <c r="Y85" s="14">
        <v>0</v>
      </c>
      <c r="Z85" s="14">
        <v>0</v>
      </c>
      <c r="AA85" s="14">
        <v>1</v>
      </c>
      <c r="AB85" s="14">
        <v>69.27</v>
      </c>
      <c r="AC85" s="14">
        <f t="shared" si="52"/>
        <v>-1</v>
      </c>
      <c r="AD85" s="14">
        <f>Z85*0.02+AB85*0.03</f>
        <v>2.0781</v>
      </c>
      <c r="AE85" s="14">
        <f>AC85*0.5</f>
        <v>-0.5</v>
      </c>
      <c r="AF85" s="14">
        <v>18</v>
      </c>
      <c r="AG85" s="14">
        <v>4</v>
      </c>
      <c r="AH85" s="14">
        <v>187.24</v>
      </c>
      <c r="AI85" s="14">
        <f t="shared" si="53"/>
        <v>-14</v>
      </c>
      <c r="AJ85" s="14">
        <f t="shared" si="65"/>
        <v>-14</v>
      </c>
      <c r="AK85" s="14">
        <v>2</v>
      </c>
      <c r="AL85" s="14">
        <v>0</v>
      </c>
      <c r="AM85" s="14">
        <v>0</v>
      </c>
      <c r="AN85" s="14">
        <f t="shared" si="54"/>
        <v>-2</v>
      </c>
      <c r="AO85" s="14">
        <f>AN85*2</f>
        <v>-4</v>
      </c>
      <c r="AP85" s="14">
        <v>7</v>
      </c>
      <c r="AQ85" s="14">
        <v>0</v>
      </c>
      <c r="AR85" s="14">
        <v>0</v>
      </c>
      <c r="AS85" s="14">
        <f t="shared" si="55"/>
        <v>-7</v>
      </c>
      <c r="AT85" s="14">
        <f t="shared" si="56"/>
        <v>0</v>
      </c>
      <c r="AU85" s="14">
        <v>2</v>
      </c>
      <c r="AV85" s="14">
        <v>0</v>
      </c>
      <c r="AW85" s="14">
        <v>0</v>
      </c>
      <c r="AX85" s="14">
        <f t="shared" si="57"/>
        <v>-2</v>
      </c>
      <c r="AY85" s="14">
        <f t="shared" si="60"/>
        <v>0</v>
      </c>
      <c r="AZ85" s="14">
        <f t="shared" si="58"/>
        <v>109.7</v>
      </c>
      <c r="BA85" s="14">
        <f t="shared" si="59"/>
        <v>-51</v>
      </c>
    </row>
    <row r="86" customHeight="1" spans="1:53">
      <c r="A86" s="13">
        <v>83</v>
      </c>
      <c r="B86" s="13">
        <v>341</v>
      </c>
      <c r="C86" s="13" t="s">
        <v>63</v>
      </c>
      <c r="D86" s="13" t="s">
        <v>64</v>
      </c>
      <c r="E86" s="14">
        <v>18</v>
      </c>
      <c r="F86" s="14">
        <v>28</v>
      </c>
      <c r="G86" s="14">
        <v>1788</v>
      </c>
      <c r="H86" s="14">
        <f t="shared" si="49"/>
        <v>10</v>
      </c>
      <c r="I86" s="20">
        <f>G86*0.04</f>
        <v>71.52</v>
      </c>
      <c r="J86" s="14"/>
      <c r="K86" s="14">
        <v>247</v>
      </c>
      <c r="L86" s="14">
        <v>57</v>
      </c>
      <c r="M86" s="14">
        <v>88</v>
      </c>
      <c r="N86" s="14">
        <v>13111.71</v>
      </c>
      <c r="O86" s="14">
        <f t="shared" si="50"/>
        <v>-14</v>
      </c>
      <c r="P86" s="14">
        <f>N86*0.03</f>
        <v>393.3513</v>
      </c>
      <c r="Q86" s="14">
        <f>O86*1</f>
        <v>-14</v>
      </c>
      <c r="R86" s="14">
        <v>36</v>
      </c>
      <c r="S86" s="14">
        <v>12</v>
      </c>
      <c r="T86" s="14">
        <v>1306</v>
      </c>
      <c r="U86" s="14">
        <f t="shared" si="51"/>
        <v>-24</v>
      </c>
      <c r="V86" s="14">
        <f t="shared" si="61"/>
        <v>39.18</v>
      </c>
      <c r="W86" s="14">
        <f t="shared" si="62"/>
        <v>-24</v>
      </c>
      <c r="X86" s="14">
        <v>9</v>
      </c>
      <c r="Y86" s="14">
        <v>9</v>
      </c>
      <c r="Z86" s="14">
        <v>744.8</v>
      </c>
      <c r="AA86" s="14">
        <v>0</v>
      </c>
      <c r="AB86" s="14">
        <v>0</v>
      </c>
      <c r="AC86" s="14">
        <f t="shared" si="52"/>
        <v>0</v>
      </c>
      <c r="AD86" s="14">
        <f>Z86*0.03+AB86*0.04</f>
        <v>22.344</v>
      </c>
      <c r="AE86" s="14"/>
      <c r="AF86" s="14">
        <v>30</v>
      </c>
      <c r="AG86" s="14">
        <v>4</v>
      </c>
      <c r="AH86" s="14">
        <v>199.2</v>
      </c>
      <c r="AI86" s="14">
        <f t="shared" si="53"/>
        <v>-26</v>
      </c>
      <c r="AJ86" s="14">
        <f t="shared" si="65"/>
        <v>-26</v>
      </c>
      <c r="AK86" s="14">
        <v>5</v>
      </c>
      <c r="AL86" s="14">
        <v>1</v>
      </c>
      <c r="AM86" s="14">
        <v>288</v>
      </c>
      <c r="AN86" s="14">
        <f t="shared" si="54"/>
        <v>-4</v>
      </c>
      <c r="AO86" s="14">
        <f>AN86*2</f>
        <v>-8</v>
      </c>
      <c r="AP86" s="14">
        <v>8</v>
      </c>
      <c r="AQ86" s="14">
        <v>0</v>
      </c>
      <c r="AR86" s="14">
        <v>0</v>
      </c>
      <c r="AS86" s="14">
        <f t="shared" si="55"/>
        <v>-8</v>
      </c>
      <c r="AT86" s="14">
        <f t="shared" si="56"/>
        <v>0</v>
      </c>
      <c r="AU86" s="14">
        <v>5</v>
      </c>
      <c r="AV86" s="14">
        <v>2</v>
      </c>
      <c r="AW86" s="14">
        <v>98</v>
      </c>
      <c r="AX86" s="14">
        <f t="shared" si="57"/>
        <v>-3</v>
      </c>
      <c r="AY86" s="14">
        <f t="shared" si="60"/>
        <v>3.92</v>
      </c>
      <c r="AZ86" s="14">
        <f t="shared" si="58"/>
        <v>530.3</v>
      </c>
      <c r="BA86" s="14">
        <f t="shared" si="59"/>
        <v>-72</v>
      </c>
    </row>
    <row r="87" customHeight="1" spans="1:53">
      <c r="A87" s="13">
        <v>84</v>
      </c>
      <c r="B87" s="13">
        <v>721</v>
      </c>
      <c r="C87" s="13" t="s">
        <v>82</v>
      </c>
      <c r="D87" s="13" t="s">
        <v>64</v>
      </c>
      <c r="E87" s="14">
        <v>11</v>
      </c>
      <c r="F87" s="14">
        <v>3</v>
      </c>
      <c r="G87" s="14">
        <v>198</v>
      </c>
      <c r="H87" s="14">
        <f t="shared" si="49"/>
        <v>-8</v>
      </c>
      <c r="I87" s="14">
        <f>G87*0.03</f>
        <v>5.94</v>
      </c>
      <c r="J87" s="14">
        <f>H87*1</f>
        <v>-8</v>
      </c>
      <c r="K87" s="14">
        <v>148</v>
      </c>
      <c r="L87" s="14">
        <v>21</v>
      </c>
      <c r="M87" s="14">
        <v>63</v>
      </c>
      <c r="N87" s="14">
        <v>8100.5</v>
      </c>
      <c r="O87" s="14">
        <f t="shared" si="50"/>
        <v>-1</v>
      </c>
      <c r="P87" s="14">
        <f>N87*0.03</f>
        <v>243.015</v>
      </c>
      <c r="Q87" s="14">
        <f>O87*1</f>
        <v>-1</v>
      </c>
      <c r="R87" s="14">
        <v>21</v>
      </c>
      <c r="S87" s="14">
        <v>4</v>
      </c>
      <c r="T87" s="14">
        <v>419.65</v>
      </c>
      <c r="U87" s="14">
        <f t="shared" si="51"/>
        <v>-17</v>
      </c>
      <c r="V87" s="14">
        <f t="shared" si="61"/>
        <v>12.5895</v>
      </c>
      <c r="W87" s="14">
        <f t="shared" si="62"/>
        <v>-17</v>
      </c>
      <c r="X87" s="14">
        <v>5</v>
      </c>
      <c r="Y87" s="14">
        <v>6</v>
      </c>
      <c r="Z87" s="14">
        <v>465</v>
      </c>
      <c r="AA87" s="14">
        <v>1</v>
      </c>
      <c r="AB87" s="14">
        <v>75</v>
      </c>
      <c r="AC87" s="14">
        <f t="shared" si="52"/>
        <v>2</v>
      </c>
      <c r="AD87" s="14">
        <f>Z87*0.03+AB87*0.04</f>
        <v>16.95</v>
      </c>
      <c r="AE87" s="14"/>
      <c r="AF87" s="14">
        <v>22</v>
      </c>
      <c r="AG87" s="14">
        <v>0</v>
      </c>
      <c r="AH87" s="14">
        <v>0</v>
      </c>
      <c r="AI87" s="14">
        <f t="shared" si="53"/>
        <v>-22</v>
      </c>
      <c r="AJ87" s="14">
        <f t="shared" si="65"/>
        <v>-22</v>
      </c>
      <c r="AK87" s="14">
        <v>3</v>
      </c>
      <c r="AL87" s="14">
        <v>2</v>
      </c>
      <c r="AM87" s="14">
        <v>576</v>
      </c>
      <c r="AN87" s="14">
        <f t="shared" si="54"/>
        <v>-1</v>
      </c>
      <c r="AO87" s="14">
        <f>AN87*2</f>
        <v>-2</v>
      </c>
      <c r="AP87" s="14">
        <v>7</v>
      </c>
      <c r="AQ87" s="14">
        <v>0</v>
      </c>
      <c r="AR87" s="14">
        <v>0</v>
      </c>
      <c r="AS87" s="14">
        <f t="shared" si="55"/>
        <v>-7</v>
      </c>
      <c r="AT87" s="14">
        <f t="shared" si="56"/>
        <v>0</v>
      </c>
      <c r="AU87" s="14">
        <v>2</v>
      </c>
      <c r="AV87" s="14">
        <v>1</v>
      </c>
      <c r="AW87" s="14">
        <v>49</v>
      </c>
      <c r="AX87" s="14">
        <f t="shared" si="57"/>
        <v>-1</v>
      </c>
      <c r="AY87" s="14">
        <f t="shared" si="60"/>
        <v>1.96</v>
      </c>
      <c r="AZ87" s="14">
        <f t="shared" si="58"/>
        <v>280.5</v>
      </c>
      <c r="BA87" s="14">
        <f t="shared" si="59"/>
        <v>-50</v>
      </c>
    </row>
    <row r="88" customHeight="1" spans="1:53">
      <c r="A88" s="13">
        <v>85</v>
      </c>
      <c r="B88" s="13">
        <v>102564</v>
      </c>
      <c r="C88" s="13" t="s">
        <v>108</v>
      </c>
      <c r="D88" s="13" t="s">
        <v>64</v>
      </c>
      <c r="E88" s="14">
        <v>7</v>
      </c>
      <c r="F88" s="14">
        <v>6</v>
      </c>
      <c r="G88" s="14">
        <v>336.6</v>
      </c>
      <c r="H88" s="14">
        <f t="shared" si="49"/>
        <v>-1</v>
      </c>
      <c r="I88" s="14">
        <f>G88*0.03</f>
        <v>10.098</v>
      </c>
      <c r="J88" s="14">
        <f>H88*1</f>
        <v>-1</v>
      </c>
      <c r="K88" s="14">
        <v>96</v>
      </c>
      <c r="L88" s="14">
        <v>19</v>
      </c>
      <c r="M88" s="14">
        <v>43</v>
      </c>
      <c r="N88" s="14">
        <v>5903.01</v>
      </c>
      <c r="O88" s="14">
        <f t="shared" si="50"/>
        <v>9</v>
      </c>
      <c r="P88" s="14">
        <f>N88*0.04</f>
        <v>236.1204</v>
      </c>
      <c r="Q88" s="14"/>
      <c r="R88" s="14">
        <v>13</v>
      </c>
      <c r="S88" s="14">
        <v>4</v>
      </c>
      <c r="T88" s="14">
        <v>439</v>
      </c>
      <c r="U88" s="14">
        <f t="shared" si="51"/>
        <v>-9</v>
      </c>
      <c r="V88" s="14">
        <f t="shared" si="61"/>
        <v>13.17</v>
      </c>
      <c r="W88" s="14">
        <f t="shared" si="62"/>
        <v>-9</v>
      </c>
      <c r="X88" s="14">
        <v>4</v>
      </c>
      <c r="Y88" s="14">
        <v>2</v>
      </c>
      <c r="Z88" s="14">
        <v>156</v>
      </c>
      <c r="AA88" s="14">
        <v>0</v>
      </c>
      <c r="AB88" s="14">
        <v>0</v>
      </c>
      <c r="AC88" s="14">
        <f t="shared" si="52"/>
        <v>-2</v>
      </c>
      <c r="AD88" s="14">
        <f>Z88*0.02+AB88*0.03</f>
        <v>3.12</v>
      </c>
      <c r="AE88" s="14">
        <f>AC88*0.5</f>
        <v>-1</v>
      </c>
      <c r="AF88" s="14">
        <v>21</v>
      </c>
      <c r="AG88" s="14">
        <v>2</v>
      </c>
      <c r="AH88" s="14">
        <v>99.6</v>
      </c>
      <c r="AI88" s="14">
        <f t="shared" si="53"/>
        <v>-19</v>
      </c>
      <c r="AJ88" s="14">
        <f t="shared" si="65"/>
        <v>-19</v>
      </c>
      <c r="AK88" s="14">
        <v>2</v>
      </c>
      <c r="AL88" s="14">
        <v>3</v>
      </c>
      <c r="AM88" s="14">
        <v>576.01</v>
      </c>
      <c r="AN88" s="14">
        <f t="shared" si="54"/>
        <v>1</v>
      </c>
      <c r="AO88" s="14"/>
      <c r="AP88" s="14">
        <v>7</v>
      </c>
      <c r="AQ88" s="14">
        <v>0</v>
      </c>
      <c r="AR88" s="14">
        <v>0</v>
      </c>
      <c r="AS88" s="14">
        <f t="shared" si="55"/>
        <v>-7</v>
      </c>
      <c r="AT88" s="14">
        <f t="shared" si="56"/>
        <v>0</v>
      </c>
      <c r="AU88" s="14">
        <v>2</v>
      </c>
      <c r="AV88" s="14">
        <v>0</v>
      </c>
      <c r="AW88" s="14">
        <v>0</v>
      </c>
      <c r="AX88" s="14">
        <f t="shared" si="57"/>
        <v>-2</v>
      </c>
      <c r="AY88" s="14">
        <f t="shared" si="60"/>
        <v>0</v>
      </c>
      <c r="AZ88" s="14">
        <f t="shared" si="58"/>
        <v>262.5</v>
      </c>
      <c r="BA88" s="14">
        <f t="shared" si="59"/>
        <v>-30</v>
      </c>
    </row>
    <row r="89" customHeight="1" spans="1:53">
      <c r="A89" s="13">
        <v>86</v>
      </c>
      <c r="B89" s="13">
        <v>732</v>
      </c>
      <c r="C89" s="13" t="s">
        <v>130</v>
      </c>
      <c r="D89" s="13" t="s">
        <v>64</v>
      </c>
      <c r="E89" s="14">
        <v>6</v>
      </c>
      <c r="F89" s="14">
        <v>0</v>
      </c>
      <c r="G89" s="14">
        <v>0</v>
      </c>
      <c r="H89" s="14">
        <f t="shared" si="49"/>
        <v>-6</v>
      </c>
      <c r="I89" s="14">
        <f>G89*0.03</f>
        <v>0</v>
      </c>
      <c r="J89" s="14">
        <f>H89*1</f>
        <v>-6</v>
      </c>
      <c r="K89" s="14">
        <v>80</v>
      </c>
      <c r="L89" s="14">
        <v>9</v>
      </c>
      <c r="M89" s="14">
        <v>17</v>
      </c>
      <c r="N89" s="14">
        <v>2565.04</v>
      </c>
      <c r="O89" s="14">
        <f t="shared" si="50"/>
        <v>-37</v>
      </c>
      <c r="P89" s="14">
        <f>N89*0.03</f>
        <v>76.9512</v>
      </c>
      <c r="Q89" s="14">
        <f>O89*1</f>
        <v>-37</v>
      </c>
      <c r="R89" s="14">
        <v>11</v>
      </c>
      <c r="S89" s="14">
        <v>4</v>
      </c>
      <c r="T89" s="14">
        <v>425.08</v>
      </c>
      <c r="U89" s="14">
        <f t="shared" si="51"/>
        <v>-7</v>
      </c>
      <c r="V89" s="14">
        <f t="shared" si="61"/>
        <v>12.7524</v>
      </c>
      <c r="W89" s="14">
        <f t="shared" si="62"/>
        <v>-7</v>
      </c>
      <c r="X89" s="14">
        <v>4</v>
      </c>
      <c r="Y89" s="14">
        <v>4</v>
      </c>
      <c r="Z89" s="14">
        <v>311.96</v>
      </c>
      <c r="AA89" s="14">
        <v>0</v>
      </c>
      <c r="AB89" s="14">
        <v>0</v>
      </c>
      <c r="AC89" s="14">
        <f t="shared" si="52"/>
        <v>0</v>
      </c>
      <c r="AD89" s="14">
        <f>Z89*0.03+AB89*0.04</f>
        <v>9.3588</v>
      </c>
      <c r="AE89" s="14"/>
      <c r="AF89" s="14">
        <v>22</v>
      </c>
      <c r="AG89" s="14">
        <v>1</v>
      </c>
      <c r="AH89" s="14">
        <v>49.8</v>
      </c>
      <c r="AI89" s="14">
        <f t="shared" si="53"/>
        <v>-21</v>
      </c>
      <c r="AJ89" s="14">
        <f t="shared" si="65"/>
        <v>-21</v>
      </c>
      <c r="AK89" s="14">
        <v>2</v>
      </c>
      <c r="AL89" s="14">
        <v>0</v>
      </c>
      <c r="AM89" s="14">
        <v>0</v>
      </c>
      <c r="AN89" s="14">
        <f t="shared" si="54"/>
        <v>-2</v>
      </c>
      <c r="AO89" s="14">
        <f>AN89*2</f>
        <v>-4</v>
      </c>
      <c r="AP89" s="14">
        <v>7</v>
      </c>
      <c r="AQ89" s="14">
        <v>0</v>
      </c>
      <c r="AR89" s="14">
        <v>0</v>
      </c>
      <c r="AS89" s="14">
        <f t="shared" si="55"/>
        <v>-7</v>
      </c>
      <c r="AT89" s="14">
        <f t="shared" si="56"/>
        <v>0</v>
      </c>
      <c r="AU89" s="14">
        <v>2</v>
      </c>
      <c r="AV89" s="14">
        <v>0</v>
      </c>
      <c r="AW89" s="14">
        <v>0</v>
      </c>
      <c r="AX89" s="14">
        <f t="shared" si="57"/>
        <v>-2</v>
      </c>
      <c r="AY89" s="14">
        <f t="shared" si="60"/>
        <v>0</v>
      </c>
      <c r="AZ89" s="14">
        <f t="shared" si="58"/>
        <v>99.1</v>
      </c>
      <c r="BA89" s="14">
        <f t="shared" si="59"/>
        <v>-75</v>
      </c>
    </row>
    <row r="90" customHeight="1" spans="1:53">
      <c r="A90" s="13">
        <v>87</v>
      </c>
      <c r="B90" s="13">
        <v>591</v>
      </c>
      <c r="C90" s="13" t="s">
        <v>153</v>
      </c>
      <c r="D90" s="13" t="s">
        <v>64</v>
      </c>
      <c r="E90" s="14">
        <v>5</v>
      </c>
      <c r="F90" s="14">
        <v>1</v>
      </c>
      <c r="G90" s="14">
        <v>66</v>
      </c>
      <c r="H90" s="14">
        <f t="shared" si="49"/>
        <v>-4</v>
      </c>
      <c r="I90" s="14">
        <f>G90*0.03</f>
        <v>1.98</v>
      </c>
      <c r="J90" s="14">
        <f>H90*1</f>
        <v>-4</v>
      </c>
      <c r="K90" s="14">
        <v>70</v>
      </c>
      <c r="L90" s="14">
        <v>20</v>
      </c>
      <c r="M90" s="14">
        <v>28</v>
      </c>
      <c r="N90" s="14">
        <v>4331</v>
      </c>
      <c r="O90" s="14">
        <f t="shared" si="50"/>
        <v>6</v>
      </c>
      <c r="P90" s="14">
        <f t="shared" ref="P90:P97" si="66">N90*0.04</f>
        <v>173.24</v>
      </c>
      <c r="Q90" s="14"/>
      <c r="R90" s="14">
        <v>10</v>
      </c>
      <c r="S90" s="14">
        <v>6</v>
      </c>
      <c r="T90" s="14">
        <v>643.56</v>
      </c>
      <c r="U90" s="14">
        <f t="shared" si="51"/>
        <v>-4</v>
      </c>
      <c r="V90" s="14">
        <f t="shared" si="61"/>
        <v>19.3068</v>
      </c>
      <c r="W90" s="14">
        <f t="shared" si="62"/>
        <v>-4</v>
      </c>
      <c r="X90" s="14">
        <v>2</v>
      </c>
      <c r="Y90" s="14">
        <v>7</v>
      </c>
      <c r="Z90" s="14">
        <v>560</v>
      </c>
      <c r="AA90" s="14">
        <v>1</v>
      </c>
      <c r="AB90" s="14">
        <v>75</v>
      </c>
      <c r="AC90" s="14">
        <f t="shared" si="52"/>
        <v>6</v>
      </c>
      <c r="AD90" s="14">
        <f>Z90*0.03+AB90*0.04</f>
        <v>19.8</v>
      </c>
      <c r="AE90" s="14"/>
      <c r="AF90" s="14">
        <v>18</v>
      </c>
      <c r="AG90" s="14">
        <v>1</v>
      </c>
      <c r="AH90" s="14">
        <v>47.42</v>
      </c>
      <c r="AI90" s="14">
        <f t="shared" si="53"/>
        <v>-17</v>
      </c>
      <c r="AJ90" s="14">
        <f t="shared" si="65"/>
        <v>-17</v>
      </c>
      <c r="AK90" s="14">
        <v>2</v>
      </c>
      <c r="AL90" s="14">
        <v>0</v>
      </c>
      <c r="AM90" s="14">
        <v>0</v>
      </c>
      <c r="AN90" s="14">
        <f t="shared" si="54"/>
        <v>-2</v>
      </c>
      <c r="AO90" s="14">
        <f>AN90*2</f>
        <v>-4</v>
      </c>
      <c r="AP90" s="14">
        <v>7</v>
      </c>
      <c r="AQ90" s="14">
        <v>2</v>
      </c>
      <c r="AR90" s="14">
        <v>297</v>
      </c>
      <c r="AS90" s="14">
        <f t="shared" si="55"/>
        <v>-5</v>
      </c>
      <c r="AT90" s="14">
        <f t="shared" si="56"/>
        <v>14.85</v>
      </c>
      <c r="AU90" s="14">
        <v>2</v>
      </c>
      <c r="AV90" s="14">
        <v>3</v>
      </c>
      <c r="AW90" s="14">
        <v>127</v>
      </c>
      <c r="AX90" s="14">
        <f t="shared" si="57"/>
        <v>1</v>
      </c>
      <c r="AY90" s="14">
        <f>AW90*0.05</f>
        <v>6.35</v>
      </c>
      <c r="AZ90" s="14">
        <f t="shared" si="58"/>
        <v>235.5</v>
      </c>
      <c r="BA90" s="14">
        <f t="shared" si="59"/>
        <v>-29</v>
      </c>
    </row>
    <row r="91" customHeight="1" spans="1:53">
      <c r="A91" s="13">
        <v>88</v>
      </c>
      <c r="B91" s="13">
        <v>716</v>
      </c>
      <c r="C91" s="13" t="s">
        <v>83</v>
      </c>
      <c r="D91" s="13" t="s">
        <v>84</v>
      </c>
      <c r="E91" s="14">
        <v>9</v>
      </c>
      <c r="F91" s="14">
        <v>22</v>
      </c>
      <c r="G91" s="14">
        <v>1395.1</v>
      </c>
      <c r="H91" s="14">
        <f t="shared" si="49"/>
        <v>13</v>
      </c>
      <c r="I91" s="20">
        <f>G91*0.04</f>
        <v>55.804</v>
      </c>
      <c r="J91" s="14"/>
      <c r="K91" s="14">
        <v>129</v>
      </c>
      <c r="L91" s="14">
        <v>74</v>
      </c>
      <c r="M91" s="14">
        <v>101</v>
      </c>
      <c r="N91" s="14">
        <v>14906.16</v>
      </c>
      <c r="O91" s="14">
        <f t="shared" si="50"/>
        <v>147</v>
      </c>
      <c r="P91" s="14">
        <f t="shared" si="66"/>
        <v>596.2464</v>
      </c>
      <c r="Q91" s="14"/>
      <c r="R91" s="14">
        <v>18</v>
      </c>
      <c r="S91" s="14">
        <v>18</v>
      </c>
      <c r="T91" s="14">
        <v>1731.2</v>
      </c>
      <c r="U91" s="14">
        <f t="shared" si="51"/>
        <v>0</v>
      </c>
      <c r="V91" s="14">
        <f>T91*0.04</f>
        <v>69.248</v>
      </c>
      <c r="W91" s="14"/>
      <c r="X91" s="14">
        <v>4</v>
      </c>
      <c r="Y91" s="14">
        <v>5</v>
      </c>
      <c r="Z91" s="14">
        <v>415</v>
      </c>
      <c r="AA91" s="14">
        <v>1</v>
      </c>
      <c r="AB91" s="14">
        <v>75</v>
      </c>
      <c r="AC91" s="14">
        <f t="shared" si="52"/>
        <v>2</v>
      </c>
      <c r="AD91" s="14">
        <f>Z91*0.03+AB91*0.04</f>
        <v>15.45</v>
      </c>
      <c r="AE91" s="14"/>
      <c r="AF91" s="14">
        <v>18</v>
      </c>
      <c r="AG91" s="14">
        <v>15</v>
      </c>
      <c r="AH91" s="14">
        <v>747</v>
      </c>
      <c r="AI91" s="14">
        <f t="shared" si="53"/>
        <v>-3</v>
      </c>
      <c r="AJ91" s="14">
        <f t="shared" si="65"/>
        <v>-3</v>
      </c>
      <c r="AK91" s="14">
        <v>3</v>
      </c>
      <c r="AL91" s="14">
        <v>1</v>
      </c>
      <c r="AM91" s="14">
        <v>288</v>
      </c>
      <c r="AN91" s="14">
        <f t="shared" si="54"/>
        <v>-2</v>
      </c>
      <c r="AO91" s="14">
        <f>AN91*2</f>
        <v>-4</v>
      </c>
      <c r="AP91" s="14">
        <v>7</v>
      </c>
      <c r="AQ91" s="14">
        <v>0</v>
      </c>
      <c r="AR91" s="14">
        <v>0</v>
      </c>
      <c r="AS91" s="14">
        <f t="shared" si="55"/>
        <v>-7</v>
      </c>
      <c r="AT91" s="14">
        <f t="shared" si="56"/>
        <v>0</v>
      </c>
      <c r="AU91" s="14">
        <v>2</v>
      </c>
      <c r="AV91" s="14">
        <v>0</v>
      </c>
      <c r="AW91" s="14">
        <v>0</v>
      </c>
      <c r="AX91" s="14">
        <f t="shared" si="57"/>
        <v>-2</v>
      </c>
      <c r="AY91" s="14">
        <f>AW91*0.04</f>
        <v>0</v>
      </c>
      <c r="AZ91" s="14">
        <f t="shared" si="58"/>
        <v>736.7</v>
      </c>
      <c r="BA91" s="14">
        <f t="shared" si="59"/>
        <v>-7</v>
      </c>
    </row>
    <row r="92" customHeight="1" spans="1:53">
      <c r="A92" s="13">
        <v>89</v>
      </c>
      <c r="B92" s="13">
        <v>717</v>
      </c>
      <c r="C92" s="13" t="s">
        <v>85</v>
      </c>
      <c r="D92" s="13" t="s">
        <v>84</v>
      </c>
      <c r="E92" s="14">
        <v>9</v>
      </c>
      <c r="F92" s="14">
        <v>0</v>
      </c>
      <c r="G92" s="14">
        <v>0</v>
      </c>
      <c r="H92" s="14">
        <f t="shared" si="49"/>
        <v>-9</v>
      </c>
      <c r="I92" s="14">
        <f>G92*0.03</f>
        <v>0</v>
      </c>
      <c r="J92" s="14">
        <f>H92*1</f>
        <v>-9</v>
      </c>
      <c r="K92" s="14">
        <v>124</v>
      </c>
      <c r="L92" s="14">
        <v>33</v>
      </c>
      <c r="M92" s="14">
        <v>95</v>
      </c>
      <c r="N92" s="14">
        <v>12091.73</v>
      </c>
      <c r="O92" s="14">
        <f t="shared" si="50"/>
        <v>99</v>
      </c>
      <c r="P92" s="14">
        <f t="shared" si="66"/>
        <v>483.6692</v>
      </c>
      <c r="Q92" s="14"/>
      <c r="R92" s="14">
        <v>18</v>
      </c>
      <c r="S92" s="14">
        <v>43</v>
      </c>
      <c r="T92" s="14">
        <v>4267.74</v>
      </c>
      <c r="U92" s="14">
        <f t="shared" si="51"/>
        <v>25</v>
      </c>
      <c r="V92" s="14">
        <f>T92*0.04</f>
        <v>170.7096</v>
      </c>
      <c r="W92" s="14"/>
      <c r="X92" s="14">
        <v>4</v>
      </c>
      <c r="Y92" s="14">
        <v>4</v>
      </c>
      <c r="Z92" s="14">
        <v>335</v>
      </c>
      <c r="AA92" s="14">
        <v>0</v>
      </c>
      <c r="AB92" s="14">
        <v>0</v>
      </c>
      <c r="AC92" s="14">
        <f t="shared" si="52"/>
        <v>0</v>
      </c>
      <c r="AD92" s="14">
        <f>Z92*0.03+AB92*0.04</f>
        <v>10.05</v>
      </c>
      <c r="AE92" s="14"/>
      <c r="AF92" s="14">
        <v>17</v>
      </c>
      <c r="AG92" s="14">
        <v>5</v>
      </c>
      <c r="AH92" s="14">
        <v>242.02</v>
      </c>
      <c r="AI92" s="14">
        <f t="shared" si="53"/>
        <v>-12</v>
      </c>
      <c r="AJ92" s="14">
        <f t="shared" si="65"/>
        <v>-12</v>
      </c>
      <c r="AK92" s="14">
        <v>3</v>
      </c>
      <c r="AL92" s="14">
        <v>3</v>
      </c>
      <c r="AM92" s="14">
        <v>576.01</v>
      </c>
      <c r="AN92" s="14">
        <f t="shared" si="54"/>
        <v>0</v>
      </c>
      <c r="AO92" s="14"/>
      <c r="AP92" s="14">
        <v>7</v>
      </c>
      <c r="AQ92" s="14">
        <v>0</v>
      </c>
      <c r="AR92" s="14">
        <v>0</v>
      </c>
      <c r="AS92" s="14">
        <f t="shared" si="55"/>
        <v>-7</v>
      </c>
      <c r="AT92" s="14">
        <f t="shared" si="56"/>
        <v>0</v>
      </c>
      <c r="AU92" s="14">
        <v>2</v>
      </c>
      <c r="AV92" s="14">
        <v>0</v>
      </c>
      <c r="AW92" s="14">
        <v>0</v>
      </c>
      <c r="AX92" s="14">
        <f t="shared" si="57"/>
        <v>-2</v>
      </c>
      <c r="AY92" s="14">
        <f>AW92*0.04</f>
        <v>0</v>
      </c>
      <c r="AZ92" s="14">
        <f t="shared" si="58"/>
        <v>664.4</v>
      </c>
      <c r="BA92" s="14">
        <f t="shared" si="59"/>
        <v>-21</v>
      </c>
    </row>
    <row r="93" customHeight="1" spans="1:53">
      <c r="A93" s="13">
        <v>90</v>
      </c>
      <c r="B93" s="13">
        <v>746</v>
      </c>
      <c r="C93" s="13" t="s">
        <v>86</v>
      </c>
      <c r="D93" s="13" t="s">
        <v>84</v>
      </c>
      <c r="E93" s="14">
        <v>13</v>
      </c>
      <c r="F93" s="14">
        <v>3</v>
      </c>
      <c r="G93" s="14">
        <v>198</v>
      </c>
      <c r="H93" s="14">
        <f t="shared" si="49"/>
        <v>-10</v>
      </c>
      <c r="I93" s="14">
        <f>G93*0.03</f>
        <v>5.94</v>
      </c>
      <c r="J93" s="14">
        <f>H93*1</f>
        <v>-10</v>
      </c>
      <c r="K93" s="14">
        <v>186</v>
      </c>
      <c r="L93" s="14">
        <v>94</v>
      </c>
      <c r="M93" s="14">
        <v>161</v>
      </c>
      <c r="N93" s="14">
        <v>22099.58</v>
      </c>
      <c r="O93" s="14">
        <f t="shared" si="50"/>
        <v>230</v>
      </c>
      <c r="P93" s="14">
        <f t="shared" si="66"/>
        <v>883.9832</v>
      </c>
      <c r="Q93" s="14"/>
      <c r="R93" s="14">
        <v>27</v>
      </c>
      <c r="S93" s="14">
        <v>77</v>
      </c>
      <c r="T93" s="14">
        <v>7292.9</v>
      </c>
      <c r="U93" s="14">
        <f t="shared" si="51"/>
        <v>50</v>
      </c>
      <c r="V93" s="14">
        <f>T93*0.04</f>
        <v>291.716</v>
      </c>
      <c r="W93" s="14"/>
      <c r="X93" s="14">
        <v>6</v>
      </c>
      <c r="Y93" s="14">
        <v>5</v>
      </c>
      <c r="Z93" s="14">
        <v>415</v>
      </c>
      <c r="AA93" s="14">
        <v>0</v>
      </c>
      <c r="AB93" s="14">
        <v>0</v>
      </c>
      <c r="AC93" s="14">
        <f t="shared" si="52"/>
        <v>-1</v>
      </c>
      <c r="AD93" s="14">
        <f>Z93*0.02+AB93*0.03</f>
        <v>8.3</v>
      </c>
      <c r="AE93" s="14">
        <f>AC93*0.5</f>
        <v>-0.5</v>
      </c>
      <c r="AF93" s="14">
        <v>29</v>
      </c>
      <c r="AG93" s="14">
        <v>8</v>
      </c>
      <c r="AH93" s="14">
        <v>388.4</v>
      </c>
      <c r="AI93" s="14">
        <f t="shared" si="53"/>
        <v>-21</v>
      </c>
      <c r="AJ93" s="14">
        <f t="shared" si="65"/>
        <v>-21</v>
      </c>
      <c r="AK93" s="14">
        <v>3</v>
      </c>
      <c r="AL93" s="14">
        <v>0</v>
      </c>
      <c r="AM93" s="14">
        <v>0</v>
      </c>
      <c r="AN93" s="14">
        <f t="shared" si="54"/>
        <v>-3</v>
      </c>
      <c r="AO93" s="14">
        <f>AN93*2</f>
        <v>-6</v>
      </c>
      <c r="AP93" s="14">
        <v>7</v>
      </c>
      <c r="AQ93" s="14">
        <v>0</v>
      </c>
      <c r="AR93" s="14">
        <v>0</v>
      </c>
      <c r="AS93" s="14">
        <f t="shared" si="55"/>
        <v>-7</v>
      </c>
      <c r="AT93" s="14">
        <f t="shared" si="56"/>
        <v>0</v>
      </c>
      <c r="AU93" s="14">
        <v>2</v>
      </c>
      <c r="AV93" s="14">
        <v>1</v>
      </c>
      <c r="AW93" s="14">
        <v>49</v>
      </c>
      <c r="AX93" s="14">
        <f t="shared" si="57"/>
        <v>-1</v>
      </c>
      <c r="AY93" s="14">
        <f>AW93*0.04</f>
        <v>1.96</v>
      </c>
      <c r="AZ93" s="14">
        <f t="shared" si="58"/>
        <v>1191.9</v>
      </c>
      <c r="BA93" s="14">
        <f t="shared" si="59"/>
        <v>-38</v>
      </c>
    </row>
    <row r="94" customHeight="1" spans="1:53">
      <c r="A94" s="13">
        <v>91</v>
      </c>
      <c r="B94" s="13">
        <v>539</v>
      </c>
      <c r="C94" s="13" t="s">
        <v>109</v>
      </c>
      <c r="D94" s="13" t="s">
        <v>84</v>
      </c>
      <c r="E94" s="14">
        <v>8</v>
      </c>
      <c r="F94" s="14">
        <v>0</v>
      </c>
      <c r="G94" s="14">
        <v>0</v>
      </c>
      <c r="H94" s="14">
        <f t="shared" si="49"/>
        <v>-8</v>
      </c>
      <c r="I94" s="14">
        <f>G94*0.03</f>
        <v>0</v>
      </c>
      <c r="J94" s="14">
        <f>H94*1</f>
        <v>-8</v>
      </c>
      <c r="K94" s="14">
        <v>111</v>
      </c>
      <c r="L94" s="14">
        <v>12</v>
      </c>
      <c r="M94" s="14">
        <v>91</v>
      </c>
      <c r="N94" s="14">
        <v>10191.9</v>
      </c>
      <c r="O94" s="14">
        <f t="shared" si="50"/>
        <v>83</v>
      </c>
      <c r="P94" s="14">
        <f t="shared" si="66"/>
        <v>407.676</v>
      </c>
      <c r="Q94" s="14"/>
      <c r="R94" s="14">
        <v>16</v>
      </c>
      <c r="S94" s="14">
        <v>56</v>
      </c>
      <c r="T94" s="14">
        <v>4869.6</v>
      </c>
      <c r="U94" s="14">
        <f t="shared" si="51"/>
        <v>40</v>
      </c>
      <c r="V94" s="14">
        <f>T94*0.04</f>
        <v>194.784</v>
      </c>
      <c r="W94" s="14"/>
      <c r="X94" s="14">
        <v>3</v>
      </c>
      <c r="Y94" s="14">
        <v>1</v>
      </c>
      <c r="Z94" s="14">
        <v>82.5</v>
      </c>
      <c r="AA94" s="14">
        <v>0</v>
      </c>
      <c r="AB94" s="14">
        <v>0</v>
      </c>
      <c r="AC94" s="14">
        <f t="shared" si="52"/>
        <v>-2</v>
      </c>
      <c r="AD94" s="14">
        <f>Z94*0.02+AB94*0.03</f>
        <v>1.65</v>
      </c>
      <c r="AE94" s="14">
        <f>AC94*0.5</f>
        <v>-1</v>
      </c>
      <c r="AF94" s="14">
        <v>18</v>
      </c>
      <c r="AG94" s="14">
        <v>8</v>
      </c>
      <c r="AH94" s="14">
        <v>398.4</v>
      </c>
      <c r="AI94" s="14">
        <f t="shared" si="53"/>
        <v>-10</v>
      </c>
      <c r="AJ94" s="14">
        <f t="shared" si="65"/>
        <v>-10</v>
      </c>
      <c r="AK94" s="14">
        <v>2</v>
      </c>
      <c r="AL94" s="14">
        <v>0</v>
      </c>
      <c r="AM94" s="14">
        <v>0</v>
      </c>
      <c r="AN94" s="14">
        <f t="shared" si="54"/>
        <v>-2</v>
      </c>
      <c r="AO94" s="14">
        <f>AN94*2</f>
        <v>-4</v>
      </c>
      <c r="AP94" s="14">
        <v>7</v>
      </c>
      <c r="AQ94" s="14">
        <v>0</v>
      </c>
      <c r="AR94" s="14">
        <v>0</v>
      </c>
      <c r="AS94" s="14">
        <f t="shared" si="55"/>
        <v>-7</v>
      </c>
      <c r="AT94" s="14">
        <f t="shared" si="56"/>
        <v>0</v>
      </c>
      <c r="AU94" s="14">
        <v>2</v>
      </c>
      <c r="AV94" s="14">
        <v>0</v>
      </c>
      <c r="AW94" s="14">
        <v>0</v>
      </c>
      <c r="AX94" s="14">
        <f t="shared" si="57"/>
        <v>-2</v>
      </c>
      <c r="AY94" s="14">
        <f>AW94*0.04</f>
        <v>0</v>
      </c>
      <c r="AZ94" s="14">
        <f t="shared" si="58"/>
        <v>604.1</v>
      </c>
      <c r="BA94" s="14">
        <f t="shared" si="59"/>
        <v>-23</v>
      </c>
    </row>
    <row r="95" customHeight="1" spans="1:53">
      <c r="A95" s="13">
        <v>92</v>
      </c>
      <c r="B95" s="13">
        <v>549</v>
      </c>
      <c r="C95" s="13" t="s">
        <v>110</v>
      </c>
      <c r="D95" s="13" t="s">
        <v>84</v>
      </c>
      <c r="E95" s="14">
        <v>8</v>
      </c>
      <c r="F95" s="14">
        <v>6</v>
      </c>
      <c r="G95" s="14">
        <v>396</v>
      </c>
      <c r="H95" s="14">
        <f t="shared" si="49"/>
        <v>-2</v>
      </c>
      <c r="I95" s="14">
        <f>G95*0.03</f>
        <v>11.88</v>
      </c>
      <c r="J95" s="14">
        <f>H95*1</f>
        <v>-2</v>
      </c>
      <c r="K95" s="14">
        <v>107</v>
      </c>
      <c r="L95" s="14">
        <v>28</v>
      </c>
      <c r="M95" s="14">
        <v>49</v>
      </c>
      <c r="N95" s="14">
        <v>6162.64</v>
      </c>
      <c r="O95" s="14">
        <f t="shared" si="50"/>
        <v>19</v>
      </c>
      <c r="P95" s="14">
        <f t="shared" si="66"/>
        <v>246.5056</v>
      </c>
      <c r="Q95" s="14"/>
      <c r="R95" s="14">
        <v>15</v>
      </c>
      <c r="S95" s="14">
        <v>9</v>
      </c>
      <c r="T95" s="14">
        <v>810</v>
      </c>
      <c r="U95" s="14">
        <f t="shared" si="51"/>
        <v>-6</v>
      </c>
      <c r="V95" s="14">
        <f>T95*0.03</f>
        <v>24.3</v>
      </c>
      <c r="W95" s="14">
        <f>U95*1</f>
        <v>-6</v>
      </c>
      <c r="X95" s="14">
        <v>4</v>
      </c>
      <c r="Y95" s="14">
        <v>0</v>
      </c>
      <c r="Z95" s="14">
        <v>0</v>
      </c>
      <c r="AA95" s="14">
        <v>1</v>
      </c>
      <c r="AB95" s="14">
        <v>75</v>
      </c>
      <c r="AC95" s="14">
        <f t="shared" si="52"/>
        <v>-3</v>
      </c>
      <c r="AD95" s="14">
        <f>Z95*0.02+AB95*0.03</f>
        <v>2.25</v>
      </c>
      <c r="AE95" s="14">
        <f>AC95*0.5</f>
        <v>-1.5</v>
      </c>
      <c r="AF95" s="14">
        <v>21</v>
      </c>
      <c r="AG95" s="14">
        <v>2</v>
      </c>
      <c r="AH95" s="14">
        <v>99.6</v>
      </c>
      <c r="AI95" s="14">
        <f t="shared" si="53"/>
        <v>-19</v>
      </c>
      <c r="AJ95" s="14">
        <f t="shared" si="65"/>
        <v>-19</v>
      </c>
      <c r="AK95" s="14">
        <v>2</v>
      </c>
      <c r="AL95" s="14">
        <v>3</v>
      </c>
      <c r="AM95" s="14">
        <v>576</v>
      </c>
      <c r="AN95" s="14">
        <f t="shared" si="54"/>
        <v>1</v>
      </c>
      <c r="AO95" s="14"/>
      <c r="AP95" s="14">
        <v>7</v>
      </c>
      <c r="AQ95" s="14">
        <v>0</v>
      </c>
      <c r="AR95" s="14">
        <v>0</v>
      </c>
      <c r="AS95" s="14">
        <f t="shared" si="55"/>
        <v>-7</v>
      </c>
      <c r="AT95" s="14">
        <f t="shared" si="56"/>
        <v>0</v>
      </c>
      <c r="AU95" s="14">
        <v>2</v>
      </c>
      <c r="AV95" s="14">
        <v>4</v>
      </c>
      <c r="AW95" s="14">
        <v>184.99</v>
      </c>
      <c r="AX95" s="14">
        <f t="shared" si="57"/>
        <v>2</v>
      </c>
      <c r="AY95" s="14">
        <f>AW95*0.05</f>
        <v>9.2495</v>
      </c>
      <c r="AZ95" s="14">
        <f t="shared" si="58"/>
        <v>294.2</v>
      </c>
      <c r="BA95" s="14">
        <f t="shared" si="59"/>
        <v>-29</v>
      </c>
    </row>
    <row r="96" customHeight="1" spans="1:53">
      <c r="A96" s="13">
        <v>93</v>
      </c>
      <c r="B96" s="13">
        <v>594</v>
      </c>
      <c r="C96" s="13" t="s">
        <v>111</v>
      </c>
      <c r="D96" s="13" t="s">
        <v>84</v>
      </c>
      <c r="E96" s="14">
        <v>6</v>
      </c>
      <c r="F96" s="14">
        <v>27</v>
      </c>
      <c r="G96" s="14">
        <v>1644.3</v>
      </c>
      <c r="H96" s="14">
        <f t="shared" si="49"/>
        <v>21</v>
      </c>
      <c r="I96" s="20">
        <f>G96*0.04</f>
        <v>65.772</v>
      </c>
      <c r="J96" s="14"/>
      <c r="K96" s="14">
        <v>86</v>
      </c>
      <c r="L96" s="14">
        <v>14</v>
      </c>
      <c r="M96" s="14">
        <v>43</v>
      </c>
      <c r="N96" s="14">
        <v>5311</v>
      </c>
      <c r="O96" s="14">
        <f t="shared" si="50"/>
        <v>14</v>
      </c>
      <c r="P96" s="14">
        <f t="shared" si="66"/>
        <v>212.44</v>
      </c>
      <c r="Q96" s="14"/>
      <c r="R96" s="14">
        <v>12</v>
      </c>
      <c r="S96" s="14">
        <v>7</v>
      </c>
      <c r="T96" s="14">
        <v>746.65</v>
      </c>
      <c r="U96" s="14">
        <f t="shared" si="51"/>
        <v>-5</v>
      </c>
      <c r="V96" s="14">
        <f>T96*0.03</f>
        <v>22.3995</v>
      </c>
      <c r="W96" s="14">
        <f>U96*1</f>
        <v>-5</v>
      </c>
      <c r="X96" s="14">
        <v>3</v>
      </c>
      <c r="Y96" s="14">
        <v>4</v>
      </c>
      <c r="Z96" s="14">
        <v>312</v>
      </c>
      <c r="AA96" s="14">
        <v>0</v>
      </c>
      <c r="AB96" s="14">
        <v>0</v>
      </c>
      <c r="AC96" s="14">
        <f t="shared" si="52"/>
        <v>1</v>
      </c>
      <c r="AD96" s="14">
        <f>Z96*0.03+AB96*0.04</f>
        <v>9.36</v>
      </c>
      <c r="AE96" s="14"/>
      <c r="AF96" s="14">
        <v>20</v>
      </c>
      <c r="AG96" s="14">
        <v>6</v>
      </c>
      <c r="AH96" s="14">
        <v>298.8</v>
      </c>
      <c r="AI96" s="14">
        <f t="shared" si="53"/>
        <v>-14</v>
      </c>
      <c r="AJ96" s="14">
        <f t="shared" si="65"/>
        <v>-14</v>
      </c>
      <c r="AK96" s="14">
        <v>2</v>
      </c>
      <c r="AL96" s="14">
        <v>1</v>
      </c>
      <c r="AM96" s="14">
        <v>288</v>
      </c>
      <c r="AN96" s="14">
        <f t="shared" si="54"/>
        <v>-1</v>
      </c>
      <c r="AO96" s="14">
        <f>AN96*2</f>
        <v>-2</v>
      </c>
      <c r="AP96" s="14">
        <v>7</v>
      </c>
      <c r="AQ96" s="14">
        <v>0</v>
      </c>
      <c r="AR96" s="14">
        <v>0</v>
      </c>
      <c r="AS96" s="14">
        <f t="shared" si="55"/>
        <v>-7</v>
      </c>
      <c r="AT96" s="14">
        <f t="shared" si="56"/>
        <v>0</v>
      </c>
      <c r="AU96" s="14">
        <v>2</v>
      </c>
      <c r="AV96" s="14">
        <v>0</v>
      </c>
      <c r="AW96" s="14">
        <v>0</v>
      </c>
      <c r="AX96" s="14">
        <f t="shared" si="57"/>
        <v>-2</v>
      </c>
      <c r="AY96" s="14">
        <f>AW96*0.04</f>
        <v>0</v>
      </c>
      <c r="AZ96" s="14">
        <f t="shared" si="58"/>
        <v>310</v>
      </c>
      <c r="BA96" s="14">
        <f t="shared" si="59"/>
        <v>-21</v>
      </c>
    </row>
    <row r="97" customHeight="1" spans="1:53">
      <c r="A97" s="13">
        <v>94</v>
      </c>
      <c r="B97" s="13">
        <v>748</v>
      </c>
      <c r="C97" s="13" t="s">
        <v>112</v>
      </c>
      <c r="D97" s="13" t="s">
        <v>84</v>
      </c>
      <c r="E97" s="14">
        <v>8</v>
      </c>
      <c r="F97" s="14">
        <v>6</v>
      </c>
      <c r="G97" s="14">
        <v>340</v>
      </c>
      <c r="H97" s="14">
        <f t="shared" si="49"/>
        <v>-2</v>
      </c>
      <c r="I97" s="14">
        <f>G97*0.03</f>
        <v>10.2</v>
      </c>
      <c r="J97" s="14">
        <f>H97*1</f>
        <v>-2</v>
      </c>
      <c r="K97" s="14">
        <v>114</v>
      </c>
      <c r="L97" s="14">
        <v>34</v>
      </c>
      <c r="M97" s="14">
        <v>87</v>
      </c>
      <c r="N97" s="14">
        <v>11086.48</v>
      </c>
      <c r="O97" s="14">
        <f t="shared" si="50"/>
        <v>94</v>
      </c>
      <c r="P97" s="14">
        <f t="shared" si="66"/>
        <v>443.4592</v>
      </c>
      <c r="Q97" s="14"/>
      <c r="R97" s="14">
        <v>16</v>
      </c>
      <c r="S97" s="14">
        <v>47</v>
      </c>
      <c r="T97" s="14">
        <v>4049.59</v>
      </c>
      <c r="U97" s="14">
        <f t="shared" si="51"/>
        <v>31</v>
      </c>
      <c r="V97" s="14">
        <f>T97*0.04</f>
        <v>161.9836</v>
      </c>
      <c r="W97" s="14"/>
      <c r="X97" s="14">
        <v>4</v>
      </c>
      <c r="Y97" s="14">
        <v>3</v>
      </c>
      <c r="Z97" s="14">
        <v>252.5</v>
      </c>
      <c r="AA97" s="14">
        <v>0</v>
      </c>
      <c r="AB97" s="14">
        <v>0</v>
      </c>
      <c r="AC97" s="14">
        <f t="shared" si="52"/>
        <v>-1</v>
      </c>
      <c r="AD97" s="14">
        <f>Z97*0.02+AB97*0.03</f>
        <v>5.05</v>
      </c>
      <c r="AE97" s="14">
        <f>AC97*0.5</f>
        <v>-0.5</v>
      </c>
      <c r="AF97" s="14">
        <v>21</v>
      </c>
      <c r="AG97" s="14">
        <v>8</v>
      </c>
      <c r="AH97" s="14">
        <v>398.4</v>
      </c>
      <c r="AI97" s="14">
        <f t="shared" si="53"/>
        <v>-13</v>
      </c>
      <c r="AJ97" s="14">
        <f t="shared" si="65"/>
        <v>-13</v>
      </c>
      <c r="AK97" s="14">
        <v>2</v>
      </c>
      <c r="AL97" s="14">
        <v>2</v>
      </c>
      <c r="AM97" s="14">
        <v>288</v>
      </c>
      <c r="AN97" s="14">
        <f t="shared" si="54"/>
        <v>0</v>
      </c>
      <c r="AO97" s="14"/>
      <c r="AP97" s="14">
        <v>7</v>
      </c>
      <c r="AQ97" s="14">
        <v>0</v>
      </c>
      <c r="AR97" s="14">
        <v>0</v>
      </c>
      <c r="AS97" s="14">
        <f t="shared" si="55"/>
        <v>-7</v>
      </c>
      <c r="AT97" s="14">
        <f t="shared" si="56"/>
        <v>0</v>
      </c>
      <c r="AU97" s="14">
        <v>2</v>
      </c>
      <c r="AV97" s="14">
        <v>0</v>
      </c>
      <c r="AW97" s="14">
        <v>0</v>
      </c>
      <c r="AX97" s="14">
        <f t="shared" si="57"/>
        <v>-2</v>
      </c>
      <c r="AY97" s="14">
        <f>AW97*0.04</f>
        <v>0</v>
      </c>
      <c r="AZ97" s="14">
        <f t="shared" si="58"/>
        <v>620.7</v>
      </c>
      <c r="BA97" s="14">
        <f t="shared" si="59"/>
        <v>-16</v>
      </c>
    </row>
    <row r="98" customHeight="1" spans="1:53">
      <c r="A98" s="13">
        <v>95</v>
      </c>
      <c r="B98" s="13">
        <v>107728</v>
      </c>
      <c r="C98" s="13" t="s">
        <v>113</v>
      </c>
      <c r="D98" s="13" t="s">
        <v>84</v>
      </c>
      <c r="E98" s="14">
        <v>6</v>
      </c>
      <c r="F98" s="14">
        <v>3</v>
      </c>
      <c r="G98" s="14">
        <v>198</v>
      </c>
      <c r="H98" s="14">
        <f t="shared" si="49"/>
        <v>-3</v>
      </c>
      <c r="I98" s="14">
        <f>G98*0.03</f>
        <v>5.94</v>
      </c>
      <c r="J98" s="14">
        <f>H98*1</f>
        <v>-3</v>
      </c>
      <c r="K98" s="14">
        <v>83</v>
      </c>
      <c r="L98" s="14">
        <v>10</v>
      </c>
      <c r="M98" s="14">
        <v>26</v>
      </c>
      <c r="N98" s="14">
        <v>3257.56</v>
      </c>
      <c r="O98" s="14">
        <f t="shared" si="50"/>
        <v>-21</v>
      </c>
      <c r="P98" s="14">
        <f>N98*0.03</f>
        <v>97.7268</v>
      </c>
      <c r="Q98" s="14">
        <f>O98*1</f>
        <v>-21</v>
      </c>
      <c r="R98" s="14">
        <v>11</v>
      </c>
      <c r="S98" s="14">
        <v>12</v>
      </c>
      <c r="T98" s="14">
        <v>1078</v>
      </c>
      <c r="U98" s="14">
        <f t="shared" si="51"/>
        <v>1</v>
      </c>
      <c r="V98" s="14">
        <f>T98*0.04</f>
        <v>43.12</v>
      </c>
      <c r="W98" s="14"/>
      <c r="X98" s="14">
        <v>3</v>
      </c>
      <c r="Y98" s="14">
        <v>5</v>
      </c>
      <c r="Z98" s="14">
        <v>395</v>
      </c>
      <c r="AA98" s="14">
        <v>1</v>
      </c>
      <c r="AB98" s="14">
        <v>75</v>
      </c>
      <c r="AC98" s="14">
        <f t="shared" si="52"/>
        <v>3</v>
      </c>
      <c r="AD98" s="14">
        <f>Z98*0.03+AB98*0.04</f>
        <v>14.85</v>
      </c>
      <c r="AE98" s="14"/>
      <c r="AF98" s="14">
        <v>20</v>
      </c>
      <c r="AG98" s="14">
        <v>3</v>
      </c>
      <c r="AH98" s="14">
        <v>149.4</v>
      </c>
      <c r="AI98" s="14">
        <f t="shared" si="53"/>
        <v>-17</v>
      </c>
      <c r="AJ98" s="14">
        <f t="shared" si="65"/>
        <v>-17</v>
      </c>
      <c r="AK98" s="14">
        <v>2</v>
      </c>
      <c r="AL98" s="14">
        <v>0</v>
      </c>
      <c r="AM98" s="14">
        <v>0</v>
      </c>
      <c r="AN98" s="14">
        <f t="shared" si="54"/>
        <v>-2</v>
      </c>
      <c r="AO98" s="14">
        <f>AN98*2</f>
        <v>-4</v>
      </c>
      <c r="AP98" s="14">
        <v>7</v>
      </c>
      <c r="AQ98" s="14">
        <v>0</v>
      </c>
      <c r="AR98" s="14">
        <v>0</v>
      </c>
      <c r="AS98" s="14">
        <f t="shared" si="55"/>
        <v>-7</v>
      </c>
      <c r="AT98" s="14">
        <f t="shared" si="56"/>
        <v>0</v>
      </c>
      <c r="AU98" s="14">
        <v>2</v>
      </c>
      <c r="AV98" s="14">
        <v>3</v>
      </c>
      <c r="AW98" s="14">
        <v>147</v>
      </c>
      <c r="AX98" s="14">
        <f t="shared" si="57"/>
        <v>1</v>
      </c>
      <c r="AY98" s="14">
        <f>AW98*0.05</f>
        <v>7.35</v>
      </c>
      <c r="AZ98" s="14">
        <f t="shared" si="58"/>
        <v>169</v>
      </c>
      <c r="BA98" s="14">
        <f t="shared" si="59"/>
        <v>-45</v>
      </c>
    </row>
    <row r="99" customHeight="1" spans="1:53">
      <c r="A99" s="13">
        <v>96</v>
      </c>
      <c r="B99" s="13">
        <v>720</v>
      </c>
      <c r="C99" s="13" t="s">
        <v>131</v>
      </c>
      <c r="D99" s="13" t="s">
        <v>84</v>
      </c>
      <c r="E99" s="14">
        <v>7</v>
      </c>
      <c r="F99" s="14">
        <v>4</v>
      </c>
      <c r="G99" s="14">
        <v>264</v>
      </c>
      <c r="H99" s="14">
        <f t="shared" si="49"/>
        <v>-3</v>
      </c>
      <c r="I99" s="14">
        <f>G99*0.03</f>
        <v>7.92</v>
      </c>
      <c r="J99" s="14">
        <f>H99*1</f>
        <v>-3</v>
      </c>
      <c r="K99" s="14">
        <v>99</v>
      </c>
      <c r="L99" s="14">
        <v>53</v>
      </c>
      <c r="M99" s="14">
        <v>58</v>
      </c>
      <c r="N99" s="14">
        <v>9008.99</v>
      </c>
      <c r="O99" s="14">
        <f t="shared" si="50"/>
        <v>70</v>
      </c>
      <c r="P99" s="14">
        <f>N99*0.04</f>
        <v>360.3596</v>
      </c>
      <c r="Q99" s="14"/>
      <c r="R99" s="14">
        <v>14</v>
      </c>
      <c r="S99" s="14">
        <v>18</v>
      </c>
      <c r="T99" s="14">
        <v>1842.21</v>
      </c>
      <c r="U99" s="14">
        <f t="shared" si="51"/>
        <v>4</v>
      </c>
      <c r="V99" s="14">
        <f>T99*0.04</f>
        <v>73.6884</v>
      </c>
      <c r="W99" s="14"/>
      <c r="X99" s="14">
        <v>3</v>
      </c>
      <c r="Y99" s="14">
        <v>4</v>
      </c>
      <c r="Z99" s="14">
        <v>331.11</v>
      </c>
      <c r="AA99" s="14">
        <v>1</v>
      </c>
      <c r="AB99" s="14">
        <v>75</v>
      </c>
      <c r="AC99" s="14">
        <f t="shared" si="52"/>
        <v>2</v>
      </c>
      <c r="AD99" s="14">
        <f>Z99*0.03+AB99*0.04</f>
        <v>12.9333</v>
      </c>
      <c r="AE99" s="14"/>
      <c r="AF99" s="14">
        <v>22</v>
      </c>
      <c r="AG99" s="14">
        <v>2</v>
      </c>
      <c r="AH99" s="14">
        <v>99.6</v>
      </c>
      <c r="AI99" s="14">
        <f t="shared" si="53"/>
        <v>-20</v>
      </c>
      <c r="AJ99" s="14">
        <f t="shared" si="65"/>
        <v>-20</v>
      </c>
      <c r="AK99" s="14">
        <v>2</v>
      </c>
      <c r="AL99" s="14">
        <v>9</v>
      </c>
      <c r="AM99" s="14">
        <v>1728</v>
      </c>
      <c r="AN99" s="14">
        <f t="shared" si="54"/>
        <v>7</v>
      </c>
      <c r="AO99" s="14"/>
      <c r="AP99" s="14">
        <v>7</v>
      </c>
      <c r="AQ99" s="14">
        <v>0</v>
      </c>
      <c r="AR99" s="14">
        <v>0</v>
      </c>
      <c r="AS99" s="14">
        <f t="shared" si="55"/>
        <v>-7</v>
      </c>
      <c r="AT99" s="14">
        <f t="shared" si="56"/>
        <v>0</v>
      </c>
      <c r="AU99" s="14">
        <v>2</v>
      </c>
      <c r="AV99" s="14">
        <v>0</v>
      </c>
      <c r="AW99" s="14">
        <v>0</v>
      </c>
      <c r="AX99" s="14">
        <f t="shared" si="57"/>
        <v>-2</v>
      </c>
      <c r="AY99" s="14">
        <f>AW99*0.04</f>
        <v>0</v>
      </c>
      <c r="AZ99" s="14">
        <f t="shared" si="58"/>
        <v>454.9</v>
      </c>
      <c r="BA99" s="14">
        <f t="shared" si="59"/>
        <v>-23</v>
      </c>
    </row>
    <row r="100" customHeight="1" spans="1:53">
      <c r="A100" s="13">
        <v>97</v>
      </c>
      <c r="B100" s="13">
        <v>104533</v>
      </c>
      <c r="C100" s="13" t="s">
        <v>154</v>
      </c>
      <c r="D100" s="13" t="s">
        <v>84</v>
      </c>
      <c r="E100" s="14">
        <v>6</v>
      </c>
      <c r="F100" s="14">
        <v>3</v>
      </c>
      <c r="G100" s="14">
        <v>198</v>
      </c>
      <c r="H100" s="14">
        <f t="shared" si="49"/>
        <v>-3</v>
      </c>
      <c r="I100" s="14">
        <f>G100*0.03</f>
        <v>5.94</v>
      </c>
      <c r="J100" s="14">
        <f>H100*1</f>
        <v>-3</v>
      </c>
      <c r="K100" s="14">
        <v>90</v>
      </c>
      <c r="L100" s="14">
        <v>24</v>
      </c>
      <c r="M100" s="14">
        <v>50</v>
      </c>
      <c r="N100" s="14">
        <v>6871.88</v>
      </c>
      <c r="O100" s="14">
        <f t="shared" si="50"/>
        <v>34</v>
      </c>
      <c r="P100" s="14">
        <f>N100*0.04</f>
        <v>274.8752</v>
      </c>
      <c r="Q100" s="14"/>
      <c r="R100" s="14">
        <v>13</v>
      </c>
      <c r="S100" s="14">
        <v>9</v>
      </c>
      <c r="T100" s="14">
        <v>928.12</v>
      </c>
      <c r="U100" s="14">
        <f t="shared" si="51"/>
        <v>-4</v>
      </c>
      <c r="V100" s="14">
        <f>T100*0.03</f>
        <v>27.8436</v>
      </c>
      <c r="W100" s="14">
        <f>U100*1</f>
        <v>-4</v>
      </c>
      <c r="X100" s="14">
        <v>3</v>
      </c>
      <c r="Y100" s="14">
        <v>4</v>
      </c>
      <c r="Z100" s="14">
        <v>330</v>
      </c>
      <c r="AA100" s="14">
        <v>0</v>
      </c>
      <c r="AB100" s="14">
        <v>0</v>
      </c>
      <c r="AC100" s="14">
        <f t="shared" si="52"/>
        <v>1</v>
      </c>
      <c r="AD100" s="14">
        <f>Z100*0.03+AB100*0.04</f>
        <v>9.9</v>
      </c>
      <c r="AE100" s="14"/>
      <c r="AF100" s="14">
        <v>18</v>
      </c>
      <c r="AG100" s="14">
        <v>4</v>
      </c>
      <c r="AH100" s="14">
        <v>199.2</v>
      </c>
      <c r="AI100" s="14">
        <f t="shared" si="53"/>
        <v>-14</v>
      </c>
      <c r="AJ100" s="14">
        <f t="shared" si="65"/>
        <v>-14</v>
      </c>
      <c r="AK100" s="14">
        <v>2</v>
      </c>
      <c r="AL100" s="14">
        <v>0</v>
      </c>
      <c r="AM100" s="14">
        <v>0</v>
      </c>
      <c r="AN100" s="14">
        <f t="shared" si="54"/>
        <v>-2</v>
      </c>
      <c r="AO100" s="14">
        <f>AN100*2</f>
        <v>-4</v>
      </c>
      <c r="AP100" s="14">
        <v>7</v>
      </c>
      <c r="AQ100" s="14">
        <v>0</v>
      </c>
      <c r="AR100" s="14">
        <v>0</v>
      </c>
      <c r="AS100" s="14">
        <f t="shared" si="55"/>
        <v>-7</v>
      </c>
      <c r="AT100" s="14">
        <f t="shared" si="56"/>
        <v>0</v>
      </c>
      <c r="AU100" s="14">
        <v>2</v>
      </c>
      <c r="AV100" s="14">
        <v>1</v>
      </c>
      <c r="AW100" s="14">
        <v>49</v>
      </c>
      <c r="AX100" s="14">
        <f t="shared" si="57"/>
        <v>-1</v>
      </c>
      <c r="AY100" s="14">
        <f>AW100*0.04</f>
        <v>1.96</v>
      </c>
      <c r="AZ100" s="14">
        <f t="shared" si="58"/>
        <v>320.5</v>
      </c>
      <c r="BA100" s="14">
        <f t="shared" si="59"/>
        <v>-25</v>
      </c>
    </row>
    <row r="101" customHeight="1" spans="1:53">
      <c r="A101" s="13">
        <v>98</v>
      </c>
      <c r="B101" s="13">
        <v>754</v>
      </c>
      <c r="C101" s="13" t="s">
        <v>87</v>
      </c>
      <c r="D101" s="13" t="s">
        <v>88</v>
      </c>
      <c r="E101" s="14">
        <v>7</v>
      </c>
      <c r="F101" s="14">
        <v>7</v>
      </c>
      <c r="G101" s="14">
        <v>404</v>
      </c>
      <c r="H101" s="14">
        <f t="shared" ref="H101:H118" si="67">F101-E101</f>
        <v>0</v>
      </c>
      <c r="I101" s="20">
        <f>G101*0.04</f>
        <v>16.16</v>
      </c>
      <c r="J101" s="14"/>
      <c r="K101" s="14">
        <v>93</v>
      </c>
      <c r="L101" s="14">
        <v>20</v>
      </c>
      <c r="M101" s="14">
        <v>12</v>
      </c>
      <c r="N101" s="14">
        <v>2553.56</v>
      </c>
      <c r="O101" s="14">
        <f t="shared" ref="O101:O118" si="68">(L101+M101*2)-K101</f>
        <v>-49</v>
      </c>
      <c r="P101" s="14">
        <f>N101*0.03</f>
        <v>76.6068</v>
      </c>
      <c r="Q101" s="14">
        <f>O101*1</f>
        <v>-49</v>
      </c>
      <c r="R101" s="14">
        <v>13</v>
      </c>
      <c r="S101" s="14">
        <v>6</v>
      </c>
      <c r="T101" s="14">
        <v>663</v>
      </c>
      <c r="U101" s="14">
        <f t="shared" ref="U101:U118" si="69">S101-R101</f>
        <v>-7</v>
      </c>
      <c r="V101" s="14">
        <f>T101*0.03</f>
        <v>19.89</v>
      </c>
      <c r="W101" s="14">
        <f>U101*1</f>
        <v>-7</v>
      </c>
      <c r="X101" s="14">
        <v>3</v>
      </c>
      <c r="Y101" s="14">
        <v>8</v>
      </c>
      <c r="Z101" s="14">
        <v>672.5</v>
      </c>
      <c r="AA101" s="14">
        <v>0</v>
      </c>
      <c r="AB101" s="14">
        <v>0</v>
      </c>
      <c r="AC101" s="14">
        <f t="shared" ref="AC101:AC118" si="70">(Y101+AA101)-X101</f>
        <v>5</v>
      </c>
      <c r="AD101" s="14">
        <f>Z101*0.03+AB101*0.04</f>
        <v>20.175</v>
      </c>
      <c r="AE101" s="14"/>
      <c r="AF101" s="14">
        <v>33</v>
      </c>
      <c r="AG101" s="14">
        <v>16</v>
      </c>
      <c r="AH101" s="14">
        <v>776.8</v>
      </c>
      <c r="AI101" s="14">
        <f t="shared" ref="AI101:AI118" si="71">AG101-AF101</f>
        <v>-17</v>
      </c>
      <c r="AJ101" s="14">
        <f t="shared" si="65"/>
        <v>-17</v>
      </c>
      <c r="AK101" s="14">
        <v>2</v>
      </c>
      <c r="AL101" s="14">
        <v>3</v>
      </c>
      <c r="AM101" s="14">
        <v>576</v>
      </c>
      <c r="AN101" s="14">
        <f t="shared" ref="AN101:AN118" si="72">AL101-AK101</f>
        <v>1</v>
      </c>
      <c r="AO101" s="14"/>
      <c r="AP101" s="14">
        <v>7</v>
      </c>
      <c r="AQ101" s="14">
        <v>1</v>
      </c>
      <c r="AR101" s="14">
        <v>198</v>
      </c>
      <c r="AS101" s="14">
        <f t="shared" ref="AS101:AS118" si="73">AQ101-AP101</f>
        <v>-6</v>
      </c>
      <c r="AT101" s="14">
        <f t="shared" ref="AT101:AT118" si="74">AR101*0.05</f>
        <v>9.9</v>
      </c>
      <c r="AU101" s="14">
        <v>2</v>
      </c>
      <c r="AV101" s="14">
        <v>0</v>
      </c>
      <c r="AW101" s="14">
        <v>0</v>
      </c>
      <c r="AX101" s="14">
        <f t="shared" ref="AX101:AX118" si="75">AV101-AU101</f>
        <v>-2</v>
      </c>
      <c r="AY101" s="14">
        <f>AW101*0.04</f>
        <v>0</v>
      </c>
      <c r="AZ101" s="14">
        <f t="shared" ref="AZ101:AZ119" si="76">ROUND(I101+P101+AD101+AT101+AY101+V101,1)</f>
        <v>142.7</v>
      </c>
      <c r="BA101" s="14">
        <f t="shared" ref="BA101:BA119" si="77">ROUND(J101+Q101+W101+AE101+AJ101+AO101,0)</f>
        <v>-73</v>
      </c>
    </row>
    <row r="102" customHeight="1" spans="1:53">
      <c r="A102" s="13">
        <v>99</v>
      </c>
      <c r="B102" s="13">
        <v>52</v>
      </c>
      <c r="C102" s="13" t="s">
        <v>114</v>
      </c>
      <c r="D102" s="13" t="s">
        <v>88</v>
      </c>
      <c r="E102" s="14">
        <v>7</v>
      </c>
      <c r="F102" s="14">
        <v>3</v>
      </c>
      <c r="G102" s="14">
        <v>198</v>
      </c>
      <c r="H102" s="14">
        <f t="shared" si="67"/>
        <v>-4</v>
      </c>
      <c r="I102" s="14">
        <f>G102*0.03</f>
        <v>5.94</v>
      </c>
      <c r="J102" s="14">
        <f>H102*1</f>
        <v>-4</v>
      </c>
      <c r="K102" s="14">
        <v>104</v>
      </c>
      <c r="L102" s="14">
        <v>20</v>
      </c>
      <c r="M102" s="14">
        <v>59</v>
      </c>
      <c r="N102" s="14">
        <v>7612.74</v>
      </c>
      <c r="O102" s="14">
        <f t="shared" si="68"/>
        <v>34</v>
      </c>
      <c r="P102" s="14">
        <f>N102*0.04</f>
        <v>304.5096</v>
      </c>
      <c r="Q102" s="14"/>
      <c r="R102" s="14">
        <v>15</v>
      </c>
      <c r="S102" s="14">
        <v>19</v>
      </c>
      <c r="T102" s="14">
        <v>2074</v>
      </c>
      <c r="U102" s="14">
        <f t="shared" si="69"/>
        <v>4</v>
      </c>
      <c r="V102" s="14">
        <f>T102*0.04</f>
        <v>82.96</v>
      </c>
      <c r="W102" s="14"/>
      <c r="X102" s="14">
        <v>4</v>
      </c>
      <c r="Y102" s="14">
        <v>3</v>
      </c>
      <c r="Z102" s="14">
        <v>252.5</v>
      </c>
      <c r="AA102" s="14">
        <v>1</v>
      </c>
      <c r="AB102" s="14">
        <v>63.75</v>
      </c>
      <c r="AC102" s="14">
        <f t="shared" si="70"/>
        <v>0</v>
      </c>
      <c r="AD102" s="14">
        <f>Z102*0.03+AB102*0.04</f>
        <v>10.125</v>
      </c>
      <c r="AE102" s="14"/>
      <c r="AF102" s="14">
        <v>21</v>
      </c>
      <c r="AG102" s="14">
        <v>16</v>
      </c>
      <c r="AH102" s="14">
        <v>796.8</v>
      </c>
      <c r="AI102" s="14">
        <f t="shared" si="71"/>
        <v>-5</v>
      </c>
      <c r="AJ102" s="14">
        <f t="shared" si="65"/>
        <v>-5</v>
      </c>
      <c r="AK102" s="14">
        <v>2</v>
      </c>
      <c r="AL102" s="14">
        <v>3</v>
      </c>
      <c r="AM102" s="14">
        <v>576</v>
      </c>
      <c r="AN102" s="14">
        <f t="shared" si="72"/>
        <v>1</v>
      </c>
      <c r="AO102" s="14"/>
      <c r="AP102" s="14">
        <v>7</v>
      </c>
      <c r="AQ102" s="14">
        <v>0</v>
      </c>
      <c r="AR102" s="14">
        <v>0</v>
      </c>
      <c r="AS102" s="14">
        <f t="shared" si="73"/>
        <v>-7</v>
      </c>
      <c r="AT102" s="14">
        <f t="shared" si="74"/>
        <v>0</v>
      </c>
      <c r="AU102" s="14">
        <v>2</v>
      </c>
      <c r="AV102" s="14">
        <v>5</v>
      </c>
      <c r="AW102" s="14">
        <v>245</v>
      </c>
      <c r="AX102" s="14">
        <f t="shared" si="75"/>
        <v>3</v>
      </c>
      <c r="AY102" s="14">
        <f>AW102*0.05</f>
        <v>12.25</v>
      </c>
      <c r="AZ102" s="14">
        <f t="shared" si="76"/>
        <v>415.8</v>
      </c>
      <c r="BA102" s="14">
        <f t="shared" si="77"/>
        <v>-9</v>
      </c>
    </row>
    <row r="103" customHeight="1" spans="1:53">
      <c r="A103" s="13">
        <v>100</v>
      </c>
      <c r="B103" s="13">
        <v>54</v>
      </c>
      <c r="C103" s="13" t="s">
        <v>115</v>
      </c>
      <c r="D103" s="13" t="s">
        <v>88</v>
      </c>
      <c r="E103" s="14">
        <v>11</v>
      </c>
      <c r="F103" s="14">
        <v>283</v>
      </c>
      <c r="G103" s="14">
        <v>16656.62</v>
      </c>
      <c r="H103" s="14">
        <f t="shared" si="67"/>
        <v>272</v>
      </c>
      <c r="I103" s="20">
        <f>G103*0.04</f>
        <v>666.2648</v>
      </c>
      <c r="J103" s="14"/>
      <c r="K103" s="14">
        <v>155</v>
      </c>
      <c r="L103" s="14">
        <v>57</v>
      </c>
      <c r="M103" s="14">
        <v>159</v>
      </c>
      <c r="N103" s="14">
        <v>20562.88</v>
      </c>
      <c r="O103" s="14">
        <f t="shared" si="68"/>
        <v>220</v>
      </c>
      <c r="P103" s="14">
        <f>N103*0.04</f>
        <v>822.5152</v>
      </c>
      <c r="Q103" s="14"/>
      <c r="R103" s="14">
        <v>22</v>
      </c>
      <c r="S103" s="14">
        <v>12</v>
      </c>
      <c r="T103" s="14">
        <v>1105.37</v>
      </c>
      <c r="U103" s="14">
        <f t="shared" si="69"/>
        <v>-10</v>
      </c>
      <c r="V103" s="14">
        <f>T103*0.03</f>
        <v>33.1611</v>
      </c>
      <c r="W103" s="14">
        <f>U103*1</f>
        <v>-10</v>
      </c>
      <c r="X103" s="14">
        <v>5</v>
      </c>
      <c r="Y103" s="14">
        <v>4</v>
      </c>
      <c r="Z103" s="14">
        <v>335</v>
      </c>
      <c r="AA103" s="14">
        <v>0</v>
      </c>
      <c r="AB103" s="14">
        <v>0</v>
      </c>
      <c r="AC103" s="14">
        <f t="shared" si="70"/>
        <v>-1</v>
      </c>
      <c r="AD103" s="14">
        <f>Z103*0.02+AB103*0.03</f>
        <v>6.7</v>
      </c>
      <c r="AE103" s="14">
        <f>AC103*0.5</f>
        <v>-0.5</v>
      </c>
      <c r="AF103" s="14">
        <v>35</v>
      </c>
      <c r="AG103" s="14">
        <v>9</v>
      </c>
      <c r="AH103" s="14">
        <v>442.19</v>
      </c>
      <c r="AI103" s="14">
        <f t="shared" si="71"/>
        <v>-26</v>
      </c>
      <c r="AJ103" s="14">
        <f t="shared" si="65"/>
        <v>-26</v>
      </c>
      <c r="AK103" s="14">
        <v>3</v>
      </c>
      <c r="AL103" s="14">
        <v>3</v>
      </c>
      <c r="AM103" s="14">
        <v>576.01</v>
      </c>
      <c r="AN103" s="14">
        <f t="shared" si="72"/>
        <v>0</v>
      </c>
      <c r="AO103" s="14"/>
      <c r="AP103" s="14">
        <v>12</v>
      </c>
      <c r="AQ103" s="14">
        <v>6</v>
      </c>
      <c r="AR103" s="14">
        <v>891</v>
      </c>
      <c r="AS103" s="14">
        <f t="shared" si="73"/>
        <v>-6</v>
      </c>
      <c r="AT103" s="14">
        <f t="shared" si="74"/>
        <v>44.55</v>
      </c>
      <c r="AU103" s="14">
        <v>3</v>
      </c>
      <c r="AV103" s="14">
        <v>2</v>
      </c>
      <c r="AW103" s="14">
        <v>92.12</v>
      </c>
      <c r="AX103" s="14">
        <f t="shared" si="75"/>
        <v>-1</v>
      </c>
      <c r="AY103" s="14">
        <f>AW103*0.04</f>
        <v>3.6848</v>
      </c>
      <c r="AZ103" s="14">
        <f t="shared" si="76"/>
        <v>1576.9</v>
      </c>
      <c r="BA103" s="14">
        <f t="shared" si="77"/>
        <v>-37</v>
      </c>
    </row>
    <row r="104" customHeight="1" spans="1:53">
      <c r="A104" s="13">
        <v>101</v>
      </c>
      <c r="B104" s="13">
        <v>367</v>
      </c>
      <c r="C104" s="13" t="s">
        <v>116</v>
      </c>
      <c r="D104" s="13" t="s">
        <v>88</v>
      </c>
      <c r="E104" s="14">
        <v>9</v>
      </c>
      <c r="F104" s="14">
        <v>6</v>
      </c>
      <c r="G104" s="14">
        <v>396</v>
      </c>
      <c r="H104" s="14">
        <f t="shared" si="67"/>
        <v>-3</v>
      </c>
      <c r="I104" s="14">
        <f>G104*0.03</f>
        <v>11.88</v>
      </c>
      <c r="J104" s="14">
        <f>H104*1</f>
        <v>-3</v>
      </c>
      <c r="K104" s="14">
        <v>126</v>
      </c>
      <c r="L104" s="14">
        <v>14</v>
      </c>
      <c r="M104" s="14">
        <v>131</v>
      </c>
      <c r="N104" s="14">
        <v>14873.63</v>
      </c>
      <c r="O104" s="14">
        <f t="shared" si="68"/>
        <v>150</v>
      </c>
      <c r="P104" s="14">
        <f>N104*0.04</f>
        <v>594.9452</v>
      </c>
      <c r="Q104" s="14"/>
      <c r="R104" s="14">
        <v>18</v>
      </c>
      <c r="S104" s="14">
        <v>40</v>
      </c>
      <c r="T104" s="14">
        <v>3716.86</v>
      </c>
      <c r="U104" s="14">
        <f t="shared" si="69"/>
        <v>22</v>
      </c>
      <c r="V104" s="14">
        <f>T104*0.04</f>
        <v>148.6744</v>
      </c>
      <c r="W104" s="14"/>
      <c r="X104" s="14">
        <v>4</v>
      </c>
      <c r="Y104" s="14">
        <v>5</v>
      </c>
      <c r="Z104" s="14">
        <v>417.5</v>
      </c>
      <c r="AA104" s="14">
        <v>2</v>
      </c>
      <c r="AB104" s="14">
        <v>150</v>
      </c>
      <c r="AC104" s="14">
        <f t="shared" si="70"/>
        <v>3</v>
      </c>
      <c r="AD104" s="14">
        <f>Z104*0.03+AB104*0.04</f>
        <v>18.525</v>
      </c>
      <c r="AE104" s="14"/>
      <c r="AF104" s="14">
        <v>21</v>
      </c>
      <c r="AG104" s="14">
        <v>13</v>
      </c>
      <c r="AH104" s="14">
        <v>647.4</v>
      </c>
      <c r="AI104" s="14">
        <f t="shared" si="71"/>
        <v>-8</v>
      </c>
      <c r="AJ104" s="14">
        <f t="shared" si="65"/>
        <v>-8</v>
      </c>
      <c r="AK104" s="14">
        <v>3</v>
      </c>
      <c r="AL104" s="14">
        <v>4</v>
      </c>
      <c r="AM104" s="14">
        <v>864</v>
      </c>
      <c r="AN104" s="14">
        <f t="shared" si="72"/>
        <v>1</v>
      </c>
      <c r="AO104" s="14"/>
      <c r="AP104" s="14">
        <v>7</v>
      </c>
      <c r="AQ104" s="14">
        <v>0</v>
      </c>
      <c r="AR104" s="14">
        <v>0</v>
      </c>
      <c r="AS104" s="14">
        <f t="shared" si="73"/>
        <v>-7</v>
      </c>
      <c r="AT104" s="14">
        <f t="shared" si="74"/>
        <v>0</v>
      </c>
      <c r="AU104" s="14">
        <v>2</v>
      </c>
      <c r="AV104" s="14">
        <v>1</v>
      </c>
      <c r="AW104" s="14">
        <v>49</v>
      </c>
      <c r="AX104" s="14">
        <f t="shared" si="75"/>
        <v>-1</v>
      </c>
      <c r="AY104" s="14">
        <f>AW104*0.04</f>
        <v>1.96</v>
      </c>
      <c r="AZ104" s="14">
        <f t="shared" si="76"/>
        <v>776</v>
      </c>
      <c r="BA104" s="14">
        <f t="shared" si="77"/>
        <v>-11</v>
      </c>
    </row>
    <row r="105" customHeight="1" spans="1:53">
      <c r="A105" s="13">
        <v>102</v>
      </c>
      <c r="B105" s="13">
        <v>587</v>
      </c>
      <c r="C105" s="13" t="s">
        <v>117</v>
      </c>
      <c r="D105" s="13" t="s">
        <v>88</v>
      </c>
      <c r="E105" s="14">
        <v>7</v>
      </c>
      <c r="F105" s="14">
        <v>2</v>
      </c>
      <c r="G105" s="14">
        <v>112.2</v>
      </c>
      <c r="H105" s="14">
        <f t="shared" si="67"/>
        <v>-5</v>
      </c>
      <c r="I105" s="14">
        <f>G105*0.03</f>
        <v>3.366</v>
      </c>
      <c r="J105" s="14">
        <f>H105*1</f>
        <v>-5</v>
      </c>
      <c r="K105" s="14">
        <v>95</v>
      </c>
      <c r="L105" s="14">
        <v>11</v>
      </c>
      <c r="M105" s="14">
        <v>26</v>
      </c>
      <c r="N105" s="14">
        <v>3547.5</v>
      </c>
      <c r="O105" s="14">
        <f t="shared" si="68"/>
        <v>-32</v>
      </c>
      <c r="P105" s="14">
        <f>N105*0.03</f>
        <v>106.425</v>
      </c>
      <c r="Q105" s="14">
        <f>O105*1</f>
        <v>-32</v>
      </c>
      <c r="R105" s="14">
        <v>13</v>
      </c>
      <c r="S105" s="14">
        <v>4</v>
      </c>
      <c r="T105" s="14">
        <v>333</v>
      </c>
      <c r="U105" s="14">
        <f t="shared" si="69"/>
        <v>-9</v>
      </c>
      <c r="V105" s="14">
        <f t="shared" ref="V105:V114" si="78">T105*0.03</f>
        <v>9.99</v>
      </c>
      <c r="W105" s="14">
        <f t="shared" ref="W105:W114" si="79">U105*1</f>
        <v>-9</v>
      </c>
      <c r="X105" s="14">
        <v>3</v>
      </c>
      <c r="Y105" s="14">
        <v>2</v>
      </c>
      <c r="Z105" s="14">
        <v>160</v>
      </c>
      <c r="AA105" s="14">
        <v>0</v>
      </c>
      <c r="AB105" s="14">
        <v>0</v>
      </c>
      <c r="AC105" s="14">
        <f t="shared" si="70"/>
        <v>-1</v>
      </c>
      <c r="AD105" s="14">
        <f>Z105*0.02+AB105*0.03</f>
        <v>3.2</v>
      </c>
      <c r="AE105" s="14">
        <f>AC105*0.5</f>
        <v>-0.5</v>
      </c>
      <c r="AF105" s="14">
        <v>35</v>
      </c>
      <c r="AG105" s="14">
        <v>7</v>
      </c>
      <c r="AH105" s="14">
        <v>332.18</v>
      </c>
      <c r="AI105" s="14">
        <f t="shared" si="71"/>
        <v>-28</v>
      </c>
      <c r="AJ105" s="14">
        <f t="shared" si="65"/>
        <v>-28</v>
      </c>
      <c r="AK105" s="14">
        <v>2</v>
      </c>
      <c r="AL105" s="14">
        <v>6</v>
      </c>
      <c r="AM105" s="14">
        <v>864.01</v>
      </c>
      <c r="AN105" s="14">
        <f t="shared" si="72"/>
        <v>4</v>
      </c>
      <c r="AO105" s="14"/>
      <c r="AP105" s="14">
        <v>7</v>
      </c>
      <c r="AQ105" s="14">
        <v>0</v>
      </c>
      <c r="AR105" s="14">
        <v>0</v>
      </c>
      <c r="AS105" s="14">
        <f t="shared" si="73"/>
        <v>-7</v>
      </c>
      <c r="AT105" s="14">
        <f t="shared" si="74"/>
        <v>0</v>
      </c>
      <c r="AU105" s="14">
        <v>2</v>
      </c>
      <c r="AV105" s="14">
        <v>0</v>
      </c>
      <c r="AW105" s="14">
        <v>0</v>
      </c>
      <c r="AX105" s="14">
        <f t="shared" si="75"/>
        <v>-2</v>
      </c>
      <c r="AY105" s="14">
        <f>AW105*0.04</f>
        <v>0</v>
      </c>
      <c r="AZ105" s="14">
        <f t="shared" si="76"/>
        <v>123</v>
      </c>
      <c r="BA105" s="14">
        <f t="shared" si="77"/>
        <v>-75</v>
      </c>
    </row>
    <row r="106" customHeight="1" spans="1:53">
      <c r="A106" s="13">
        <v>103</v>
      </c>
      <c r="B106" s="13">
        <v>101453</v>
      </c>
      <c r="C106" s="13" t="s">
        <v>118</v>
      </c>
      <c r="D106" s="13" t="s">
        <v>88</v>
      </c>
      <c r="E106" s="14">
        <v>10</v>
      </c>
      <c r="F106" s="14">
        <v>1</v>
      </c>
      <c r="G106" s="14">
        <v>66</v>
      </c>
      <c r="H106" s="14">
        <f t="shared" si="67"/>
        <v>-9</v>
      </c>
      <c r="I106" s="14">
        <f>G106*0.03</f>
        <v>1.98</v>
      </c>
      <c r="J106" s="14">
        <f>H106*1</f>
        <v>-9</v>
      </c>
      <c r="K106" s="14">
        <v>133</v>
      </c>
      <c r="L106" s="14">
        <v>28</v>
      </c>
      <c r="M106" s="14">
        <v>52</v>
      </c>
      <c r="N106" s="14">
        <v>7425.84</v>
      </c>
      <c r="O106" s="14">
        <f t="shared" si="68"/>
        <v>-1</v>
      </c>
      <c r="P106" s="14">
        <f>N106*0.03</f>
        <v>222.7752</v>
      </c>
      <c r="Q106" s="14">
        <f>O106*1</f>
        <v>-1</v>
      </c>
      <c r="R106" s="14">
        <v>19</v>
      </c>
      <c r="S106" s="14">
        <v>5</v>
      </c>
      <c r="T106" s="14">
        <v>548</v>
      </c>
      <c r="U106" s="14">
        <f t="shared" si="69"/>
        <v>-14</v>
      </c>
      <c r="V106" s="14">
        <f t="shared" si="78"/>
        <v>16.44</v>
      </c>
      <c r="W106" s="14">
        <f t="shared" si="79"/>
        <v>-14</v>
      </c>
      <c r="X106" s="14">
        <v>5</v>
      </c>
      <c r="Y106" s="14">
        <v>6</v>
      </c>
      <c r="Z106" s="14">
        <v>505</v>
      </c>
      <c r="AA106" s="14">
        <v>2</v>
      </c>
      <c r="AB106" s="14">
        <v>138.75</v>
      </c>
      <c r="AC106" s="14">
        <f t="shared" si="70"/>
        <v>3</v>
      </c>
      <c r="AD106" s="14">
        <f>Z106*0.03+AB106*0.04</f>
        <v>20.7</v>
      </c>
      <c r="AE106" s="14"/>
      <c r="AF106" s="14">
        <v>21</v>
      </c>
      <c r="AG106" s="14">
        <v>7</v>
      </c>
      <c r="AH106" s="14">
        <v>348.6</v>
      </c>
      <c r="AI106" s="14">
        <f t="shared" si="71"/>
        <v>-14</v>
      </c>
      <c r="AJ106" s="14">
        <f t="shared" si="65"/>
        <v>-14</v>
      </c>
      <c r="AK106" s="14">
        <v>3</v>
      </c>
      <c r="AL106" s="14">
        <v>7</v>
      </c>
      <c r="AM106" s="14">
        <v>1440</v>
      </c>
      <c r="AN106" s="14">
        <f t="shared" si="72"/>
        <v>4</v>
      </c>
      <c r="AO106" s="14"/>
      <c r="AP106" s="14">
        <v>15</v>
      </c>
      <c r="AQ106" s="14">
        <v>0</v>
      </c>
      <c r="AR106" s="14">
        <v>0</v>
      </c>
      <c r="AS106" s="14">
        <f t="shared" si="73"/>
        <v>-15</v>
      </c>
      <c r="AT106" s="14">
        <f t="shared" si="74"/>
        <v>0</v>
      </c>
      <c r="AU106" s="14">
        <v>4</v>
      </c>
      <c r="AV106" s="14">
        <v>2</v>
      </c>
      <c r="AW106" s="14">
        <v>98</v>
      </c>
      <c r="AX106" s="14">
        <f t="shared" si="75"/>
        <v>-2</v>
      </c>
      <c r="AY106" s="14">
        <f>AW106*0.04</f>
        <v>3.92</v>
      </c>
      <c r="AZ106" s="14">
        <f t="shared" si="76"/>
        <v>265.8</v>
      </c>
      <c r="BA106" s="14">
        <f t="shared" si="77"/>
        <v>-38</v>
      </c>
    </row>
    <row r="107" customHeight="1" spans="1:53">
      <c r="A107" s="13">
        <v>104</v>
      </c>
      <c r="B107" s="13">
        <v>104428</v>
      </c>
      <c r="C107" s="13" t="s">
        <v>119</v>
      </c>
      <c r="D107" s="13" t="s">
        <v>88</v>
      </c>
      <c r="E107" s="14">
        <v>6</v>
      </c>
      <c r="F107" s="14">
        <v>13</v>
      </c>
      <c r="G107" s="14">
        <v>792.44</v>
      </c>
      <c r="H107" s="14">
        <f t="shared" si="67"/>
        <v>7</v>
      </c>
      <c r="I107" s="20">
        <f>G107*0.04</f>
        <v>31.6976</v>
      </c>
      <c r="J107" s="14"/>
      <c r="K107" s="14">
        <v>80</v>
      </c>
      <c r="L107" s="14">
        <v>15</v>
      </c>
      <c r="M107" s="14">
        <v>56</v>
      </c>
      <c r="N107" s="14">
        <v>6703</v>
      </c>
      <c r="O107" s="14">
        <f t="shared" si="68"/>
        <v>47</v>
      </c>
      <c r="P107" s="14">
        <f>N107*0.04</f>
        <v>268.12</v>
      </c>
      <c r="Q107" s="14"/>
      <c r="R107" s="14">
        <v>11</v>
      </c>
      <c r="S107" s="14">
        <v>8</v>
      </c>
      <c r="T107" s="14">
        <v>740.68</v>
      </c>
      <c r="U107" s="14">
        <f t="shared" si="69"/>
        <v>-3</v>
      </c>
      <c r="V107" s="14">
        <f t="shared" si="78"/>
        <v>22.2204</v>
      </c>
      <c r="W107" s="14">
        <f t="shared" si="79"/>
        <v>-3</v>
      </c>
      <c r="X107" s="14">
        <v>4</v>
      </c>
      <c r="Y107" s="14">
        <v>3</v>
      </c>
      <c r="Z107" s="14">
        <v>242.3</v>
      </c>
      <c r="AA107" s="14">
        <v>1</v>
      </c>
      <c r="AB107" s="14">
        <v>75</v>
      </c>
      <c r="AC107" s="14">
        <f t="shared" si="70"/>
        <v>0</v>
      </c>
      <c r="AD107" s="14">
        <f>Z107*0.03+AB107*0.04</f>
        <v>10.269</v>
      </c>
      <c r="AE107" s="14"/>
      <c r="AF107" s="14">
        <v>35</v>
      </c>
      <c r="AG107" s="14">
        <v>13</v>
      </c>
      <c r="AH107" s="14">
        <v>623.48</v>
      </c>
      <c r="AI107" s="14">
        <f t="shared" si="71"/>
        <v>-22</v>
      </c>
      <c r="AJ107" s="14">
        <f t="shared" si="65"/>
        <v>-22</v>
      </c>
      <c r="AK107" s="14">
        <v>2</v>
      </c>
      <c r="AL107" s="14">
        <v>0</v>
      </c>
      <c r="AM107" s="14">
        <v>0</v>
      </c>
      <c r="AN107" s="14">
        <f t="shared" si="72"/>
        <v>-2</v>
      </c>
      <c r="AO107" s="14">
        <f>AN107*2</f>
        <v>-4</v>
      </c>
      <c r="AP107" s="14">
        <v>7</v>
      </c>
      <c r="AQ107" s="14">
        <v>0</v>
      </c>
      <c r="AR107" s="14">
        <v>0</v>
      </c>
      <c r="AS107" s="14">
        <f t="shared" si="73"/>
        <v>-7</v>
      </c>
      <c r="AT107" s="14">
        <f t="shared" si="74"/>
        <v>0</v>
      </c>
      <c r="AU107" s="14">
        <v>2</v>
      </c>
      <c r="AV107" s="14">
        <v>0</v>
      </c>
      <c r="AW107" s="14">
        <v>0</v>
      </c>
      <c r="AX107" s="14">
        <f t="shared" si="75"/>
        <v>-2</v>
      </c>
      <c r="AY107" s="14">
        <f>AW107*0.04</f>
        <v>0</v>
      </c>
      <c r="AZ107" s="14">
        <f t="shared" si="76"/>
        <v>332.3</v>
      </c>
      <c r="BA107" s="14">
        <f t="shared" si="77"/>
        <v>-29</v>
      </c>
    </row>
    <row r="108" customHeight="1" spans="1:53">
      <c r="A108" s="13">
        <v>105</v>
      </c>
      <c r="B108" s="13">
        <v>56</v>
      </c>
      <c r="C108" s="13" t="s">
        <v>132</v>
      </c>
      <c r="D108" s="13" t="s">
        <v>88</v>
      </c>
      <c r="E108" s="14">
        <v>5</v>
      </c>
      <c r="F108" s="14">
        <v>0</v>
      </c>
      <c r="G108" s="14">
        <v>0</v>
      </c>
      <c r="H108" s="14">
        <f t="shared" si="67"/>
        <v>-5</v>
      </c>
      <c r="I108" s="14">
        <f>G108*0.03</f>
        <v>0</v>
      </c>
      <c r="J108" s="14">
        <f>H108*1</f>
        <v>-5</v>
      </c>
      <c r="K108" s="14">
        <v>72</v>
      </c>
      <c r="L108" s="14">
        <v>8</v>
      </c>
      <c r="M108" s="14">
        <v>10</v>
      </c>
      <c r="N108" s="14">
        <v>1490.8</v>
      </c>
      <c r="O108" s="14">
        <f t="shared" si="68"/>
        <v>-44</v>
      </c>
      <c r="P108" s="14">
        <f>N108*0.03</f>
        <v>44.724</v>
      </c>
      <c r="Q108" s="14">
        <f>O108*1</f>
        <v>-44</v>
      </c>
      <c r="R108" s="14">
        <v>10</v>
      </c>
      <c r="S108" s="14">
        <v>2</v>
      </c>
      <c r="T108" s="14">
        <v>173.24</v>
      </c>
      <c r="U108" s="14">
        <f t="shared" si="69"/>
        <v>-8</v>
      </c>
      <c r="V108" s="14">
        <f t="shared" si="78"/>
        <v>5.1972</v>
      </c>
      <c r="W108" s="14">
        <f t="shared" si="79"/>
        <v>-8</v>
      </c>
      <c r="X108" s="14">
        <v>3</v>
      </c>
      <c r="Y108" s="14">
        <v>1</v>
      </c>
      <c r="Z108" s="14">
        <v>85</v>
      </c>
      <c r="AA108" s="14">
        <v>0</v>
      </c>
      <c r="AB108" s="14">
        <v>0</v>
      </c>
      <c r="AC108" s="14">
        <f t="shared" si="70"/>
        <v>-2</v>
      </c>
      <c r="AD108" s="14">
        <f>Z108*0.02+AB108*0.03</f>
        <v>1.7</v>
      </c>
      <c r="AE108" s="14">
        <f>AC108*0.5</f>
        <v>-1</v>
      </c>
      <c r="AF108" s="14">
        <v>24</v>
      </c>
      <c r="AG108" s="14">
        <v>1</v>
      </c>
      <c r="AH108" s="14">
        <v>49.8</v>
      </c>
      <c r="AI108" s="14">
        <f t="shared" si="71"/>
        <v>-23</v>
      </c>
      <c r="AJ108" s="14">
        <f t="shared" si="65"/>
        <v>-23</v>
      </c>
      <c r="AK108" s="14">
        <v>2</v>
      </c>
      <c r="AL108" s="14">
        <v>3</v>
      </c>
      <c r="AM108" s="14">
        <v>576</v>
      </c>
      <c r="AN108" s="14">
        <f t="shared" si="72"/>
        <v>1</v>
      </c>
      <c r="AO108" s="14"/>
      <c r="AP108" s="14">
        <v>7</v>
      </c>
      <c r="AQ108" s="14">
        <v>0</v>
      </c>
      <c r="AR108" s="14">
        <v>0</v>
      </c>
      <c r="AS108" s="14">
        <f t="shared" si="73"/>
        <v>-7</v>
      </c>
      <c r="AT108" s="14">
        <f t="shared" si="74"/>
        <v>0</v>
      </c>
      <c r="AU108" s="14">
        <v>2</v>
      </c>
      <c r="AV108" s="14">
        <v>3</v>
      </c>
      <c r="AW108" s="14">
        <v>108.28</v>
      </c>
      <c r="AX108" s="14">
        <f t="shared" si="75"/>
        <v>1</v>
      </c>
      <c r="AY108" s="14">
        <f>AW108*0.05</f>
        <v>5.414</v>
      </c>
      <c r="AZ108" s="14">
        <f t="shared" si="76"/>
        <v>57</v>
      </c>
      <c r="BA108" s="14">
        <f t="shared" si="77"/>
        <v>-81</v>
      </c>
    </row>
    <row r="109" customHeight="1" spans="1:53">
      <c r="A109" s="13">
        <v>106</v>
      </c>
      <c r="B109" s="13">
        <v>329</v>
      </c>
      <c r="C109" s="13" t="s">
        <v>133</v>
      </c>
      <c r="D109" s="13" t="s">
        <v>88</v>
      </c>
      <c r="E109" s="14">
        <v>5</v>
      </c>
      <c r="F109" s="14">
        <v>6</v>
      </c>
      <c r="G109" s="14">
        <v>330</v>
      </c>
      <c r="H109" s="14">
        <f t="shared" si="67"/>
        <v>1</v>
      </c>
      <c r="I109" s="20">
        <f>G109*0.04</f>
        <v>13.2</v>
      </c>
      <c r="J109" s="14"/>
      <c r="K109" s="14">
        <v>72</v>
      </c>
      <c r="L109" s="14">
        <v>21</v>
      </c>
      <c r="M109" s="14">
        <v>26</v>
      </c>
      <c r="N109" s="14">
        <v>4155.79</v>
      </c>
      <c r="O109" s="14">
        <f t="shared" si="68"/>
        <v>1</v>
      </c>
      <c r="P109" s="14">
        <f>N109*0.04</f>
        <v>166.2316</v>
      </c>
      <c r="Q109" s="14"/>
      <c r="R109" s="14">
        <v>10</v>
      </c>
      <c r="S109" s="14">
        <v>6</v>
      </c>
      <c r="T109" s="14">
        <v>604.95</v>
      </c>
      <c r="U109" s="14">
        <f t="shared" si="69"/>
        <v>-4</v>
      </c>
      <c r="V109" s="14">
        <f t="shared" si="78"/>
        <v>18.1485</v>
      </c>
      <c r="W109" s="14">
        <f t="shared" si="79"/>
        <v>-4</v>
      </c>
      <c r="X109" s="14">
        <v>3</v>
      </c>
      <c r="Y109" s="14">
        <v>2</v>
      </c>
      <c r="Z109" s="14">
        <v>130</v>
      </c>
      <c r="AA109" s="14">
        <v>0</v>
      </c>
      <c r="AB109" s="14">
        <v>0</v>
      </c>
      <c r="AC109" s="14">
        <f t="shared" si="70"/>
        <v>-1</v>
      </c>
      <c r="AD109" s="14">
        <f>Z109*0.02+AB109*0.03</f>
        <v>2.6</v>
      </c>
      <c r="AE109" s="14">
        <f>AC109*0.5</f>
        <v>-0.5</v>
      </c>
      <c r="AF109" s="14">
        <v>24</v>
      </c>
      <c r="AG109" s="14">
        <v>4</v>
      </c>
      <c r="AH109" s="14">
        <v>100.86</v>
      </c>
      <c r="AI109" s="14">
        <f t="shared" si="71"/>
        <v>-20</v>
      </c>
      <c r="AJ109" s="14">
        <f t="shared" si="65"/>
        <v>-20</v>
      </c>
      <c r="AK109" s="14">
        <v>2</v>
      </c>
      <c r="AL109" s="14">
        <v>26</v>
      </c>
      <c r="AM109" s="14">
        <v>4032</v>
      </c>
      <c r="AN109" s="14">
        <f t="shared" si="72"/>
        <v>24</v>
      </c>
      <c r="AO109" s="14"/>
      <c r="AP109" s="14">
        <v>12</v>
      </c>
      <c r="AQ109" s="14">
        <v>0</v>
      </c>
      <c r="AR109" s="14">
        <v>0</v>
      </c>
      <c r="AS109" s="14">
        <f t="shared" si="73"/>
        <v>-12</v>
      </c>
      <c r="AT109" s="14">
        <f t="shared" si="74"/>
        <v>0</v>
      </c>
      <c r="AU109" s="14">
        <v>2</v>
      </c>
      <c r="AV109" s="14">
        <v>0</v>
      </c>
      <c r="AW109" s="14">
        <v>0</v>
      </c>
      <c r="AX109" s="14">
        <f t="shared" si="75"/>
        <v>-2</v>
      </c>
      <c r="AY109" s="14">
        <f>AW109*0.04</f>
        <v>0</v>
      </c>
      <c r="AZ109" s="14">
        <f t="shared" si="76"/>
        <v>200.2</v>
      </c>
      <c r="BA109" s="14">
        <f t="shared" si="77"/>
        <v>-25</v>
      </c>
    </row>
    <row r="110" customHeight="1" spans="1:53">
      <c r="A110" s="13">
        <v>107</v>
      </c>
      <c r="B110" s="13">
        <v>351</v>
      </c>
      <c r="C110" s="13" t="s">
        <v>134</v>
      </c>
      <c r="D110" s="13" t="s">
        <v>88</v>
      </c>
      <c r="E110" s="14">
        <v>6</v>
      </c>
      <c r="F110" s="14">
        <v>0</v>
      </c>
      <c r="G110" s="14">
        <v>0</v>
      </c>
      <c r="H110" s="14">
        <f t="shared" si="67"/>
        <v>-6</v>
      </c>
      <c r="I110" s="14">
        <f>G110*0.03</f>
        <v>0</v>
      </c>
      <c r="J110" s="14">
        <f>H110*1</f>
        <v>-6</v>
      </c>
      <c r="K110" s="14">
        <v>79</v>
      </c>
      <c r="L110" s="14">
        <v>6</v>
      </c>
      <c r="M110" s="14">
        <v>28</v>
      </c>
      <c r="N110" s="14">
        <v>3489</v>
      </c>
      <c r="O110" s="14">
        <f t="shared" si="68"/>
        <v>-17</v>
      </c>
      <c r="P110" s="14">
        <f>N110*0.03</f>
        <v>104.67</v>
      </c>
      <c r="Q110" s="14">
        <f>O110*1</f>
        <v>-17</v>
      </c>
      <c r="R110" s="14">
        <v>11</v>
      </c>
      <c r="S110" s="14">
        <v>6</v>
      </c>
      <c r="T110" s="14">
        <v>554</v>
      </c>
      <c r="U110" s="14">
        <f t="shared" si="69"/>
        <v>-5</v>
      </c>
      <c r="V110" s="14">
        <f t="shared" si="78"/>
        <v>16.62</v>
      </c>
      <c r="W110" s="14">
        <f t="shared" si="79"/>
        <v>-5</v>
      </c>
      <c r="X110" s="14">
        <v>3</v>
      </c>
      <c r="Y110" s="14">
        <v>0</v>
      </c>
      <c r="Z110" s="14">
        <v>0</v>
      </c>
      <c r="AA110" s="14">
        <v>2</v>
      </c>
      <c r="AB110" s="14">
        <v>127.5</v>
      </c>
      <c r="AC110" s="14">
        <f t="shared" si="70"/>
        <v>-1</v>
      </c>
      <c r="AD110" s="14">
        <f>Z110*0.02+AB110*0.03</f>
        <v>3.825</v>
      </c>
      <c r="AE110" s="14">
        <f>AC110*0.5</f>
        <v>-0.5</v>
      </c>
      <c r="AF110" s="14">
        <v>24</v>
      </c>
      <c r="AG110" s="14">
        <v>0</v>
      </c>
      <c r="AH110" s="14">
        <v>0</v>
      </c>
      <c r="AI110" s="14">
        <f t="shared" si="71"/>
        <v>-24</v>
      </c>
      <c r="AJ110" s="14">
        <f t="shared" si="65"/>
        <v>-24</v>
      </c>
      <c r="AK110" s="14">
        <v>2</v>
      </c>
      <c r="AL110" s="14">
        <v>0</v>
      </c>
      <c r="AM110" s="14">
        <v>0</v>
      </c>
      <c r="AN110" s="14">
        <f t="shared" si="72"/>
        <v>-2</v>
      </c>
      <c r="AO110" s="14">
        <f>AN110*2</f>
        <v>-4</v>
      </c>
      <c r="AP110" s="14">
        <v>7</v>
      </c>
      <c r="AQ110" s="14">
        <v>0</v>
      </c>
      <c r="AR110" s="14">
        <v>0</v>
      </c>
      <c r="AS110" s="14">
        <f t="shared" si="73"/>
        <v>-7</v>
      </c>
      <c r="AT110" s="14">
        <f t="shared" si="74"/>
        <v>0</v>
      </c>
      <c r="AU110" s="14">
        <v>3</v>
      </c>
      <c r="AV110" s="14">
        <v>3</v>
      </c>
      <c r="AW110" s="14">
        <v>137</v>
      </c>
      <c r="AX110" s="14">
        <f t="shared" si="75"/>
        <v>0</v>
      </c>
      <c r="AY110" s="14">
        <f>AW110*0.05</f>
        <v>6.85</v>
      </c>
      <c r="AZ110" s="14">
        <f t="shared" si="76"/>
        <v>132</v>
      </c>
      <c r="BA110" s="14">
        <f t="shared" si="77"/>
        <v>-57</v>
      </c>
    </row>
    <row r="111" customHeight="1" spans="1:53">
      <c r="A111" s="13">
        <v>108</v>
      </c>
      <c r="B111" s="13">
        <v>704</v>
      </c>
      <c r="C111" s="13" t="s">
        <v>135</v>
      </c>
      <c r="D111" s="13" t="s">
        <v>88</v>
      </c>
      <c r="E111" s="14">
        <v>5</v>
      </c>
      <c r="F111" s="14">
        <v>7</v>
      </c>
      <c r="G111" s="14">
        <v>360</v>
      </c>
      <c r="H111" s="14">
        <f t="shared" si="67"/>
        <v>2</v>
      </c>
      <c r="I111" s="20">
        <f>G111*0.04</f>
        <v>14.4</v>
      </c>
      <c r="J111" s="14"/>
      <c r="K111" s="14">
        <v>72</v>
      </c>
      <c r="L111" s="14">
        <v>3</v>
      </c>
      <c r="M111" s="14">
        <v>25</v>
      </c>
      <c r="N111" s="14">
        <v>2964</v>
      </c>
      <c r="O111" s="14">
        <f t="shared" si="68"/>
        <v>-19</v>
      </c>
      <c r="P111" s="14">
        <f>N111*0.03</f>
        <v>88.92</v>
      </c>
      <c r="Q111" s="14">
        <f>O111*1</f>
        <v>-19</v>
      </c>
      <c r="R111" s="14">
        <v>10</v>
      </c>
      <c r="S111" s="14">
        <v>4</v>
      </c>
      <c r="T111" s="14">
        <v>336</v>
      </c>
      <c r="U111" s="14">
        <f t="shared" si="69"/>
        <v>-6</v>
      </c>
      <c r="V111" s="14">
        <f t="shared" si="78"/>
        <v>10.08</v>
      </c>
      <c r="W111" s="14">
        <f t="shared" si="79"/>
        <v>-6</v>
      </c>
      <c r="X111" s="14">
        <v>3</v>
      </c>
      <c r="Y111" s="14">
        <v>3</v>
      </c>
      <c r="Z111" s="14">
        <v>229.6</v>
      </c>
      <c r="AA111" s="14">
        <v>1</v>
      </c>
      <c r="AB111" s="14">
        <v>75</v>
      </c>
      <c r="AC111" s="14">
        <f t="shared" si="70"/>
        <v>1</v>
      </c>
      <c r="AD111" s="14">
        <f>Z111*0.03+AB111*0.04</f>
        <v>9.888</v>
      </c>
      <c r="AE111" s="14"/>
      <c r="AF111" s="14">
        <v>24</v>
      </c>
      <c r="AG111" s="14">
        <v>2</v>
      </c>
      <c r="AH111" s="14">
        <v>86.18</v>
      </c>
      <c r="AI111" s="14">
        <f t="shared" si="71"/>
        <v>-22</v>
      </c>
      <c r="AJ111" s="14">
        <f t="shared" si="65"/>
        <v>-22</v>
      </c>
      <c r="AK111" s="14">
        <v>2</v>
      </c>
      <c r="AL111" s="14">
        <v>4</v>
      </c>
      <c r="AM111" s="14">
        <v>864.01</v>
      </c>
      <c r="AN111" s="14">
        <f t="shared" si="72"/>
        <v>2</v>
      </c>
      <c r="AO111" s="14"/>
      <c r="AP111" s="14">
        <v>7</v>
      </c>
      <c r="AQ111" s="14">
        <v>0</v>
      </c>
      <c r="AR111" s="14">
        <v>0</v>
      </c>
      <c r="AS111" s="14">
        <f t="shared" si="73"/>
        <v>-7</v>
      </c>
      <c r="AT111" s="14">
        <f t="shared" si="74"/>
        <v>0</v>
      </c>
      <c r="AU111" s="14">
        <v>2</v>
      </c>
      <c r="AV111" s="14">
        <v>0</v>
      </c>
      <c r="AW111" s="14">
        <v>0</v>
      </c>
      <c r="AX111" s="14">
        <f t="shared" si="75"/>
        <v>-2</v>
      </c>
      <c r="AY111" s="14">
        <f>AW111*0.04</f>
        <v>0</v>
      </c>
      <c r="AZ111" s="14">
        <f t="shared" si="76"/>
        <v>123.3</v>
      </c>
      <c r="BA111" s="14">
        <f t="shared" si="77"/>
        <v>-47</v>
      </c>
    </row>
    <row r="112" customHeight="1" spans="1:53">
      <c r="A112" s="13">
        <v>109</v>
      </c>
      <c r="B112" s="13">
        <v>706</v>
      </c>
      <c r="C112" s="13" t="s">
        <v>136</v>
      </c>
      <c r="D112" s="13" t="s">
        <v>88</v>
      </c>
      <c r="E112" s="14">
        <v>6</v>
      </c>
      <c r="F112" s="14">
        <v>6</v>
      </c>
      <c r="G112" s="14">
        <v>234</v>
      </c>
      <c r="H112" s="14">
        <f t="shared" si="67"/>
        <v>0</v>
      </c>
      <c r="I112" s="20">
        <f>G112*0.04</f>
        <v>9.36</v>
      </c>
      <c r="J112" s="14"/>
      <c r="K112" s="14">
        <v>81</v>
      </c>
      <c r="L112" s="14">
        <v>4</v>
      </c>
      <c r="M112" s="14">
        <v>45</v>
      </c>
      <c r="N112" s="14">
        <v>4941.32</v>
      </c>
      <c r="O112" s="14">
        <f t="shared" si="68"/>
        <v>13</v>
      </c>
      <c r="P112" s="14">
        <f>N112*0.04</f>
        <v>197.6528</v>
      </c>
      <c r="Q112" s="14"/>
      <c r="R112" s="14">
        <v>11</v>
      </c>
      <c r="S112" s="14">
        <v>5</v>
      </c>
      <c r="T112" s="14">
        <v>528</v>
      </c>
      <c r="U112" s="14">
        <f t="shared" si="69"/>
        <v>-6</v>
      </c>
      <c r="V112" s="14">
        <f t="shared" si="78"/>
        <v>15.84</v>
      </c>
      <c r="W112" s="14">
        <f t="shared" si="79"/>
        <v>-6</v>
      </c>
      <c r="X112" s="14">
        <v>3</v>
      </c>
      <c r="Y112" s="14">
        <v>2</v>
      </c>
      <c r="Z112" s="14">
        <v>170</v>
      </c>
      <c r="AA112" s="14">
        <v>2</v>
      </c>
      <c r="AB112" s="14">
        <v>150</v>
      </c>
      <c r="AC112" s="14">
        <f t="shared" si="70"/>
        <v>1</v>
      </c>
      <c r="AD112" s="14">
        <f>Z112*0.03+AB112*0.04</f>
        <v>11.1</v>
      </c>
      <c r="AE112" s="14"/>
      <c r="AF112" s="14">
        <v>20</v>
      </c>
      <c r="AG112" s="14">
        <v>2</v>
      </c>
      <c r="AH112" s="14">
        <v>99.6</v>
      </c>
      <c r="AI112" s="14">
        <f t="shared" si="71"/>
        <v>-18</v>
      </c>
      <c r="AJ112" s="14">
        <f t="shared" si="65"/>
        <v>-18</v>
      </c>
      <c r="AK112" s="14">
        <v>2</v>
      </c>
      <c r="AL112" s="14">
        <v>0</v>
      </c>
      <c r="AM112" s="14">
        <v>0</v>
      </c>
      <c r="AN112" s="14">
        <f t="shared" si="72"/>
        <v>-2</v>
      </c>
      <c r="AO112" s="14">
        <f>AN112*2</f>
        <v>-4</v>
      </c>
      <c r="AP112" s="14">
        <v>7</v>
      </c>
      <c r="AQ112" s="14">
        <v>0</v>
      </c>
      <c r="AR112" s="14">
        <v>0</v>
      </c>
      <c r="AS112" s="14">
        <f t="shared" si="73"/>
        <v>-7</v>
      </c>
      <c r="AT112" s="14">
        <f t="shared" si="74"/>
        <v>0</v>
      </c>
      <c r="AU112" s="14">
        <v>2</v>
      </c>
      <c r="AV112" s="14">
        <v>2</v>
      </c>
      <c r="AW112" s="14">
        <v>98</v>
      </c>
      <c r="AX112" s="14">
        <f t="shared" si="75"/>
        <v>0</v>
      </c>
      <c r="AY112" s="14">
        <f>AW112*0.05</f>
        <v>4.9</v>
      </c>
      <c r="AZ112" s="14">
        <f t="shared" si="76"/>
        <v>238.9</v>
      </c>
      <c r="BA112" s="14">
        <f t="shared" si="77"/>
        <v>-28</v>
      </c>
    </row>
    <row r="113" customHeight="1" spans="1:53">
      <c r="A113" s="13">
        <v>110</v>
      </c>
      <c r="B113" s="13">
        <v>710</v>
      </c>
      <c r="C113" s="13" t="s">
        <v>137</v>
      </c>
      <c r="D113" s="13" t="s">
        <v>88</v>
      </c>
      <c r="E113" s="14">
        <v>5</v>
      </c>
      <c r="F113" s="14">
        <v>0</v>
      </c>
      <c r="G113" s="14">
        <v>0</v>
      </c>
      <c r="H113" s="14">
        <f t="shared" si="67"/>
        <v>-5</v>
      </c>
      <c r="I113" s="14">
        <f>G113*0.03</f>
        <v>0</v>
      </c>
      <c r="J113" s="14">
        <f>H113*1</f>
        <v>-5</v>
      </c>
      <c r="K113" s="14">
        <v>72</v>
      </c>
      <c r="L113" s="14">
        <v>40</v>
      </c>
      <c r="M113" s="14">
        <v>16</v>
      </c>
      <c r="N113" s="14">
        <v>4159.49</v>
      </c>
      <c r="O113" s="14">
        <f t="shared" si="68"/>
        <v>0</v>
      </c>
      <c r="P113" s="14">
        <f>N113*0.04</f>
        <v>166.3796</v>
      </c>
      <c r="Q113" s="14"/>
      <c r="R113" s="14">
        <v>10</v>
      </c>
      <c r="S113" s="14">
        <v>4</v>
      </c>
      <c r="T113" s="14">
        <v>442</v>
      </c>
      <c r="U113" s="14">
        <f t="shared" si="69"/>
        <v>-6</v>
      </c>
      <c r="V113" s="14">
        <f t="shared" si="78"/>
        <v>13.26</v>
      </c>
      <c r="W113" s="14">
        <f t="shared" si="79"/>
        <v>-6</v>
      </c>
      <c r="X113" s="14">
        <v>4</v>
      </c>
      <c r="Y113" s="14">
        <v>2</v>
      </c>
      <c r="Z113" s="14">
        <v>165</v>
      </c>
      <c r="AA113" s="14">
        <v>2</v>
      </c>
      <c r="AB113" s="14">
        <v>136.75</v>
      </c>
      <c r="AC113" s="14">
        <f t="shared" si="70"/>
        <v>0</v>
      </c>
      <c r="AD113" s="14">
        <f>Z113*0.03+AB113*0.04</f>
        <v>10.42</v>
      </c>
      <c r="AE113" s="14"/>
      <c r="AF113" s="14">
        <v>20</v>
      </c>
      <c r="AG113" s="14">
        <v>5</v>
      </c>
      <c r="AH113" s="14">
        <v>249</v>
      </c>
      <c r="AI113" s="14">
        <f t="shared" si="71"/>
        <v>-15</v>
      </c>
      <c r="AJ113" s="14">
        <f t="shared" si="65"/>
        <v>-15</v>
      </c>
      <c r="AK113" s="14">
        <v>2</v>
      </c>
      <c r="AL113" s="14">
        <v>0</v>
      </c>
      <c r="AM113" s="14">
        <v>0</v>
      </c>
      <c r="AN113" s="14">
        <f t="shared" si="72"/>
        <v>-2</v>
      </c>
      <c r="AO113" s="14">
        <f>AN113*2</f>
        <v>-4</v>
      </c>
      <c r="AP113" s="14">
        <v>7</v>
      </c>
      <c r="AQ113" s="14">
        <v>0</v>
      </c>
      <c r="AR113" s="14">
        <v>0</v>
      </c>
      <c r="AS113" s="14">
        <f t="shared" si="73"/>
        <v>-7</v>
      </c>
      <c r="AT113" s="14">
        <f t="shared" si="74"/>
        <v>0</v>
      </c>
      <c r="AU113" s="14">
        <v>2</v>
      </c>
      <c r="AV113" s="14">
        <v>2</v>
      </c>
      <c r="AW113" s="14">
        <v>98</v>
      </c>
      <c r="AX113" s="14">
        <f t="shared" si="75"/>
        <v>0</v>
      </c>
      <c r="AY113" s="14">
        <f>AW113*0.05</f>
        <v>4.9</v>
      </c>
      <c r="AZ113" s="14">
        <f t="shared" si="76"/>
        <v>195</v>
      </c>
      <c r="BA113" s="14">
        <f t="shared" si="77"/>
        <v>-30</v>
      </c>
    </row>
    <row r="114" customHeight="1" spans="1:53">
      <c r="A114" s="13">
        <v>111</v>
      </c>
      <c r="B114" s="13">
        <v>713</v>
      </c>
      <c r="C114" s="13" t="s">
        <v>155</v>
      </c>
      <c r="D114" s="13" t="s">
        <v>88</v>
      </c>
      <c r="E114" s="14">
        <v>5</v>
      </c>
      <c r="F114" s="14">
        <v>6</v>
      </c>
      <c r="G114" s="14">
        <v>336.6</v>
      </c>
      <c r="H114" s="14">
        <f t="shared" si="67"/>
        <v>1</v>
      </c>
      <c r="I114" s="20">
        <f>G114*0.04</f>
        <v>13.464</v>
      </c>
      <c r="J114" s="14"/>
      <c r="K114" s="14">
        <v>72</v>
      </c>
      <c r="L114" s="14">
        <v>3</v>
      </c>
      <c r="M114" s="14">
        <v>24</v>
      </c>
      <c r="N114" s="14">
        <v>2750.2</v>
      </c>
      <c r="O114" s="14">
        <f t="shared" si="68"/>
        <v>-21</v>
      </c>
      <c r="P114" s="14">
        <f>N114*0.03</f>
        <v>82.506</v>
      </c>
      <c r="Q114" s="14">
        <f>O114*1</f>
        <v>-21</v>
      </c>
      <c r="R114" s="14">
        <v>10</v>
      </c>
      <c r="S114" s="14">
        <v>0</v>
      </c>
      <c r="T114" s="14">
        <v>0</v>
      </c>
      <c r="U114" s="14">
        <f t="shared" si="69"/>
        <v>-10</v>
      </c>
      <c r="V114" s="14">
        <f t="shared" si="78"/>
        <v>0</v>
      </c>
      <c r="W114" s="14">
        <f t="shared" si="79"/>
        <v>-10</v>
      </c>
      <c r="X114" s="14">
        <v>2</v>
      </c>
      <c r="Y114" s="14">
        <v>3</v>
      </c>
      <c r="Z114" s="14">
        <v>216</v>
      </c>
      <c r="AA114" s="14">
        <v>0</v>
      </c>
      <c r="AB114" s="14">
        <v>0</v>
      </c>
      <c r="AC114" s="14">
        <f t="shared" si="70"/>
        <v>1</v>
      </c>
      <c r="AD114" s="14">
        <f>Z114*0.03+AB114*0.04</f>
        <v>6.48</v>
      </c>
      <c r="AE114" s="14"/>
      <c r="AF114" s="14">
        <v>18</v>
      </c>
      <c r="AG114" s="14">
        <v>9</v>
      </c>
      <c r="AH114" s="14">
        <v>443.2</v>
      </c>
      <c r="AI114" s="14">
        <f t="shared" si="71"/>
        <v>-9</v>
      </c>
      <c r="AJ114" s="14">
        <f t="shared" si="65"/>
        <v>-9</v>
      </c>
      <c r="AK114" s="14">
        <v>2</v>
      </c>
      <c r="AL114" s="14">
        <v>1</v>
      </c>
      <c r="AM114" s="14">
        <v>288</v>
      </c>
      <c r="AN114" s="14">
        <f t="shared" si="72"/>
        <v>-1</v>
      </c>
      <c r="AO114" s="14">
        <f>AN114*2</f>
        <v>-2</v>
      </c>
      <c r="AP114" s="14">
        <v>6</v>
      </c>
      <c r="AQ114" s="14">
        <v>0</v>
      </c>
      <c r="AR114" s="14">
        <v>0</v>
      </c>
      <c r="AS114" s="14">
        <f t="shared" si="73"/>
        <v>-6</v>
      </c>
      <c r="AT114" s="14">
        <f t="shared" si="74"/>
        <v>0</v>
      </c>
      <c r="AU114" s="14">
        <v>2</v>
      </c>
      <c r="AV114" s="14">
        <v>0</v>
      </c>
      <c r="AW114" s="14">
        <v>0</v>
      </c>
      <c r="AX114" s="14">
        <f t="shared" si="75"/>
        <v>-2</v>
      </c>
      <c r="AY114" s="14">
        <f>AW114*0.04</f>
        <v>0</v>
      </c>
      <c r="AZ114" s="14">
        <f t="shared" si="76"/>
        <v>102.5</v>
      </c>
      <c r="BA114" s="14">
        <f t="shared" si="77"/>
        <v>-42</v>
      </c>
    </row>
    <row r="115" customHeight="1" spans="1:53">
      <c r="A115" s="13">
        <v>112</v>
      </c>
      <c r="B115" s="13">
        <v>738</v>
      </c>
      <c r="C115" s="13" t="s">
        <v>156</v>
      </c>
      <c r="D115" s="13" t="s">
        <v>88</v>
      </c>
      <c r="E115" s="14">
        <v>4</v>
      </c>
      <c r="F115" s="14">
        <v>4</v>
      </c>
      <c r="G115" s="14">
        <v>254.1</v>
      </c>
      <c r="H115" s="14">
        <f t="shared" si="67"/>
        <v>0</v>
      </c>
      <c r="I115" s="20">
        <f>G115*0.04</f>
        <v>10.164</v>
      </c>
      <c r="J115" s="14"/>
      <c r="K115" s="14">
        <v>60</v>
      </c>
      <c r="L115" s="14">
        <v>21</v>
      </c>
      <c r="M115" s="14">
        <v>30</v>
      </c>
      <c r="N115" s="14">
        <v>4030.78</v>
      </c>
      <c r="O115" s="14">
        <f t="shared" si="68"/>
        <v>21</v>
      </c>
      <c r="P115" s="14">
        <f>N115*0.04</f>
        <v>161.2312</v>
      </c>
      <c r="Q115" s="14"/>
      <c r="R115" s="14">
        <v>9</v>
      </c>
      <c r="S115" s="14">
        <v>9</v>
      </c>
      <c r="T115" s="14">
        <v>810.95</v>
      </c>
      <c r="U115" s="14">
        <f t="shared" si="69"/>
        <v>0</v>
      </c>
      <c r="V115" s="14">
        <f>T115*0.04</f>
        <v>32.438</v>
      </c>
      <c r="W115" s="14"/>
      <c r="X115" s="14">
        <v>2</v>
      </c>
      <c r="Y115" s="14">
        <v>6</v>
      </c>
      <c r="Z115" s="14">
        <v>490</v>
      </c>
      <c r="AA115" s="14">
        <v>0</v>
      </c>
      <c r="AB115" s="14">
        <v>0</v>
      </c>
      <c r="AC115" s="14">
        <f t="shared" si="70"/>
        <v>4</v>
      </c>
      <c r="AD115" s="14">
        <f>Z115*0.03+AB115*0.04</f>
        <v>14.7</v>
      </c>
      <c r="AE115" s="14"/>
      <c r="AF115" s="14">
        <v>18</v>
      </c>
      <c r="AG115" s="14">
        <v>16</v>
      </c>
      <c r="AH115" s="14">
        <v>790.82</v>
      </c>
      <c r="AI115" s="14">
        <f t="shared" si="71"/>
        <v>-2</v>
      </c>
      <c r="AJ115" s="14">
        <f t="shared" si="65"/>
        <v>-2</v>
      </c>
      <c r="AK115" s="14">
        <v>1</v>
      </c>
      <c r="AL115" s="14">
        <v>2</v>
      </c>
      <c r="AM115" s="14">
        <v>288</v>
      </c>
      <c r="AN115" s="14">
        <f t="shared" si="72"/>
        <v>1</v>
      </c>
      <c r="AO115" s="14"/>
      <c r="AP115" s="14">
        <v>7</v>
      </c>
      <c r="AQ115" s="14">
        <v>0</v>
      </c>
      <c r="AR115" s="14">
        <v>0</v>
      </c>
      <c r="AS115" s="14">
        <f t="shared" si="73"/>
        <v>-7</v>
      </c>
      <c r="AT115" s="14">
        <f t="shared" si="74"/>
        <v>0</v>
      </c>
      <c r="AU115" s="14">
        <v>2</v>
      </c>
      <c r="AV115" s="14">
        <v>1</v>
      </c>
      <c r="AW115" s="14">
        <v>49</v>
      </c>
      <c r="AX115" s="14">
        <f t="shared" si="75"/>
        <v>-1</v>
      </c>
      <c r="AY115" s="14">
        <f>AW115*0.04</f>
        <v>1.96</v>
      </c>
      <c r="AZ115" s="14">
        <f t="shared" si="76"/>
        <v>220.5</v>
      </c>
      <c r="BA115" s="14">
        <f t="shared" si="77"/>
        <v>-2</v>
      </c>
    </row>
    <row r="116" customHeight="1" spans="1:53">
      <c r="A116" s="13">
        <v>113</v>
      </c>
      <c r="B116" s="13">
        <v>104838</v>
      </c>
      <c r="C116" s="13" t="s">
        <v>157</v>
      </c>
      <c r="D116" s="13" t="s">
        <v>88</v>
      </c>
      <c r="E116" s="14">
        <v>5</v>
      </c>
      <c r="F116" s="14">
        <v>3</v>
      </c>
      <c r="G116" s="14">
        <v>178.2</v>
      </c>
      <c r="H116" s="14">
        <f t="shared" si="67"/>
        <v>-2</v>
      </c>
      <c r="I116" s="14">
        <f>G116*0.03</f>
        <v>5.346</v>
      </c>
      <c r="J116" s="14">
        <f>H116*1</f>
        <v>-2</v>
      </c>
      <c r="K116" s="14">
        <v>72</v>
      </c>
      <c r="L116" s="14">
        <v>5</v>
      </c>
      <c r="M116" s="14">
        <v>13</v>
      </c>
      <c r="N116" s="14">
        <v>1698</v>
      </c>
      <c r="O116" s="14">
        <f t="shared" si="68"/>
        <v>-41</v>
      </c>
      <c r="P116" s="14">
        <f>N116*0.03</f>
        <v>50.94</v>
      </c>
      <c r="Q116" s="14">
        <f>O116*1</f>
        <v>-41</v>
      </c>
      <c r="R116" s="14">
        <v>10</v>
      </c>
      <c r="S116" s="14">
        <v>15</v>
      </c>
      <c r="T116" s="14">
        <v>1424.65</v>
      </c>
      <c r="U116" s="14">
        <f t="shared" si="69"/>
        <v>5</v>
      </c>
      <c r="V116" s="14">
        <f>T116*0.04</f>
        <v>56.986</v>
      </c>
      <c r="W116" s="14"/>
      <c r="X116" s="14">
        <v>3</v>
      </c>
      <c r="Y116" s="14">
        <v>1</v>
      </c>
      <c r="Z116" s="14">
        <v>85</v>
      </c>
      <c r="AA116" s="14">
        <v>0</v>
      </c>
      <c r="AB116" s="14">
        <v>0</v>
      </c>
      <c r="AC116" s="14">
        <f t="shared" si="70"/>
        <v>-2</v>
      </c>
      <c r="AD116" s="14">
        <f>Z116*0.02+AB116*0.03</f>
        <v>1.7</v>
      </c>
      <c r="AE116" s="14">
        <f>AC116*0.5</f>
        <v>-1</v>
      </c>
      <c r="AF116" s="14">
        <v>18</v>
      </c>
      <c r="AG116" s="14">
        <v>6</v>
      </c>
      <c r="AH116" s="14">
        <v>298.8</v>
      </c>
      <c r="AI116" s="14">
        <f t="shared" si="71"/>
        <v>-12</v>
      </c>
      <c r="AJ116" s="14">
        <f t="shared" si="65"/>
        <v>-12</v>
      </c>
      <c r="AK116" s="14">
        <v>2</v>
      </c>
      <c r="AL116" s="14">
        <v>4</v>
      </c>
      <c r="AM116" s="14">
        <v>576</v>
      </c>
      <c r="AN116" s="14">
        <f t="shared" si="72"/>
        <v>2</v>
      </c>
      <c r="AO116" s="14"/>
      <c r="AP116" s="14">
        <v>7</v>
      </c>
      <c r="AQ116" s="14">
        <v>0</v>
      </c>
      <c r="AR116" s="14">
        <v>0</v>
      </c>
      <c r="AS116" s="14">
        <f t="shared" si="73"/>
        <v>-7</v>
      </c>
      <c r="AT116" s="14">
        <f t="shared" si="74"/>
        <v>0</v>
      </c>
      <c r="AU116" s="14">
        <v>2</v>
      </c>
      <c r="AV116" s="14">
        <v>0</v>
      </c>
      <c r="AW116" s="14">
        <v>0</v>
      </c>
      <c r="AX116" s="14">
        <f t="shared" si="75"/>
        <v>-2</v>
      </c>
      <c r="AY116" s="14">
        <f>AW116*0.04</f>
        <v>0</v>
      </c>
      <c r="AZ116" s="14">
        <f t="shared" si="76"/>
        <v>115</v>
      </c>
      <c r="BA116" s="14">
        <f t="shared" si="77"/>
        <v>-56</v>
      </c>
    </row>
    <row r="117" customHeight="1" spans="1:54">
      <c r="A117" s="13">
        <v>114</v>
      </c>
      <c r="B117" s="13">
        <v>110378</v>
      </c>
      <c r="C117" s="15" t="s">
        <v>169</v>
      </c>
      <c r="D117" s="13" t="s">
        <v>88</v>
      </c>
      <c r="E117" s="14">
        <v>4</v>
      </c>
      <c r="F117" s="14">
        <v>4</v>
      </c>
      <c r="G117" s="14">
        <v>224.4</v>
      </c>
      <c r="H117" s="14">
        <f t="shared" si="67"/>
        <v>0</v>
      </c>
      <c r="I117" s="20">
        <f>G117*0.04</f>
        <v>8.976</v>
      </c>
      <c r="J117" s="14"/>
      <c r="K117" s="14">
        <v>48</v>
      </c>
      <c r="L117" s="14">
        <v>1</v>
      </c>
      <c r="M117" s="14">
        <v>2</v>
      </c>
      <c r="N117" s="14">
        <v>343</v>
      </c>
      <c r="O117" s="14">
        <f t="shared" si="68"/>
        <v>-43</v>
      </c>
      <c r="P117" s="14">
        <f>N117*0.03</f>
        <v>10.29</v>
      </c>
      <c r="Q117" s="14">
        <f>O117*1</f>
        <v>-43</v>
      </c>
      <c r="R117" s="14">
        <v>9</v>
      </c>
      <c r="S117" s="14">
        <v>4</v>
      </c>
      <c r="T117" s="14">
        <v>316.65</v>
      </c>
      <c r="U117" s="14">
        <f t="shared" si="69"/>
        <v>-5</v>
      </c>
      <c r="V117" s="14">
        <f>T117*0.03</f>
        <v>9.4995</v>
      </c>
      <c r="W117" s="14">
        <f>U117*1</f>
        <v>-5</v>
      </c>
      <c r="X117" s="14">
        <v>2</v>
      </c>
      <c r="Y117" s="14">
        <v>2</v>
      </c>
      <c r="Z117" s="14">
        <v>160</v>
      </c>
      <c r="AA117" s="14">
        <v>0</v>
      </c>
      <c r="AB117" s="14">
        <v>0</v>
      </c>
      <c r="AC117" s="14">
        <f t="shared" si="70"/>
        <v>0</v>
      </c>
      <c r="AD117" s="14">
        <f>Z117*0.03+AB117*0.04</f>
        <v>4.8</v>
      </c>
      <c r="AE117" s="14"/>
      <c r="AF117" s="14">
        <v>12</v>
      </c>
      <c r="AG117" s="14">
        <v>2</v>
      </c>
      <c r="AH117" s="14">
        <v>99.6</v>
      </c>
      <c r="AI117" s="14">
        <f t="shared" si="71"/>
        <v>-10</v>
      </c>
      <c r="AJ117" s="14">
        <f t="shared" si="65"/>
        <v>-10</v>
      </c>
      <c r="AK117" s="14">
        <v>1</v>
      </c>
      <c r="AL117" s="14">
        <v>0</v>
      </c>
      <c r="AM117" s="14">
        <v>0</v>
      </c>
      <c r="AN117" s="14">
        <f t="shared" si="72"/>
        <v>-1</v>
      </c>
      <c r="AO117" s="14">
        <f>AN117*2</f>
        <v>-2</v>
      </c>
      <c r="AP117" s="14">
        <v>6</v>
      </c>
      <c r="AQ117" s="14">
        <v>0</v>
      </c>
      <c r="AR117" s="14">
        <v>0</v>
      </c>
      <c r="AS117" s="14">
        <f t="shared" si="73"/>
        <v>-6</v>
      </c>
      <c r="AT117" s="14">
        <f t="shared" si="74"/>
        <v>0</v>
      </c>
      <c r="AU117" s="14">
        <v>2</v>
      </c>
      <c r="AV117" s="14">
        <v>0</v>
      </c>
      <c r="AW117" s="14">
        <v>0</v>
      </c>
      <c r="AX117" s="14">
        <f t="shared" si="75"/>
        <v>-2</v>
      </c>
      <c r="AY117" s="14">
        <f>AW117*0.04</f>
        <v>0</v>
      </c>
      <c r="AZ117" s="14">
        <f t="shared" si="76"/>
        <v>33.6</v>
      </c>
      <c r="BA117" s="33"/>
      <c r="BB117" s="4" t="s">
        <v>212</v>
      </c>
    </row>
    <row r="118" customHeight="1" spans="1:53">
      <c r="A118" s="13"/>
      <c r="B118" s="13"/>
      <c r="C118" s="13"/>
      <c r="D118" s="13"/>
      <c r="E118" s="14">
        <f>SUM(E4:E117)</f>
        <v>1003</v>
      </c>
      <c r="F118" s="14">
        <f t="shared" ref="F118:BA118" si="80">SUM(F4:F117)</f>
        <v>809</v>
      </c>
      <c r="G118" s="14">
        <f t="shared" si="80"/>
        <v>48112.89</v>
      </c>
      <c r="H118" s="14">
        <f t="shared" si="80"/>
        <v>-194</v>
      </c>
      <c r="I118" s="14">
        <f t="shared" si="80"/>
        <v>1786.6475</v>
      </c>
      <c r="J118" s="14">
        <f t="shared" si="80"/>
        <v>-584.375</v>
      </c>
      <c r="K118" s="14">
        <f t="shared" si="80"/>
        <v>13983</v>
      </c>
      <c r="L118" s="14">
        <f t="shared" si="80"/>
        <v>2129</v>
      </c>
      <c r="M118" s="14">
        <f t="shared" si="80"/>
        <v>5364</v>
      </c>
      <c r="N118" s="14">
        <f t="shared" si="80"/>
        <v>701527.26</v>
      </c>
      <c r="O118" s="14">
        <f t="shared" si="80"/>
        <v>-1126</v>
      </c>
      <c r="P118" s="14">
        <f t="shared" si="80"/>
        <v>25106.2963</v>
      </c>
      <c r="Q118" s="14">
        <f t="shared" si="80"/>
        <v>-3440.5</v>
      </c>
      <c r="R118" s="14">
        <f t="shared" si="80"/>
        <v>2005</v>
      </c>
      <c r="S118" s="14">
        <f t="shared" si="80"/>
        <v>1494</v>
      </c>
      <c r="T118" s="14">
        <f t="shared" si="80"/>
        <v>141640.03</v>
      </c>
      <c r="U118" s="14">
        <f t="shared" si="80"/>
        <v>-511</v>
      </c>
      <c r="V118" s="14">
        <f t="shared" si="80"/>
        <v>4978.841</v>
      </c>
      <c r="W118" s="14">
        <f t="shared" si="80"/>
        <v>-799</v>
      </c>
      <c r="X118" s="14">
        <f t="shared" si="80"/>
        <v>514</v>
      </c>
      <c r="Y118" s="14">
        <f t="shared" si="80"/>
        <v>480</v>
      </c>
      <c r="Z118" s="14">
        <f t="shared" si="80"/>
        <v>38591.25</v>
      </c>
      <c r="AA118" s="14">
        <f t="shared" si="80"/>
        <v>108</v>
      </c>
      <c r="AB118" s="14">
        <f t="shared" si="80"/>
        <v>7809.87</v>
      </c>
      <c r="AC118" s="14">
        <f t="shared" si="80"/>
        <v>74</v>
      </c>
      <c r="AD118" s="14">
        <f t="shared" si="80"/>
        <v>1401.336</v>
      </c>
      <c r="AE118" s="14">
        <f t="shared" si="80"/>
        <v>-39.75</v>
      </c>
      <c r="AF118" s="14">
        <f t="shared" si="80"/>
        <v>3274</v>
      </c>
      <c r="AG118" s="14">
        <f t="shared" si="80"/>
        <v>1248</v>
      </c>
      <c r="AH118" s="14">
        <f t="shared" si="80"/>
        <v>60399.36</v>
      </c>
      <c r="AI118" s="14">
        <f t="shared" si="80"/>
        <v>-2026</v>
      </c>
      <c r="AJ118" s="14">
        <f t="shared" si="80"/>
        <v>-2041.5</v>
      </c>
      <c r="AK118" s="14">
        <f t="shared" si="80"/>
        <v>307</v>
      </c>
      <c r="AL118" s="14">
        <f t="shared" si="80"/>
        <v>417</v>
      </c>
      <c r="AM118" s="14">
        <f t="shared" si="80"/>
        <v>80031.39</v>
      </c>
      <c r="AN118" s="14">
        <f t="shared" si="80"/>
        <v>110</v>
      </c>
      <c r="AO118" s="14">
        <f t="shared" si="80"/>
        <v>-210.25</v>
      </c>
      <c r="AP118" s="14">
        <f t="shared" si="80"/>
        <v>1021</v>
      </c>
      <c r="AQ118" s="14">
        <f t="shared" si="80"/>
        <v>112</v>
      </c>
      <c r="AR118" s="14">
        <f t="shared" si="80"/>
        <v>15727.67</v>
      </c>
      <c r="AS118" s="14">
        <f t="shared" si="80"/>
        <v>-909</v>
      </c>
      <c r="AT118" s="14">
        <f t="shared" si="80"/>
        <v>786.3835</v>
      </c>
      <c r="AU118" s="14">
        <f t="shared" si="80"/>
        <v>284</v>
      </c>
      <c r="AV118" s="14">
        <f t="shared" si="80"/>
        <v>196</v>
      </c>
      <c r="AW118" s="14">
        <f t="shared" si="80"/>
        <v>9181.1</v>
      </c>
      <c r="AX118" s="14">
        <f t="shared" si="80"/>
        <v>-88</v>
      </c>
      <c r="AY118" s="14">
        <f t="shared" si="80"/>
        <v>437.7513</v>
      </c>
      <c r="AZ118" s="14">
        <f t="shared" si="80"/>
        <v>34497.6</v>
      </c>
      <c r="BA118" s="14">
        <f t="shared" si="80"/>
        <v>-7044</v>
      </c>
    </row>
  </sheetData>
  <sortState ref="A2:AS116">
    <sortCondition ref="D2" descending="1"/>
  </sortState>
  <mergeCells count="11">
    <mergeCell ref="A1:BA1"/>
    <mergeCell ref="A2:D2"/>
    <mergeCell ref="E2:J2"/>
    <mergeCell ref="K2:Q2"/>
    <mergeCell ref="R2:W2"/>
    <mergeCell ref="X2:AE2"/>
    <mergeCell ref="AF2:AJ2"/>
    <mergeCell ref="AK2:AO2"/>
    <mergeCell ref="AP2:AT2"/>
    <mergeCell ref="AU2:AY2"/>
    <mergeCell ref="AZ2:BA2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总表原表</vt:lpstr>
      <vt:lpstr>任务 原表</vt:lpstr>
      <vt:lpstr>信息部</vt:lpstr>
      <vt:lpstr>任务总表</vt:lpstr>
      <vt:lpstr>门店完成情况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玲小妹</cp:lastModifiedBy>
  <dcterms:created xsi:type="dcterms:W3CDTF">2020-03-04T09:14:00Z</dcterms:created>
  <dcterms:modified xsi:type="dcterms:W3CDTF">2020-04-21T03:00:30Z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  <property fmtid="{D5CDD505-2E9C-101B-9397-08002B2CF9AE}" pid="3" name="KSOReadingLayout">
    <vt:bool>true</vt:bool>
  </property>
</Properties>
</file>