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935" activeTab="7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<sst xmlns="http://schemas.openxmlformats.org/spreadsheetml/2006/main" count="8662" uniqueCount="2819">
  <si>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</si>
  <si>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</si>
  <si>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</si>
  <si>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</si>
  <si>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</si>
  <si>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</si>
  <si>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</si>
  <si>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</si>
  <si>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</si>
  <si>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</si>
  <si>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</si>
  <si>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</si>
  <si>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</si>
  <si>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</si>
  <si>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</si>
  <si>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</si>
  <si>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</si>
  <si>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</si>
  <si>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</si>
  <si>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</si>
  <si>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</si>
  <si>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</si>
  <si>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</si>
  <si>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</si>
  <si>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</si>
  <si>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</si>
  <si>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</si>
  <si>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</si>
  <si>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</si>
  <si>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</si>
  <si>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</si>
  <si>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</si>
  <si>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</si>
  <si>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</si>
  <si>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</si>
  <si>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</si>
  <si>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</si>
  <si>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</si>
  <si>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</si>
  <si>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</si>
  <si>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</si>
  <si>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</si>
  <si>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</si>
  <si>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</si>
  <si>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</si>
  <si>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</si>
  <si>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</si>
  <si>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</si>
  <si>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</si>
  <si>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</si>
  <si>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</si>
  <si>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</si>
  <si>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</si>
  <si>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</si>
  <si>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</si>
  <si>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</si>
  <si>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</si>
  <si>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</si>
  <si>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</si>
  <si>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</si>
  <si>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</si>
  <si>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</si>
  <si>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</si>
  <si>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</si>
  <si>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</si>
  <si>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</si>
  <si>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</si>
  <si>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</si>
  <si>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</si>
  <si>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</si>
  <si>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</si>
  <si>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</si>
  <si>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</si>
  <si>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</si>
  <si>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</si>
  <si>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</si>
  <si>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</si>
  <si>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</si>
  <si>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</si>
  <si>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</si>
  <si>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</si>
  <si>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</si>
  <si>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</si>
  <si>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</si>
  <si>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</si>
  <si>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</si>
  <si>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</si>
  <si>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</si>
  <si>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</si>
  <si>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</si>
  <si>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</si>
  <si>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</si>
  <si>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</si>
  <si>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</si>
  <si>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</si>
  <si>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</si>
  <si>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</si>
  <si>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</si>
  <si>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</si>
  <si>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</si>
  <si>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</si>
  <si>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</si>
  <si>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</si>
  <si>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</si>
  <si>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</si>
  <si>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</si>
  <si>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</si>
  <si>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</si>
  <si>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</si>
  <si>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</si>
  <si>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</si>
  <si>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</si>
  <si>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</si>
  <si>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</si>
  <si>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</si>
  <si>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</si>
  <si>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</si>
  <si>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</si>
  <si>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</si>
  <si>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</si>
  <si>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</si>
  <si>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</si>
  <si>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</si>
  <si>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</si>
  <si>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</si>
  <si>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</si>
  <si>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</si>
  <si>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</si>
  <si>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</si>
  <si>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</si>
  <si>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</si>
  <si>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</si>
  <si>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</si>
  <si>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</si>
  <si>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</si>
  <si>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</si>
  <si>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</si>
  <si>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</si>
  <si>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</si>
  <si>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</si>
  <si>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</si>
  <si>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</si>
  <si>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</si>
  <si>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</si>
  <si>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</si>
  <si>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</si>
  <si>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</si>
  <si>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</si>
  <si>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</si>
  <si>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</si>
  <si>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</si>
  <si>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</si>
  <si>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</si>
  <si>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</si>
  <si>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</si>
  <si>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</si>
  <si>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</si>
  <si>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</si>
  <si>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</si>
  <si>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</si>
  <si>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</si>
  <si>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</si>
  <si>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</si>
  <si>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</si>
  <si>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</si>
  <si>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</si>
  <si>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</si>
  <si>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</si>
  <si>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</si>
  <si>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</si>
  <si>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</si>
  <si>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</si>
  <si>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</si>
  <si>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</si>
  <si>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</si>
  <si>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</si>
  <si>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</si>
  <si>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</si>
  <si>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</si>
  <si>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</si>
  <si>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</si>
  <si>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</si>
  <si>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</si>
  <si>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</si>
  <si>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</si>
  <si>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</si>
  <si>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</si>
  <si>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</si>
  <si>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</si>
  <si>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</si>
  <si>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</si>
  <si>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</si>
  <si>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</si>
  <si>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</si>
  <si>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</si>
  <si>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</si>
  <si>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</si>
  <si>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</si>
  <si>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</si>
  <si>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</si>
  <si>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</si>
  <si>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</si>
  <si>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</si>
  <si>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</si>
  <si>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</si>
  <si>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</si>
  <si>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</si>
  <si>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</si>
  <si>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</si>
  <si>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</si>
  <si>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</si>
  <si>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</si>
  <si>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</si>
  <si>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</si>
  <si>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</si>
  <si>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</si>
  <si>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</si>
  <si>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</si>
  <si>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</si>
  <si>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</si>
  <si>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</si>
  <si>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</si>
  <si>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</si>
  <si>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</si>
  <si>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</si>
  <si>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</si>
  <si>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</si>
  <si>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</si>
  <si>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</si>
  <si>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</si>
  <si>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</si>
  <si>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</si>
  <si>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</si>
  <si>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</si>
  <si>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</si>
  <si>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</si>
  <si>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</si>
  <si>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</si>
  <si>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</si>
  <si>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</si>
  <si>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</si>
  <si>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</si>
  <si>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</si>
  <si>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</si>
  <si>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</si>
  <si>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</si>
  <si>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</si>
  <si>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</si>
  <si>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</si>
  <si>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</si>
  <si>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</si>
  <si>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</si>
  <si>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</si>
  <si>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</si>
  <si>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</si>
  <si>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</si>
  <si>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</si>
  <si>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</si>
  <si>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</si>
  <si>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</si>
  <si>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</si>
  <si>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</si>
  <si>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</si>
  <si>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</si>
  <si>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</si>
  <si>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</si>
  <si>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</si>
  <si>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</si>
  <si>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</si>
  <si>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</si>
  <si>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</si>
  <si>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</si>
  <si>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</si>
  <si>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</si>
  <si>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</si>
  <si>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</si>
  <si>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</si>
  <si>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</si>
  <si>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</si>
  <si>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</si>
  <si>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</si>
  <si>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</si>
  <si>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</si>
  <si>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</si>
  <si>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</si>
  <si>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</si>
  <si>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</si>
  <si>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</si>
  <si>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</si>
  <si>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</si>
  <si>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</si>
  <si>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</si>
  <si>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</si>
  <si>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</si>
  <si>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</si>
  <si>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</si>
  <si>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</si>
  <si>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</si>
  <si>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</si>
  <si>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</si>
  <si>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</si>
  <si>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</si>
  <si>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</si>
  <si>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</si>
  <si>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</si>
  <si>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</si>
  <si>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</si>
  <si>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</si>
  <si>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</si>
  <si>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</si>
  <si>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</si>
  <si>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</si>
  <si>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</si>
  <si>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</si>
  <si>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</si>
  <si>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</si>
  <si>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</si>
  <si>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</si>
  <si>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</si>
  <si>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</si>
  <si>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</si>
  <si>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</si>
  <si>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</si>
  <si>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</si>
  <si>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</si>
  <si>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</si>
  <si>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</si>
  <si>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</si>
  <si>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</si>
  <si>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</si>
  <si>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</si>
  <si>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</si>
  <si>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</si>
  <si>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</si>
  <si>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</si>
  <si>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</si>
  <si>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</si>
  <si>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</si>
  <si>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</si>
  <si>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</si>
  <si>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</si>
  <si>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</si>
  <si>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</si>
  <si>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</si>
  <si>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</si>
  <si>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</si>
  <si>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</si>
  <si>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</si>
  <si>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</si>
  <si>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</si>
  <si>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</si>
  <si>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</si>
  <si>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</si>
  <si>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</si>
  <si>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</si>
  <si>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</si>
  <si>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</si>
  <si>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</si>
  <si>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</si>
  <si>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</si>
  <si>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</si>
  <si>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</si>
  <si>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</si>
  <si>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</si>
  <si>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</si>
  <si>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</si>
  <si>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</si>
  <si>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</si>
  <si>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</si>
  <si>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</si>
  <si>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</si>
  <si>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</si>
  <si>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</si>
  <si>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</si>
  <si>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</si>
  <si>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</si>
  <si>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</si>
  <si>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</si>
  <si>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</si>
  <si>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</si>
  <si>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</si>
  <si>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</si>
  <si>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</si>
  <si>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</si>
  <si>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</si>
  <si>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</si>
  <si>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</si>
  <si>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</si>
  <si>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</si>
  <si>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</si>
  <si>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</si>
  <si>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</si>
  <si>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</si>
  <si>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</si>
  <si>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</si>
  <si>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</si>
  <si>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</si>
  <si>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</si>
  <si>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</si>
  <si>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</si>
  <si>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</si>
  <si>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</si>
  <si>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</si>
  <si>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</si>
  <si>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</si>
  <si>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</si>
  <si>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</si>
  <si>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</si>
  <si>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</si>
  <si>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</si>
  <si>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</si>
  <si>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</si>
  <si>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</si>
  <si>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</si>
  <si>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</si>
  <si>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</si>
  <si>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</si>
  <si>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</si>
  <si>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</si>
  <si>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</si>
  <si>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</si>
  <si>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</si>
  <si>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</si>
  <si>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</si>
  <si>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</si>
  <si>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</si>
  <si>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</si>
  <si>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</si>
  <si>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</si>
  <si>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</si>
  <si>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</si>
  <si>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</si>
  <si>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</si>
  <si>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</si>
  <si>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</si>
  <si>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</si>
  <si>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</si>
  <si>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</si>
  <si>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</si>
  <si>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</si>
  <si>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</si>
  <si>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</si>
  <si>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</si>
  <si>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</si>
  <si>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</si>
  <si>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</si>
  <si>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</si>
  <si>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</si>
  <si>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</si>
  <si>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</si>
  <si>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</si>
  <si>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</si>
  <si>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</si>
  <si>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</si>
  <si>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</si>
  <si>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</si>
  <si>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</si>
  <si>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</si>
  <si>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</si>
  <si>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</si>
  <si>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</si>
  <si>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</si>
  <si>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</si>
  <si>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</si>
  <si>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</si>
  <si>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</si>
  <si>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</si>
  <si>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</si>
  <si>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</si>
  <si>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</si>
  <si>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</si>
  <si>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</si>
  <si>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</si>
  <si>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</si>
  <si>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</si>
  <si>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</si>
  <si>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</si>
  <si>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</si>
  <si>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</si>
  <si>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</si>
  <si>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</si>
  <si>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</si>
  <si>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</si>
  <si>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</si>
  <si>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</si>
  <si>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</si>
  <si>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</si>
  <si>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</si>
  <si>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</si>
  <si>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</si>
  <si>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</si>
  <si>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</si>
  <si>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</si>
  <si>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</si>
  <si>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</si>
  <si>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</si>
  <si>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</si>
  <si>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</si>
  <si>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</si>
  <si>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</si>
  <si>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</si>
  <si>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</si>
  <si>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</si>
  <si>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</si>
  <si>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</si>
  <si>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</si>
  <si>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</si>
  <si>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</si>
  <si>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</si>
  <si>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</si>
  <si>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</si>
  <si>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</si>
  <si>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</si>
  <si>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</si>
  <si>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</si>
  <si>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</si>
  <si>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</si>
  <si>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</si>
  <si>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</si>
  <si>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</si>
  <si>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</si>
  <si>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</si>
  <si>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</si>
  <si>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</si>
  <si>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</si>
  <si>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</si>
  <si>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</si>
  <si>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</si>
  <si>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</si>
  <si>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</si>
  <si>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</si>
  <si>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</si>
  <si>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</si>
  <si>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</si>
  <si>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</si>
  <si>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</si>
  <si>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</si>
  <si>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</si>
  <si>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</si>
  <si>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</si>
  <si>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</si>
  <si>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</si>
  <si>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</si>
  <si>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</si>
  <si>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</si>
  <si>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</si>
  <si>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</si>
  <si>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</si>
  <si>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</si>
  <si>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</si>
  <si>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</si>
  <si>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</si>
  <si>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</si>
  <si>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</si>
  <si>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</si>
  <si>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</si>
  <si>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</si>
  <si>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</si>
  <si>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</si>
  <si>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</si>
  <si>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</si>
  <si>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</si>
  <si>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</si>
  <si>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</si>
  <si>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</si>
  <si>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</si>
  <si>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</si>
  <si>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</si>
  <si>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</si>
  <si>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</si>
  <si>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</si>
  <si>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</si>
  <si>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</si>
  <si>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</si>
  <si>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</si>
  <si>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</si>
  <si>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</si>
  <si>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</si>
  <si>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</si>
  <si>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</si>
  <si>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</si>
  <si>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</si>
  <si>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</si>
  <si>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</si>
  <si>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</si>
  <si>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</si>
  <si>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</si>
  <si>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</si>
  <si>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</si>
  <si>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</si>
  <si>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</si>
  <si>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</si>
  <si>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</si>
  <si>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</si>
  <si>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</si>
  <si>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</si>
  <si>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</si>
  <si>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</si>
  <si>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</si>
  <si>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</si>
  <si>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</si>
  <si>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</si>
  <si>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</si>
  <si>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</si>
  <si>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</si>
  <si>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</si>
  <si>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</si>
  <si>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</si>
  <si>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</si>
  <si>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</si>
  <si>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</si>
  <si>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</si>
  <si>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</si>
  <si>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</si>
  <si>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</si>
  <si>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</si>
  <si>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</si>
  <si>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</si>
  <si>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</si>
  <si>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</si>
  <si>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</si>
  <si>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</si>
  <si>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</si>
  <si>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</si>
  <si>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</si>
  <si>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</si>
  <si>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</si>
  <si>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</si>
  <si>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</si>
  <si>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</si>
  <si>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</si>
  <si>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</si>
  <si>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</si>
  <si>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</si>
  <si>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</si>
  <si>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</si>
  <si>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</si>
  <si>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</si>
  <si>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</si>
  <si>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</si>
  <si>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</si>
  <si>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</si>
  <si>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</si>
  <si>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</si>
  <si>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</si>
  <si>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</si>
  <si>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</si>
  <si>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</si>
  <si>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</si>
  <si>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</si>
  <si>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</si>
  <si>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</si>
  <si>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</si>
  <si>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</si>
  <si>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</si>
  <si>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</si>
  <si>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</si>
  <si>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</si>
  <si>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</si>
  <si>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</si>
  <si>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</si>
  <si>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</si>
  <si>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</si>
  <si>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</si>
  <si>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</si>
  <si>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</si>
  <si>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</si>
  <si>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</si>
  <si>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</si>
  <si>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</si>
  <si>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</si>
  <si>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</si>
  <si>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</si>
  <si>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</si>
  <si>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</si>
  <si>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</si>
  <si>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</si>
  <si>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</si>
  <si>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</si>
  <si>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</si>
  <si>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</si>
  <si>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</si>
  <si>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</si>
  <si>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</si>
  <si>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</si>
  <si>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</si>
  <si>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</si>
  <si>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</si>
  <si>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</si>
  <si>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</si>
  <si>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</si>
  <si>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</si>
  <si>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</si>
  <si>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</si>
  <si>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</si>
  <si>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</si>
  <si>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</si>
  <si>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</si>
  <si>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</si>
  <si>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</si>
  <si>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</si>
  <si>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</si>
  <si>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</si>
  <si>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</si>
  <si>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</si>
  <si>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</si>
  <si>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</si>
  <si>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</si>
  <si>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</si>
  <si>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</si>
  <si>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</si>
  <si>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</si>
  <si>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</si>
  <si>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</si>
  <si>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</si>
  <si>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</si>
  <si>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</si>
  <si>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</si>
  <si>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</si>
  <si>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</si>
  <si>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</si>
  <si>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</si>
  <si>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</si>
  <si>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</si>
  <si>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</si>
  <si>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</si>
  <si>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</si>
  <si>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</si>
  <si>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</si>
  <si>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</si>
  <si>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</si>
  <si>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</si>
  <si>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</si>
  <si>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</si>
  <si>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</si>
  <si>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</si>
  <si>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</si>
  <si>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</si>
  <si>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</si>
  <si>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</si>
  <si>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</si>
  <si>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</si>
  <si>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</si>
  <si>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</si>
  <si>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</si>
  <si>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</si>
  <si>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</si>
  <si>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</si>
  <si>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</si>
  <si>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</si>
  <si>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</si>
  <si>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</si>
  <si>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</si>
  <si>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</si>
  <si>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</si>
  <si>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</si>
  <si>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</si>
  <si>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</si>
  <si>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</si>
  <si>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</si>
  <si>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</si>
  <si>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</si>
  <si>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</si>
  <si>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</si>
  <si>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</si>
  <si>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</si>
  <si>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</si>
  <si>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</si>
  <si>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</si>
  <si>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</si>
  <si>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</si>
  <si>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</si>
  <si>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</si>
  <si>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</si>
  <si>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</si>
  <si>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</si>
  <si>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</si>
  <si>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</si>
  <si>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</si>
  <si>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</si>
  <si>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</si>
  <si>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</si>
  <si>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</si>
  <si>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</si>
  <si>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</si>
  <si>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</si>
  <si>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</si>
  <si>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</si>
  <si>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</si>
  <si>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</si>
  <si>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</si>
  <si>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</si>
  <si>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</si>
  <si>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</si>
  <si>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</si>
  <si>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</si>
  <si>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</si>
  <si>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</si>
  <si>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</si>
  <si>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</si>
  <si>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</si>
  <si>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</si>
  <si>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</si>
  <si>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</si>
  <si>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</si>
  <si>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</si>
  <si>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</si>
  <si>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</si>
  <si>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</si>
  <si>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</si>
  <si>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</si>
  <si>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</si>
  <si>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</si>
  <si>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</si>
  <si>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</si>
  <si>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</si>
  <si>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</si>
  <si>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</si>
  <si>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</si>
  <si>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</si>
  <si>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</si>
  <si>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</si>
  <si>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</si>
  <si>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</si>
  <si>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</si>
  <si>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</si>
  <si>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</si>
  <si>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</si>
  <si>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</si>
  <si>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</si>
  <si>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</si>
  <si>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</si>
  <si>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</si>
  <si>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</si>
  <si>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</si>
  <si>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</si>
  <si>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</si>
  <si>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</si>
  <si>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</si>
  <si>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</si>
  <si>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</si>
  <si>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</si>
  <si>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</si>
  <si>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</si>
  <si>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</si>
  <si>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</si>
  <si>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</si>
  <si>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</si>
  <si>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</si>
  <si>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</si>
  <si>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</si>
  <si>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</si>
  <si>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</si>
  <si>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</si>
  <si>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</si>
  <si>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</si>
  <si>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</si>
  <si>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</si>
  <si>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</si>
  <si>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</si>
  <si>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</si>
  <si>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</si>
  <si>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</si>
  <si>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</si>
  <si>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</si>
  <si>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</si>
  <si>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</si>
  <si>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</si>
  <si>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</si>
  <si>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</si>
  <si>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</si>
  <si>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</si>
  <si>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</si>
  <si>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</si>
  <si>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</si>
  <si>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</si>
  <si>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</si>
  <si>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</si>
  <si>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</si>
  <si>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</si>
  <si>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</si>
  <si>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</si>
  <si>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</si>
  <si>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</si>
  <si>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</si>
  <si>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</si>
  <si>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</si>
  <si>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</si>
  <si>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</si>
  <si>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</si>
  <si>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</si>
  <si>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</si>
  <si>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</si>
  <si>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</si>
  <si>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</si>
  <si>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</si>
  <si>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</si>
  <si>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</si>
  <si>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</si>
  <si>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</si>
  <si>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</si>
  <si>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</si>
  <si>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</si>
  <si>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</si>
  <si>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</si>
  <si>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</si>
  <si>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</si>
  <si>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</si>
  <si>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</si>
  <si>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</si>
  <si>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</si>
  <si>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</si>
  <si>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</si>
  <si>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</si>
  <si>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</si>
  <si>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</si>
  <si>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</si>
  <si>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</si>
  <si>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</si>
  <si>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</si>
  <si>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</si>
  <si>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</si>
  <si>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</si>
  <si>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</si>
  <si>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</si>
  <si>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</si>
  <si>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</si>
  <si>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</si>
  <si>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</si>
  <si>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</si>
  <si>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</si>
  <si>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</si>
  <si>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</si>
  <si>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</si>
  <si>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</si>
  <si>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</si>
  <si>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</si>
  <si>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</si>
  <si>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</si>
  <si>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</si>
  <si>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</si>
  <si>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</si>
  <si>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</si>
  <si>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</si>
  <si>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</si>
  <si>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</si>
  <si>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</si>
  <si>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</si>
  <si>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</si>
  <si>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</si>
  <si>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</si>
  <si>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</si>
  <si>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</si>
  <si>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</si>
  <si>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</si>
  <si>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</si>
  <si>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</si>
  <si>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</si>
  <si>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</si>
  <si>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</si>
  <si>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</si>
  <si>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</si>
  <si>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</si>
  <si>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</si>
  <si>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</si>
  <si>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</si>
  <si>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</si>
  <si>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</si>
  <si>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</si>
  <si>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</si>
  <si>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</si>
  <si>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</si>
  <si>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</si>
  <si>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</si>
  <si>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</si>
  <si>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</si>
  <si>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</si>
  <si>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</si>
  <si>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</si>
  <si>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</si>
  <si>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</si>
  <si>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</si>
  <si>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</si>
  <si>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</si>
  <si>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</si>
  <si>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</si>
  <si>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</si>
  <si>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</si>
  <si>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</si>
  <si>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</si>
  <si>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</si>
  <si>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</si>
  <si>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</si>
  <si>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</si>
  <si>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</si>
  <si>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</si>
  <si>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</si>
  <si>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</si>
  <si>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</si>
  <si>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</si>
  <si>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</si>
  <si>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</si>
  <si>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</si>
  <si>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</si>
  <si>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</si>
  <si>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</si>
  <si>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</si>
  <si>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</si>
  <si>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</si>
  <si>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</si>
  <si>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</si>
  <si>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</si>
  <si>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</si>
  <si>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</si>
  <si>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</si>
  <si>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</si>
  <si>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</si>
  <si>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</si>
  <si>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</si>
  <si>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</si>
  <si>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</si>
  <si>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</si>
  <si>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</si>
  <si>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</si>
  <si>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</si>
  <si>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</si>
  <si>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</si>
  <si>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</si>
  <si>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</si>
  <si>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</si>
  <si>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</si>
  <si>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</si>
  <si>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</si>
  <si>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</si>
  <si>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</si>
  <si>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</si>
  <si>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</si>
  <si>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</si>
  <si>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</si>
  <si>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</si>
  <si>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</si>
  <si>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</si>
  <si>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</si>
  <si>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</si>
  <si>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</si>
  <si>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</si>
  <si>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</si>
  <si>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</si>
  <si>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</si>
  <si>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</si>
  <si>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</si>
  <si>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</si>
  <si>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</si>
  <si>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</si>
  <si>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</si>
  <si>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</si>
  <si>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</si>
  <si>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</si>
  <si>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</si>
  <si>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</si>
  <si>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</si>
  <si>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</si>
  <si>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</si>
  <si>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</si>
  <si>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</si>
  <si>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</si>
  <si>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</si>
  <si>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</si>
  <si>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</si>
  <si>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</si>
  <si>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</si>
  <si>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</si>
  <si>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</si>
  <si>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</si>
  <si>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</si>
  <si>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</si>
  <si>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</si>
  <si>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</si>
  <si>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</si>
  <si>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</si>
  <si>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</si>
  <si>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</si>
  <si>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</si>
  <si>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</si>
  <si>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</si>
  <si>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</si>
  <si>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</si>
  <si>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</si>
  <si>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</si>
  <si>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</si>
  <si>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</si>
  <si>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</si>
  <si>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</si>
  <si>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</si>
  <si>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</si>
  <si>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</si>
  <si>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</si>
  <si>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</si>
  <si>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</si>
  <si>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</si>
  <si>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</si>
  <si>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</si>
  <si>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</si>
  <si>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</si>
  <si>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</si>
  <si>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</si>
  <si>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</si>
  <si>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</si>
  <si>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</si>
  <si>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</si>
  <si>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</si>
  <si>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</si>
  <si>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</si>
  <si>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</si>
  <si>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</si>
  <si>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</si>
  <si>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</si>
  <si>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</si>
  <si>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</si>
  <si>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</si>
  <si>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</si>
  <si>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</si>
  <si>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</si>
  <si>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</si>
  <si>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</si>
  <si>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</si>
  <si>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</si>
  <si>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</si>
  <si>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</si>
  <si>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</si>
  <si>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</si>
  <si>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</si>
  <si>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</si>
  <si>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</si>
  <si>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</si>
  <si>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</si>
  <si>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</si>
  <si>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</si>
  <si>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</si>
  <si>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</si>
  <si>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</si>
  <si>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</si>
  <si>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</si>
  <si>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</si>
  <si>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</si>
  <si>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</si>
  <si>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</si>
  <si>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</si>
  <si>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</si>
  <si>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</si>
  <si>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</si>
  <si>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</si>
  <si>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</si>
  <si>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</si>
  <si>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</si>
  <si>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</si>
  <si>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</si>
  <si>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</si>
  <si>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</si>
  <si>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</si>
  <si>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</si>
  <si>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</si>
  <si>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</si>
  <si>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</si>
  <si>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</si>
  <si>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</si>
  <si>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</si>
  <si>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</si>
  <si>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</si>
  <si>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</si>
  <si>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</si>
  <si>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</si>
  <si>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</si>
  <si>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</si>
  <si>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</si>
  <si>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</si>
  <si>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</si>
  <si>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</si>
  <si>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</si>
  <si>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</si>
  <si>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</si>
  <si>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</si>
  <si>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</si>
  <si>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</si>
  <si>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</si>
  <si>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</si>
  <si>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</si>
  <si>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</si>
  <si>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</si>
  <si>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</si>
  <si>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</si>
  <si>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</si>
  <si>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</si>
  <si>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</si>
  <si>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</si>
  <si>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</si>
  <si>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</si>
  <si>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</si>
  <si>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</si>
  <si>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</si>
  <si>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</si>
  <si>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</si>
  <si>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</si>
  <si>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</si>
  <si>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</si>
  <si>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</si>
  <si>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</si>
  <si>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</si>
  <si>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</si>
  <si>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</si>
  <si>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</si>
  <si>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</si>
  <si>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</si>
  <si>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</si>
  <si>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</si>
  <si>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</si>
  <si>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</si>
  <si>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</si>
  <si>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</si>
  <si>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</si>
  <si>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</si>
  <si>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</si>
  <si>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</si>
  <si>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</si>
  <si>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</si>
  <si>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</si>
  <si>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</si>
  <si>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</si>
  <si>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</si>
  <si>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</si>
  <si>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</si>
  <si>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</si>
  <si>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</si>
  <si>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</si>
  <si>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</si>
  <si>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</si>
  <si>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</si>
  <si>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</si>
  <si>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</si>
  <si>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</si>
  <si>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</si>
  <si>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</si>
  <si>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</si>
  <si>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</si>
  <si>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</si>
  <si>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</si>
  <si>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</si>
  <si>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</si>
  <si>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</si>
  <si>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</si>
  <si>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</si>
  <si>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</si>
  <si>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</si>
  <si>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</si>
  <si>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</si>
  <si>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</si>
  <si>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</si>
  <si>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</si>
  <si>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</si>
  <si>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</si>
  <si>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</si>
  <si>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</si>
  <si>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</si>
  <si>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</si>
  <si>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</si>
  <si>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</si>
  <si>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</si>
  <si>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</si>
  <si>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</si>
  <si>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</si>
  <si>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</si>
  <si>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</si>
  <si>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</si>
  <si>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</si>
  <si>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</si>
  <si>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</si>
  <si>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</si>
  <si>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</si>
  <si>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</si>
  <si>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</si>
  <si>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</si>
  <si>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</si>
  <si>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</si>
  <si>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</si>
  <si>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</si>
  <si>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</si>
  <si>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</si>
  <si>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</si>
  <si>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</si>
  <si>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</si>
  <si>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</si>
  <si>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</si>
  <si>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</si>
  <si>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</si>
  <si>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</si>
  <si>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</si>
  <si>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</si>
  <si>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</si>
  <si>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</si>
  <si>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</si>
  <si>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</si>
  <si>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</si>
  <si>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</si>
  <si>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</si>
  <si>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</si>
  <si>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</si>
  <si>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</si>
  <si>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</si>
  <si>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</si>
  <si>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</si>
  <si>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</si>
  <si>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</si>
  <si>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</si>
  <si>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</si>
  <si>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</si>
  <si>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</si>
  <si>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</si>
  <si>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</si>
  <si>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</si>
  <si>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</si>
  <si>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</si>
  <si>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</si>
  <si>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</si>
  <si>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</si>
  <si>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</si>
  <si>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</si>
  <si>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</si>
  <si>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</si>
  <si>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</si>
  <si>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</si>
  <si>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</si>
  <si>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</si>
  <si>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</si>
  <si>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</si>
  <si>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</si>
  <si>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</si>
  <si>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</si>
  <si>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</si>
  <si>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</si>
  <si>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</si>
  <si>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</si>
  <si>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</si>
  <si>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</si>
  <si>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</si>
  <si>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</si>
  <si>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</si>
  <si>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</si>
  <si>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</si>
  <si>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</si>
  <si>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</si>
  <si>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</si>
  <si>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</si>
  <si>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</si>
  <si>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</si>
  <si>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</si>
  <si>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</si>
  <si>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</si>
  <si>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</si>
  <si>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</si>
  <si>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</si>
  <si>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</si>
  <si>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</si>
  <si>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</si>
  <si>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</si>
  <si>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</si>
  <si>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</si>
  <si>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</si>
  <si>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</si>
  <si>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</si>
  <si>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</si>
  <si>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</si>
  <si>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</si>
  <si>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</si>
  <si>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</si>
  <si>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</si>
  <si>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</si>
  <si>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</si>
  <si>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</si>
  <si>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</si>
  <si>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</si>
  <si>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</si>
  <si>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</si>
  <si>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</si>
  <si>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</si>
  <si>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</si>
  <si>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</si>
  <si>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</si>
  <si>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</si>
  <si>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</si>
  <si>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</si>
  <si>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</si>
  <si>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</si>
  <si>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</si>
  <si>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</si>
  <si>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</si>
  <si>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</si>
  <si>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</si>
  <si>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</si>
  <si>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</si>
  <si>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</si>
  <si>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</si>
  <si>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</si>
  <si>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</si>
  <si>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</si>
  <si>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</si>
  <si>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</si>
  <si>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</si>
  <si>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</si>
  <si>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</si>
  <si>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</si>
  <si>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</si>
  <si>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</si>
  <si>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</si>
  <si>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</si>
  <si>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</si>
  <si>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</si>
  <si>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</si>
  <si>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</si>
  <si>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</si>
  <si>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</si>
  <si>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</si>
  <si>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</si>
  <si>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</si>
  <si>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</si>
  <si>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</si>
  <si>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</si>
  <si>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</si>
  <si>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</si>
  <si>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</si>
  <si>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</si>
  <si>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</si>
  <si>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</si>
  <si>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</si>
  <si>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</si>
  <si>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</si>
  <si>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</si>
  <si>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</si>
  <si>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</si>
  <si>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</si>
  <si>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</si>
  <si>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</si>
  <si>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</si>
  <si>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</si>
  <si>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</si>
  <si>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</si>
  <si>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</si>
  <si>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</si>
  <si>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</si>
  <si>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</si>
  <si>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</si>
  <si>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</si>
  <si>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</si>
  <si>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</si>
  <si>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</si>
  <si>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</si>
  <si>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</si>
  <si>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</si>
  <si>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</si>
  <si>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</si>
  <si>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</si>
  <si>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</si>
  <si>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</si>
  <si>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</si>
  <si>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</si>
  <si>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</si>
  <si>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</si>
  <si>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</si>
  <si>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</si>
  <si>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</si>
  <si>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</si>
  <si>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</si>
  <si>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</si>
  <si>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</si>
  <si>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</si>
  <si>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</si>
  <si>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</si>
  <si>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</si>
  <si>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</si>
  <si>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</si>
  <si>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</si>
  <si>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</si>
  <si>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</si>
  <si>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</si>
  <si>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</si>
  <si>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</si>
  <si>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</si>
  <si>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</si>
  <si>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</si>
  <si>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</si>
  <si>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</si>
  <si>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</si>
  <si>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</si>
  <si>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</si>
  <si>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</si>
  <si>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</si>
  <si>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</si>
  <si>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</si>
  <si>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</si>
  <si>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</si>
  <si>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</si>
  <si>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</si>
  <si>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</si>
  <si>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</si>
  <si>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</si>
  <si>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</si>
  <si>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</si>
  <si>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</si>
  <si>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</si>
  <si>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</si>
  <si>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</si>
  <si>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</si>
  <si>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</si>
  <si>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</si>
  <si>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</si>
  <si>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</si>
  <si>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</si>
  <si>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</si>
  <si>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</si>
  <si>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</si>
  <si>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</si>
  <si>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</si>
  <si>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</si>
  <si>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</si>
  <si>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</si>
  <si>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</si>
  <si>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</si>
  <si>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</si>
  <si>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</si>
  <si>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</si>
  <si>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</si>
  <si>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</si>
  <si>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</si>
  <si>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</si>
  <si>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</si>
  <si>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</si>
  <si>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</si>
  <si>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</si>
  <si>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</si>
  <si>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</si>
  <si>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</si>
  <si>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</si>
  <si>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</si>
  <si>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</si>
  <si>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</si>
  <si>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</si>
  <si>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</si>
  <si>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</si>
  <si>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</si>
  <si>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</si>
  <si>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</si>
  <si>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</si>
  <si>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</si>
  <si>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</si>
  <si>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</si>
  <si>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</si>
  <si>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</si>
  <si>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</si>
  <si>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</si>
  <si>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</si>
  <si>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</si>
  <si>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</si>
  <si>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</si>
  <si>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</si>
  <si>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</si>
  <si>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</si>
  <si>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</si>
  <si>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</si>
  <si>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</si>
  <si>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</si>
  <si>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</si>
  <si>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</si>
  <si>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</si>
  <si>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</si>
  <si>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</si>
  <si>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</si>
  <si>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</si>
  <si>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</si>
  <si>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</si>
  <si>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</si>
  <si>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</si>
  <si>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</si>
  <si>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</si>
  <si>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</si>
  <si>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</si>
  <si>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</si>
  <si>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</si>
  <si>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</si>
  <si>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</si>
  <si>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</si>
  <si>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</si>
  <si>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</si>
  <si>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</si>
  <si>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</si>
  <si>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</si>
  <si>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</si>
  <si>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</si>
  <si>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</si>
  <si>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</si>
  <si>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</si>
  <si>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</si>
  <si>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</si>
  <si>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</si>
  <si>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</si>
  <si>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</si>
  <si>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</si>
  <si>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</si>
  <si>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</si>
  <si>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</si>
  <si>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</si>
  <si>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</si>
  <si>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</si>
  <si>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</si>
  <si>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</si>
  <si>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</si>
  <si>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</si>
  <si>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</si>
  <si>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</si>
  <si>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</si>
  <si>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</si>
  <si>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</si>
  <si>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</si>
  <si>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</si>
  <si>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</si>
  <si>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</si>
  <si>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</si>
  <si>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</si>
  <si>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</si>
  <si>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</si>
  <si>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</si>
  <si>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</si>
  <si>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</si>
  <si>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</si>
  <si>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</si>
  <si>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</si>
  <si>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</si>
  <si>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</si>
  <si>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</si>
  <si>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</si>
  <si>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</si>
  <si>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</si>
  <si>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</si>
  <si>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</si>
  <si>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</si>
  <si>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</si>
  <si>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</si>
  <si>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</si>
  <si>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</si>
  <si>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</si>
  <si>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</si>
  <si>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</si>
  <si>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</si>
  <si>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</si>
  <si>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</si>
  <si>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</si>
  <si>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</si>
  <si>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</si>
  <si>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</si>
  <si>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</si>
  <si>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</si>
  <si>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</si>
  <si>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</si>
  <si>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</si>
  <si>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</si>
  <si>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</si>
  <si>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</si>
  <si>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</si>
  <si>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</si>
  <si>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</si>
  <si>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</si>
  <si>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</si>
  <si>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</si>
  <si>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</si>
  <si>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</si>
  <si>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</si>
  <si>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</si>
  <si>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</si>
  <si>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</si>
  <si>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</si>
  <si>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</si>
  <si>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</si>
  <si>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</si>
  <si>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</si>
  <si>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</si>
  <si>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</si>
  <si>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</si>
  <si>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</si>
  <si>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</si>
  <si>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</si>
  <si>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</si>
  <si>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</si>
  <si>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</si>
  <si>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</si>
  <si>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</si>
  <si>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</si>
  <si>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</si>
  <si>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</si>
  <si>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</si>
  <si>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</si>
  <si>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</si>
  <si>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</si>
  <si>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</si>
  <si>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</si>
  <si>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</si>
  <si>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</si>
  <si>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</si>
  <si>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</si>
  <si>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</si>
  <si>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</si>
  <si>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</si>
  <si>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</si>
  <si>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</si>
  <si>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</si>
  <si>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</si>
  <si>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</si>
  <si>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</si>
  <si>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</si>
  <si>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</si>
  <si>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</si>
  <si>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</si>
  <si>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</si>
  <si>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</si>
  <si>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</si>
  <si>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</si>
  <si>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</si>
  <si>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</si>
  <si>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</si>
  <si>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</si>
  <si>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</si>
  <si>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</si>
  <si>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</si>
  <si>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</si>
  <si>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</si>
  <si>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</si>
  <si>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</si>
  <si>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</si>
  <si>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</si>
  <si>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</si>
  <si>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</si>
  <si>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</si>
  <si>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</si>
  <si>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</si>
  <si>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</si>
  <si>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</si>
  <si>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</si>
  <si>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</si>
  <si>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</si>
  <si>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</si>
  <si>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</si>
  <si>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</si>
  <si>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</si>
  <si>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</si>
  <si>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</si>
  <si>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</si>
  <si>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</si>
  <si>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</si>
  <si>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</si>
  <si>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</si>
  <si>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</si>
  <si>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</si>
  <si>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</si>
  <si>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</si>
  <si>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</si>
  <si>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</si>
  <si>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</si>
  <si>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</si>
  <si>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</si>
  <si>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</si>
  <si>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</si>
  <si>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</si>
  <si>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</si>
  <si>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</si>
  <si>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</si>
  <si>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</si>
  <si>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</si>
  <si>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</si>
  <si>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</si>
  <si>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</si>
  <si>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</si>
  <si>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</si>
  <si>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</si>
  <si>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</si>
  <si>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</si>
  <si>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</si>
  <si>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</si>
  <si>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</si>
  <si>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</si>
  <si>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</si>
  <si>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</si>
  <si>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</si>
  <si>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</si>
  <si>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</si>
  <si>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</si>
  <si>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</si>
  <si>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</si>
  <si>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</si>
  <si>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</si>
  <si>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</si>
  <si>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</si>
  <si>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</si>
  <si>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</si>
  <si>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</si>
  <si>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</si>
  <si>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</si>
  <si>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</si>
  <si>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</si>
  <si>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</si>
  <si>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</si>
  <si>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</si>
  <si>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</si>
  <si>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</si>
  <si>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</si>
  <si>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</si>
  <si>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</si>
  <si>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</si>
  <si>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</si>
  <si>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</si>
  <si>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</si>
  <si>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</si>
  <si>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</si>
  <si>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</si>
  <si>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</si>
  <si>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</si>
  <si>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</si>
  <si>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</si>
  <si>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</si>
  <si>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</si>
  <si>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</si>
  <si>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</si>
  <si>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</si>
  <si>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</si>
  <si>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</si>
  <si>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</si>
  <si>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</si>
  <si>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</si>
  <si>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</si>
  <si>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</si>
  <si>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</si>
  <si>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</si>
  <si>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</si>
  <si>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</si>
  <si>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</si>
  <si>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</si>
  <si>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</si>
  <si>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</si>
  <si>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</si>
  <si>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</si>
  <si>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</si>
  <si>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</si>
  <si>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</si>
  <si>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</si>
  <si>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</si>
  <si>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</si>
  <si>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</si>
  <si>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</si>
  <si>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</si>
  <si>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</si>
  <si>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</si>
  <si>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</si>
  <si>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</si>
  <si>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</si>
  <si>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</si>
  <si>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</si>
  <si>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</si>
  <si>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</si>
  <si>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</si>
  <si>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</si>
  <si>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</si>
  <si>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</si>
  <si>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</si>
  <si>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</si>
  <si>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</si>
  <si>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</si>
  <si>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</si>
  <si>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</si>
  <si>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</si>
  <si>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</si>
  <si>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</si>
  <si>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</si>
  <si>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</si>
  <si>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</si>
  <si>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</si>
  <si>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</si>
  <si>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</si>
  <si>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</si>
  <si>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</si>
  <si>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</si>
  <si>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</si>
  <si>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</si>
  <si>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</si>
  <si>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</si>
  <si>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</si>
  <si>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</si>
  <si>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</si>
  <si>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</si>
  <si>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</si>
  <si>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</si>
  <si>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</si>
  <si>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</si>
  <si>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</si>
  <si>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</si>
  <si>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</si>
  <si>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</si>
  <si>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</si>
  <si>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</si>
  <si>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</si>
  <si>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</si>
  <si>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</si>
  <si>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</si>
  <si>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</si>
  <si>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</si>
  <si>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</si>
  <si>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</si>
  <si>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</si>
  <si>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</si>
  <si>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</si>
  <si>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</si>
  <si>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</si>
  <si>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</si>
  <si>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</si>
  <si>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</si>
  <si>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</si>
  <si>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</si>
  <si>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</si>
  <si>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</si>
  <si>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</si>
  <si>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</si>
  <si>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</si>
  <si>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</si>
  <si>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</si>
  <si>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</si>
  <si>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</si>
  <si>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</si>
  <si>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</si>
  <si>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</si>
  <si>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</si>
  <si>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</si>
  <si>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</si>
  <si>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</si>
  <si>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</si>
  <si>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</si>
  <si>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</si>
  <si>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</si>
  <si>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</si>
  <si>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</si>
  <si>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</si>
  <si>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</si>
  <si>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</si>
  <si>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</si>
  <si>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</si>
  <si>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</si>
  <si>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</si>
  <si>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</si>
  <si>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</si>
  <si>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</si>
  <si>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</si>
  <si>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</si>
  <si>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</si>
  <si>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</si>
  <si>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</si>
  <si>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</si>
  <si>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</si>
  <si>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</si>
  <si>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</si>
  <si>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</si>
  <si>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</si>
  <si>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</si>
  <si>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</si>
  <si>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</si>
  <si>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</si>
  <si>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</si>
  <si>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</si>
  <si>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</si>
  <si>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</si>
  <si>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</si>
  <si>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</si>
  <si>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</si>
  <si>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</si>
  <si>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</si>
  <si>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</si>
  <si>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</si>
  <si>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</si>
  <si>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</si>
  <si>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</si>
  <si>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</si>
  <si>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</si>
  <si>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</si>
  <si>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</si>
  <si>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</si>
  <si>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</si>
  <si>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</si>
  <si>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</si>
  <si>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</si>
  <si>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</si>
  <si>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</si>
  <si>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</si>
  <si>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</si>
  <si>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</si>
  <si>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</si>
  <si>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</si>
  <si>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</si>
  <si>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</si>
  <si>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</si>
  <si>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</si>
  <si>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</si>
  <si>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</si>
  <si>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</si>
  <si>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</si>
  <si>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</si>
  <si>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</si>
  <si>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</si>
  <si>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</si>
  <si>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</si>
  <si>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</si>
  <si>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</si>
  <si>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</si>
  <si>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</si>
  <si>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</si>
  <si>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</si>
  <si>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</si>
  <si>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</si>
  <si>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</si>
  <si>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</si>
  <si>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</si>
  <si>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</si>
  <si>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</si>
  <si>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</si>
  <si>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</si>
  <si>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</si>
  <si>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</si>
  <si>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</si>
  <si>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</si>
  <si>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</si>
  <si>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</si>
  <si>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</si>
  <si>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</si>
  <si>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</si>
  <si>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</si>
  <si>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</si>
  <si>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</si>
  <si>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</si>
  <si>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</si>
  <si>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</si>
  <si>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</si>
  <si>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</si>
  <si>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</si>
  <si>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</si>
  <si>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</si>
  <si>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</si>
  <si>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</si>
  <si>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</si>
  <si>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</si>
  <si>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</si>
  <si>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</si>
  <si>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</si>
  <si>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</si>
  <si>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</si>
  <si>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</si>
  <si>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</si>
  <si>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</si>
  <si>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</si>
  <si>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</si>
  <si>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</si>
  <si>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</si>
  <si>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</si>
  <si>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</si>
  <si>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</si>
  <si>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</si>
  <si>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</si>
  <si>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</si>
  <si>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</si>
  <si>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</si>
  <si>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</si>
  <si>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</si>
  <si>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</si>
  <si>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</si>
  <si>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</si>
  <si>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</si>
  <si>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</si>
  <si>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</si>
  <si>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</si>
  <si>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</si>
  <si>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</si>
  <si>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</si>
  <si>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</si>
  <si>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</si>
  <si>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</si>
  <si>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</si>
  <si>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</si>
  <si>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</si>
  <si>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</si>
  <si>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</si>
  <si>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</si>
  <si>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</si>
  <si>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</si>
  <si>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</si>
  <si>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</si>
  <si>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</si>
  <si>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</si>
  <si>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</si>
  <si>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</si>
  <si>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</si>
  <si>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</si>
  <si>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</si>
  <si>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</si>
  <si>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</si>
  <si>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</si>
  <si>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</si>
  <si>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</si>
  <si>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</si>
  <si>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</si>
  <si>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</si>
  <si>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</si>
  <si>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</si>
  <si>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</si>
  <si>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</si>
  <si>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</si>
  <si>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</si>
  <si>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</si>
  <si>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</si>
  <si>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</si>
  <si>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</si>
  <si>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</si>
  <si>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</si>
  <si>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</si>
  <si>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</si>
  <si>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</si>
  <si>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</si>
  <si>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东南片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</si>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</sst>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6" fillId="1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5" borderId="20" applyNumberFormat="0" applyFon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4" fillId="34" borderId="19" applyNumberFormat="0" applyAlignment="0" applyProtection="0">
      <alignment vertical="center"/>
    </xf>
    <xf numFmtId="0" fontId="47" fillId="34" borderId="14" applyNumberFormat="0" applyAlignment="0" applyProtection="0">
      <alignment vertical="center"/>
    </xf>
    <xf numFmtId="0" fontId="38" fillId="27" borderId="15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46" workbookViewId="0">
      <pane xSplit="2" topLeftCell="D1" activePane="topRight" state="frozen"/>
      <selection/>
      <selection pane="topRight" activeCell="Y7" sqref="Y7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2" hidden="1" customWidth="1"/>
    <col min="15" max="15" width="8.625" style="102" customWidth="1"/>
    <col min="16" max="16" width="9.25" style="170" hidden="1" customWidth="1"/>
    <col min="17" max="17" width="10.75" style="36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8" style="174" customWidth="1"/>
    <col min="26" max="26" width="8.625" style="175" customWidth="1"/>
    <col min="27" max="27" width="7.625" style="42" hidden="1" customWidth="1"/>
    <col min="28" max="28" width="7.625" style="42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8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7" t="s">
        <v>23</v>
      </c>
      <c r="P3" s="196" t="s">
        <v>24</v>
      </c>
      <c r="Q3" s="47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8">
        <v>0</v>
      </c>
      <c r="H4" s="188">
        <v>0</v>
      </c>
      <c r="I4" s="202">
        <v>18000</v>
      </c>
      <c r="J4" s="108">
        <f t="shared" ref="J4:J67" si="0">I4*3</f>
        <v>54000</v>
      </c>
      <c r="K4" s="202">
        <f t="shared" ref="K4:K67" si="1">I4*M4</f>
        <v>3330</v>
      </c>
      <c r="L4" s="108">
        <f t="shared" ref="L4:L67" si="2">K4*3</f>
        <v>9990</v>
      </c>
      <c r="M4" s="203">
        <v>0.185</v>
      </c>
      <c r="N4" s="204">
        <v>22500</v>
      </c>
      <c r="O4" s="205">
        <f t="shared" ref="O4:O67" si="3">N4*3</f>
        <v>67500</v>
      </c>
      <c r="P4" s="202">
        <f t="shared" ref="P4:P67" si="4">N4*R4</f>
        <v>3850.3125</v>
      </c>
      <c r="Q4" s="108">
        <f t="shared" ref="Q4:Q67" si="5">P4*3</f>
        <v>11550.9375</v>
      </c>
      <c r="R4" s="203">
        <v>0.171125</v>
      </c>
      <c r="S4" s="217">
        <v>107493.09</v>
      </c>
      <c r="T4" s="217">
        <v>17657.29</v>
      </c>
      <c r="U4" s="218">
        <f t="shared" ref="U4:U67" si="6">S4/J4</f>
        <v>1.99061277777778</v>
      </c>
      <c r="V4" s="218">
        <f t="shared" ref="V4:V67" si="7">T4/L4</f>
        <v>1.7674964964965</v>
      </c>
      <c r="W4" s="218">
        <f t="shared" ref="W4:W67" si="8">S4/O4</f>
        <v>1.59249022222222</v>
      </c>
      <c r="X4" s="218">
        <f t="shared" ref="X4:X67" si="9">T4/Q4</f>
        <v>1.52864561859156</v>
      </c>
      <c r="Y4" s="191">
        <f>(G4*500)+(H4*260)</f>
        <v>0</v>
      </c>
      <c r="Z4" s="229">
        <v>0</v>
      </c>
      <c r="AA4" s="230">
        <v>13000</v>
      </c>
      <c r="AB4" s="205">
        <f t="shared" ref="AB4:AB67" si="10">AA4*2</f>
        <v>26000</v>
      </c>
      <c r="AC4" s="202">
        <v>2843.96330203837</v>
      </c>
      <c r="AD4" s="108">
        <f t="shared" ref="AD4:AD67" si="11">AC4*2</f>
        <v>5687.92660407674</v>
      </c>
      <c r="AE4" s="203">
        <v>0.218766407849105</v>
      </c>
      <c r="AF4" s="202">
        <v>14950</v>
      </c>
      <c r="AG4" s="108">
        <f t="shared" ref="AG4:AG67" si="12">AF4*2</f>
        <v>29900</v>
      </c>
      <c r="AH4" s="202">
        <v>3041.61875153004</v>
      </c>
      <c r="AI4" s="108">
        <f t="shared" ref="AI4:AI67" si="13">AH4*2</f>
        <v>6083.23750306008</v>
      </c>
      <c r="AJ4" s="241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54"/>
      <c r="AR4" s="254"/>
      <c r="AS4" s="255">
        <v>50</v>
      </c>
      <c r="AT4" s="255">
        <v>22</v>
      </c>
      <c r="AU4" s="255">
        <f>AT4-AS4</f>
        <v>-28</v>
      </c>
      <c r="AV4" s="256">
        <f>AU4*2</f>
        <v>-56</v>
      </c>
      <c r="AW4" s="255">
        <v>22</v>
      </c>
      <c r="AX4" s="255">
        <v>18</v>
      </c>
      <c r="AY4" s="255">
        <v>0</v>
      </c>
      <c r="AZ4" s="255">
        <f>(AX4+AY4)-AW4</f>
        <v>-4</v>
      </c>
      <c r="BA4" s="256">
        <f>AZ4*5</f>
        <v>-20</v>
      </c>
      <c r="BB4" s="259">
        <v>200</v>
      </c>
      <c r="BC4" s="255">
        <v>0</v>
      </c>
      <c r="BD4" s="255">
        <v>90</v>
      </c>
      <c r="BE4" s="262">
        <v>-110</v>
      </c>
      <c r="BF4" s="263">
        <v>10</v>
      </c>
      <c r="BG4" s="255">
        <v>9</v>
      </c>
      <c r="BH4" s="255">
        <f>BG4-BF4</f>
        <v>-1</v>
      </c>
    </row>
    <row r="5" s="167" customFormat="1" spans="1:60">
      <c r="A5" s="26">
        <v>11</v>
      </c>
      <c r="B5" s="26">
        <v>385</v>
      </c>
      <c r="C5" s="27" t="s">
        <v>44</v>
      </c>
      <c r="D5" s="27" t="s">
        <v>45</v>
      </c>
      <c r="E5" s="189">
        <v>4</v>
      </c>
      <c r="F5" s="190">
        <v>200</v>
      </c>
      <c r="G5" s="188">
        <v>4</v>
      </c>
      <c r="H5" s="188">
        <v>0</v>
      </c>
      <c r="I5" s="206">
        <v>26000</v>
      </c>
      <c r="J5" s="108">
        <f t="shared" si="0"/>
        <v>78000</v>
      </c>
      <c r="K5" s="206">
        <f t="shared" si="1"/>
        <v>4810</v>
      </c>
      <c r="L5" s="108">
        <f t="shared" si="2"/>
        <v>14430</v>
      </c>
      <c r="M5" s="207">
        <v>0.185</v>
      </c>
      <c r="N5" s="208">
        <v>31000</v>
      </c>
      <c r="O5" s="205">
        <f t="shared" si="3"/>
        <v>93000</v>
      </c>
      <c r="P5" s="206">
        <f t="shared" si="4"/>
        <v>5304.875</v>
      </c>
      <c r="Q5" s="108">
        <f t="shared" si="5"/>
        <v>15914.625</v>
      </c>
      <c r="R5" s="207">
        <v>0.171125</v>
      </c>
      <c r="S5" s="219">
        <v>59425.78</v>
      </c>
      <c r="T5" s="219">
        <v>11649.71</v>
      </c>
      <c r="U5" s="220">
        <f t="shared" si="6"/>
        <v>0.761868974358974</v>
      </c>
      <c r="V5" s="220">
        <f t="shared" si="7"/>
        <v>0.80732571032571</v>
      </c>
      <c r="W5" s="220">
        <f t="shared" si="8"/>
        <v>0.63898688172043</v>
      </c>
      <c r="X5" s="220">
        <f t="shared" si="9"/>
        <v>0.732012849815814</v>
      </c>
      <c r="Y5" s="231">
        <v>0</v>
      </c>
      <c r="Z5" s="232">
        <v>0</v>
      </c>
      <c r="AA5" s="233">
        <v>16000</v>
      </c>
      <c r="AB5" s="205">
        <f t="shared" si="10"/>
        <v>32000</v>
      </c>
      <c r="AC5" s="206">
        <v>3236.26158060673</v>
      </c>
      <c r="AD5" s="108">
        <f t="shared" si="11"/>
        <v>6472.52316121346</v>
      </c>
      <c r="AE5" s="207">
        <v>0.202266348787921</v>
      </c>
      <c r="AF5" s="206">
        <v>18400</v>
      </c>
      <c r="AG5" s="108">
        <f t="shared" si="12"/>
        <v>36800</v>
      </c>
      <c r="AH5" s="206">
        <v>3461.1817604589</v>
      </c>
      <c r="AI5" s="108">
        <f t="shared" si="13"/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54"/>
      <c r="AR5" s="254"/>
      <c r="AS5" s="255">
        <v>56</v>
      </c>
      <c r="AT5" s="255">
        <v>42</v>
      </c>
      <c r="AU5" s="255">
        <f t="shared" ref="AU5:AU36" si="18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19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0">BG5-BF5</f>
        <v>3</v>
      </c>
    </row>
    <row r="6" s="167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1">
        <v>6</v>
      </c>
      <c r="H6" s="188">
        <v>2</v>
      </c>
      <c r="I6" s="202">
        <v>45000</v>
      </c>
      <c r="J6" s="108">
        <f t="shared" si="0"/>
        <v>135000</v>
      </c>
      <c r="K6" s="202">
        <f t="shared" si="1"/>
        <v>8325</v>
      </c>
      <c r="L6" s="108">
        <f t="shared" si="2"/>
        <v>24975</v>
      </c>
      <c r="M6" s="203">
        <v>0.185</v>
      </c>
      <c r="N6" s="204">
        <v>54000</v>
      </c>
      <c r="O6" s="205">
        <f t="shared" si="3"/>
        <v>162000</v>
      </c>
      <c r="P6" s="202">
        <f t="shared" si="4"/>
        <v>9240.75</v>
      </c>
      <c r="Q6" s="108">
        <f t="shared" si="5"/>
        <v>27722.25</v>
      </c>
      <c r="R6" s="203">
        <v>0.171125</v>
      </c>
      <c r="S6" s="217">
        <v>223782.22</v>
      </c>
      <c r="T6" s="217">
        <v>40056.57</v>
      </c>
      <c r="U6" s="218">
        <f t="shared" si="6"/>
        <v>1.65764607407407</v>
      </c>
      <c r="V6" s="218">
        <f t="shared" si="7"/>
        <v>1.60386666666667</v>
      </c>
      <c r="W6" s="218">
        <f t="shared" si="8"/>
        <v>1.38137172839506</v>
      </c>
      <c r="X6" s="218">
        <f t="shared" si="9"/>
        <v>1.44492492492492</v>
      </c>
      <c r="Y6" s="191">
        <f>(G6*500)+(H6*260)</f>
        <v>3520</v>
      </c>
      <c r="Z6" s="229">
        <f>(T6-L6)*0.3</f>
        <v>4524.471</v>
      </c>
      <c r="AA6" s="230">
        <v>32000</v>
      </c>
      <c r="AB6" s="205">
        <f t="shared" si="10"/>
        <v>64000</v>
      </c>
      <c r="AC6" s="202">
        <v>7188.22183480199</v>
      </c>
      <c r="AD6" s="108">
        <f t="shared" si="11"/>
        <v>14376.443669604</v>
      </c>
      <c r="AE6" s="203">
        <v>0.224631932337562</v>
      </c>
      <c r="AF6" s="202">
        <v>36800</v>
      </c>
      <c r="AG6" s="108">
        <f t="shared" si="12"/>
        <v>73600</v>
      </c>
      <c r="AH6" s="202">
        <v>7687.80325232073</v>
      </c>
      <c r="AI6" s="108">
        <f t="shared" si="13"/>
        <v>15375.6065046415</v>
      </c>
      <c r="AJ6" s="241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54"/>
      <c r="AR6" s="254"/>
      <c r="AS6" s="255">
        <v>71</v>
      </c>
      <c r="AT6" s="255">
        <v>99</v>
      </c>
      <c r="AU6" s="255">
        <f t="shared" si="18"/>
        <v>28</v>
      </c>
      <c r="AV6" s="256"/>
      <c r="AW6" s="255">
        <v>45</v>
      </c>
      <c r="AX6" s="255">
        <v>30</v>
      </c>
      <c r="AY6" s="255">
        <v>11</v>
      </c>
      <c r="AZ6" s="255">
        <f t="shared" si="19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0"/>
        <v>8</v>
      </c>
    </row>
    <row r="7" s="167" customFormat="1" spans="1:60">
      <c r="A7" s="26">
        <v>59</v>
      </c>
      <c r="B7" s="26">
        <v>748</v>
      </c>
      <c r="C7" s="27" t="s">
        <v>48</v>
      </c>
      <c r="D7" s="27" t="s">
        <v>49</v>
      </c>
      <c r="E7" s="189">
        <v>20</v>
      </c>
      <c r="F7" s="190">
        <v>150</v>
      </c>
      <c r="G7" s="188">
        <v>3</v>
      </c>
      <c r="H7" s="188">
        <v>1</v>
      </c>
      <c r="I7" s="206">
        <v>12000</v>
      </c>
      <c r="J7" s="108">
        <f t="shared" si="0"/>
        <v>36000</v>
      </c>
      <c r="K7" s="206">
        <f t="shared" si="1"/>
        <v>2796.02082924546</v>
      </c>
      <c r="L7" s="108">
        <f t="shared" si="2"/>
        <v>8388.06248773638</v>
      </c>
      <c r="M7" s="207">
        <v>0.233001735770455</v>
      </c>
      <c r="N7" s="208">
        <v>15500</v>
      </c>
      <c r="O7" s="205">
        <f t="shared" si="3"/>
        <v>46500</v>
      </c>
      <c r="P7" s="206">
        <f t="shared" si="4"/>
        <v>3340.6623866089</v>
      </c>
      <c r="Q7" s="108">
        <f t="shared" si="5"/>
        <v>10021.9871598267</v>
      </c>
      <c r="R7" s="207">
        <v>0.215526605587671</v>
      </c>
      <c r="S7" s="221">
        <v>53510.88</v>
      </c>
      <c r="T7" s="221">
        <v>11735.92</v>
      </c>
      <c r="U7" s="218">
        <f t="shared" si="6"/>
        <v>1.48641333333333</v>
      </c>
      <c r="V7" s="218">
        <f t="shared" si="7"/>
        <v>1.39912167048807</v>
      </c>
      <c r="W7" s="218">
        <f t="shared" si="8"/>
        <v>1.15077161290323</v>
      </c>
      <c r="X7" s="218">
        <f t="shared" si="9"/>
        <v>1.17101726562209</v>
      </c>
      <c r="Y7" s="191">
        <f>(G7*500)+(H7*260)</f>
        <v>1760</v>
      </c>
      <c r="Z7" s="229">
        <f>(T7-L7)*0.3</f>
        <v>1004.35725367909</v>
      </c>
      <c r="AA7" s="233">
        <v>7800</v>
      </c>
      <c r="AB7" s="205">
        <f t="shared" si="10"/>
        <v>15600</v>
      </c>
      <c r="AC7" s="206">
        <v>2347.49248788734</v>
      </c>
      <c r="AD7" s="108">
        <f t="shared" si="11"/>
        <v>4694.98497577468</v>
      </c>
      <c r="AE7" s="207">
        <v>0.300960575370171</v>
      </c>
      <c r="AF7" s="206">
        <v>8970</v>
      </c>
      <c r="AG7" s="108">
        <f t="shared" si="12"/>
        <v>17940</v>
      </c>
      <c r="AH7" s="206">
        <v>2510.64321579551</v>
      </c>
      <c r="AI7" s="108">
        <f t="shared" si="13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4"/>
        <v>1.40064935897436</v>
      </c>
      <c r="AN7" s="244">
        <f t="shared" si="15"/>
        <v>1.11208449589096</v>
      </c>
      <c r="AO7" s="244">
        <f t="shared" si="16"/>
        <v>1.21795596432553</v>
      </c>
      <c r="AP7" s="244">
        <f t="shared" si="17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18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19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0"/>
        <v>-4</v>
      </c>
    </row>
    <row r="8" s="167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89">
        <v>38</v>
      </c>
      <c r="F8" s="190">
        <v>100</v>
      </c>
      <c r="G8" s="188">
        <v>2</v>
      </c>
      <c r="H8" s="188">
        <v>2</v>
      </c>
      <c r="I8" s="206">
        <v>9000</v>
      </c>
      <c r="J8" s="108">
        <f t="shared" si="0"/>
        <v>27000</v>
      </c>
      <c r="K8" s="206">
        <f t="shared" si="1"/>
        <v>2596.51427162425</v>
      </c>
      <c r="L8" s="108">
        <f t="shared" si="2"/>
        <v>7789.54281487276</v>
      </c>
      <c r="M8" s="207">
        <v>0.288501585736028</v>
      </c>
      <c r="N8" s="208">
        <v>12000</v>
      </c>
      <c r="O8" s="205">
        <f t="shared" si="3"/>
        <v>36000</v>
      </c>
      <c r="P8" s="206">
        <f t="shared" si="4"/>
        <v>3202.36760166991</v>
      </c>
      <c r="Q8" s="108">
        <f t="shared" si="5"/>
        <v>9607.10280500974</v>
      </c>
      <c r="R8" s="207">
        <v>0.266863966805826</v>
      </c>
      <c r="S8" s="217">
        <v>37222.91</v>
      </c>
      <c r="T8" s="217">
        <v>6504.26</v>
      </c>
      <c r="U8" s="218">
        <f t="shared" si="6"/>
        <v>1.3786262962963</v>
      </c>
      <c r="V8" s="222">
        <f t="shared" si="7"/>
        <v>0.834998940834019</v>
      </c>
      <c r="W8" s="218">
        <f t="shared" si="8"/>
        <v>1.03396972222222</v>
      </c>
      <c r="X8" s="222">
        <f t="shared" si="9"/>
        <v>0.677026168243799</v>
      </c>
      <c r="Y8" s="191">
        <f>(G8*500)+(H8*260)</f>
        <v>1520</v>
      </c>
      <c r="Z8" s="234">
        <v>0</v>
      </c>
      <c r="AA8" s="233">
        <v>5850</v>
      </c>
      <c r="AB8" s="205">
        <f t="shared" si="10"/>
        <v>11700</v>
      </c>
      <c r="AC8" s="206">
        <v>2179.99010721786</v>
      </c>
      <c r="AD8" s="108">
        <f t="shared" si="11"/>
        <v>4359.98021443572</v>
      </c>
      <c r="AE8" s="207">
        <v>0.372647881575703</v>
      </c>
      <c r="AF8" s="206">
        <v>6727.5</v>
      </c>
      <c r="AG8" s="108">
        <f t="shared" si="12"/>
        <v>13455</v>
      </c>
      <c r="AH8" s="206">
        <v>2331.4994196695</v>
      </c>
      <c r="AI8" s="108">
        <f t="shared" si="13"/>
        <v>4662.998839339</v>
      </c>
      <c r="AJ8" s="242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54"/>
      <c r="AR8" s="254"/>
      <c r="AS8" s="255">
        <v>24</v>
      </c>
      <c r="AT8" s="255">
        <v>22</v>
      </c>
      <c r="AU8" s="255">
        <f t="shared" si="18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19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0"/>
        <v>-3</v>
      </c>
    </row>
    <row r="9" s="167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89">
        <v>18</v>
      </c>
      <c r="F9" s="190">
        <v>150</v>
      </c>
      <c r="G9" s="188">
        <v>3</v>
      </c>
      <c r="H9" s="188">
        <v>2</v>
      </c>
      <c r="I9" s="206">
        <v>13500</v>
      </c>
      <c r="J9" s="108">
        <f t="shared" si="0"/>
        <v>40500</v>
      </c>
      <c r="K9" s="206">
        <f t="shared" si="1"/>
        <v>3051.89371526942</v>
      </c>
      <c r="L9" s="108">
        <f t="shared" si="2"/>
        <v>9155.68114580825</v>
      </c>
      <c r="M9" s="207">
        <v>0.226066201131068</v>
      </c>
      <c r="N9" s="208">
        <v>16875</v>
      </c>
      <c r="O9" s="205">
        <f t="shared" si="3"/>
        <v>50625</v>
      </c>
      <c r="P9" s="206">
        <f t="shared" si="4"/>
        <v>3528.75210828025</v>
      </c>
      <c r="Q9" s="108">
        <f t="shared" si="5"/>
        <v>10586.2563248407</v>
      </c>
      <c r="R9" s="207">
        <v>0.209111236046237</v>
      </c>
      <c r="S9" s="221">
        <v>53412.78</v>
      </c>
      <c r="T9" s="221">
        <v>9154.28</v>
      </c>
      <c r="U9" s="218">
        <f t="shared" si="6"/>
        <v>1.31883407407407</v>
      </c>
      <c r="V9" s="222">
        <f t="shared" si="7"/>
        <v>0.99984696432893</v>
      </c>
      <c r="W9" s="218">
        <f t="shared" si="8"/>
        <v>1.05506725925926</v>
      </c>
      <c r="X9" s="222">
        <f t="shared" si="9"/>
        <v>0.864732509689893</v>
      </c>
      <c r="Y9" s="191">
        <f>(G9*500)+(H9*260)</f>
        <v>2020</v>
      </c>
      <c r="Z9" s="234">
        <v>0</v>
      </c>
      <c r="AA9" s="233">
        <v>8775</v>
      </c>
      <c r="AB9" s="205">
        <f t="shared" si="10"/>
        <v>17550</v>
      </c>
      <c r="AC9" s="206">
        <v>2562.31909844494</v>
      </c>
      <c r="AD9" s="108">
        <f t="shared" si="11"/>
        <v>5124.63819688988</v>
      </c>
      <c r="AE9" s="207">
        <v>0.292002176460962</v>
      </c>
      <c r="AF9" s="206">
        <v>10091.25</v>
      </c>
      <c r="AG9" s="108">
        <f t="shared" si="12"/>
        <v>20182.5</v>
      </c>
      <c r="AH9" s="206">
        <v>2740.40027578687</v>
      </c>
      <c r="AI9" s="108">
        <f t="shared" si="13"/>
        <v>5480.80055157374</v>
      </c>
      <c r="AJ9" s="242">
        <v>0.271562024108695</v>
      </c>
      <c r="AK9" s="243">
        <v>16268.12</v>
      </c>
      <c r="AL9" s="243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54"/>
      <c r="AR9" s="254"/>
      <c r="AS9" s="255">
        <v>36</v>
      </c>
      <c r="AT9" s="255">
        <v>42</v>
      </c>
      <c r="AU9" s="255">
        <f t="shared" si="18"/>
        <v>6</v>
      </c>
      <c r="AV9" s="256"/>
      <c r="AW9" s="255">
        <v>12</v>
      </c>
      <c r="AX9" s="255">
        <v>4</v>
      </c>
      <c r="AY9" s="255">
        <v>0</v>
      </c>
      <c r="AZ9" s="255">
        <f t="shared" si="19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0"/>
        <v>11</v>
      </c>
    </row>
    <row r="10" s="168" customFormat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8">
        <v>2</v>
      </c>
      <c r="H10" s="188">
        <v>1</v>
      </c>
      <c r="I10" s="206">
        <v>12000</v>
      </c>
      <c r="J10" s="108">
        <f t="shared" si="0"/>
        <v>36000</v>
      </c>
      <c r="K10" s="206">
        <f t="shared" si="1"/>
        <v>2603.03260543782</v>
      </c>
      <c r="L10" s="108">
        <f t="shared" si="2"/>
        <v>7809.09781631346</v>
      </c>
      <c r="M10" s="207">
        <v>0.216919383786485</v>
      </c>
      <c r="N10" s="208">
        <v>15500</v>
      </c>
      <c r="O10" s="205">
        <f t="shared" si="3"/>
        <v>46500</v>
      </c>
      <c r="P10" s="206">
        <f t="shared" si="4"/>
        <v>3110.08166503873</v>
      </c>
      <c r="Q10" s="108">
        <f t="shared" si="5"/>
        <v>9330.2449951162</v>
      </c>
      <c r="R10" s="207">
        <v>0.200650430002499</v>
      </c>
      <c r="S10" s="221">
        <v>45927.11</v>
      </c>
      <c r="T10" s="221">
        <v>838.97</v>
      </c>
      <c r="U10" s="218">
        <f t="shared" si="6"/>
        <v>1.27575305555556</v>
      </c>
      <c r="V10" s="222">
        <f t="shared" si="7"/>
        <v>0.10743494571772</v>
      </c>
      <c r="W10" s="222">
        <f t="shared" si="8"/>
        <v>0.987679784946237</v>
      </c>
      <c r="X10" s="222">
        <f t="shared" si="9"/>
        <v>0.0899193965902448</v>
      </c>
      <c r="Y10" s="191">
        <f>(G10*200)+(H10*100)</f>
        <v>500</v>
      </c>
      <c r="Z10" s="234">
        <v>0</v>
      </c>
      <c r="AA10" s="233">
        <v>7800</v>
      </c>
      <c r="AB10" s="205">
        <f t="shared" si="10"/>
        <v>15600</v>
      </c>
      <c r="AC10" s="206">
        <v>2185.46279164884</v>
      </c>
      <c r="AD10" s="108">
        <f t="shared" si="11"/>
        <v>4370.92558329768</v>
      </c>
      <c r="AE10" s="207">
        <v>0.280187537390877</v>
      </c>
      <c r="AF10" s="206">
        <v>8970</v>
      </c>
      <c r="AG10" s="108">
        <f t="shared" si="12"/>
        <v>17940</v>
      </c>
      <c r="AH10" s="206">
        <v>2337.35245566843</v>
      </c>
      <c r="AI10" s="108">
        <f t="shared" si="13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4"/>
        <v>1.42438461538462</v>
      </c>
      <c r="AN10" s="76">
        <f t="shared" si="15"/>
        <v>-0.501385795350602</v>
      </c>
      <c r="AO10" s="244">
        <f t="shared" si="16"/>
        <v>1.23859531772575</v>
      </c>
      <c r="AP10" s="76">
        <f t="shared" si="17"/>
        <v>-0.468803922721461</v>
      </c>
      <c r="AQ10" s="254"/>
      <c r="AR10" s="254"/>
      <c r="AS10" s="255">
        <v>27</v>
      </c>
      <c r="AT10" s="255">
        <v>32</v>
      </c>
      <c r="AU10" s="255">
        <f t="shared" si="18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19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0"/>
        <v>8</v>
      </c>
    </row>
    <row r="11" s="168" customFormat="1" spans="1:60">
      <c r="A11" s="26">
        <v>34</v>
      </c>
      <c r="B11" s="26">
        <v>101453</v>
      </c>
      <c r="C11" s="27" t="s">
        <v>56</v>
      </c>
      <c r="D11" s="27" t="s">
        <v>55</v>
      </c>
      <c r="E11" s="189">
        <v>12</v>
      </c>
      <c r="F11" s="190">
        <v>150</v>
      </c>
      <c r="G11" s="188">
        <v>4</v>
      </c>
      <c r="H11" s="188">
        <v>0</v>
      </c>
      <c r="I11" s="206">
        <v>15500</v>
      </c>
      <c r="J11" s="108">
        <f t="shared" si="0"/>
        <v>46500</v>
      </c>
      <c r="K11" s="206">
        <f t="shared" si="1"/>
        <v>3758.57798445374</v>
      </c>
      <c r="L11" s="108">
        <f t="shared" si="2"/>
        <v>11275.7339533612</v>
      </c>
      <c r="M11" s="207">
        <v>0.242488902222822</v>
      </c>
      <c r="N11" s="208">
        <v>18600</v>
      </c>
      <c r="O11" s="205">
        <f t="shared" si="3"/>
        <v>55800</v>
      </c>
      <c r="P11" s="206">
        <f t="shared" si="4"/>
        <v>4172.02156274365</v>
      </c>
      <c r="Q11" s="108">
        <f t="shared" si="5"/>
        <v>12516.0646882309</v>
      </c>
      <c r="R11" s="207">
        <v>0.22430223455611</v>
      </c>
      <c r="S11" s="221">
        <v>59060.02</v>
      </c>
      <c r="T11" s="221">
        <v>15467.46</v>
      </c>
      <c r="U11" s="218">
        <f t="shared" si="6"/>
        <v>1.27010795698925</v>
      </c>
      <c r="V11" s="218">
        <f t="shared" si="7"/>
        <v>1.37174751231065</v>
      </c>
      <c r="W11" s="218">
        <f t="shared" si="8"/>
        <v>1.05842329749104</v>
      </c>
      <c r="X11" s="218">
        <f t="shared" si="9"/>
        <v>1.23580856964924</v>
      </c>
      <c r="Y11" s="191">
        <f>(G11*500)+(H11*260)</f>
        <v>2000</v>
      </c>
      <c r="Z11" s="229">
        <f>(T11-L11)*0.3</f>
        <v>1257.51781399164</v>
      </c>
      <c r="AA11" s="233">
        <v>10075</v>
      </c>
      <c r="AB11" s="205">
        <f t="shared" si="10"/>
        <v>20150</v>
      </c>
      <c r="AC11" s="206">
        <v>3155.63943278095</v>
      </c>
      <c r="AD11" s="108">
        <f t="shared" si="11"/>
        <v>6311.2788655619</v>
      </c>
      <c r="AE11" s="207">
        <v>0.313214832037812</v>
      </c>
      <c r="AF11" s="206">
        <v>11586.25</v>
      </c>
      <c r="AG11" s="108">
        <f t="shared" si="12"/>
        <v>23172.5</v>
      </c>
      <c r="AH11" s="206">
        <v>3374.95637335923</v>
      </c>
      <c r="AI11" s="108">
        <f t="shared" si="13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4"/>
        <v>1.31151464019851</v>
      </c>
      <c r="AN11" s="244">
        <f t="shared" si="15"/>
        <v>1.00657729365511</v>
      </c>
      <c r="AO11" s="244">
        <f t="shared" si="16"/>
        <v>1.1404475132161</v>
      </c>
      <c r="AP11" s="76">
        <f t="shared" si="17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18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19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0"/>
        <v>15</v>
      </c>
    </row>
    <row r="12" s="168" customFormat="1" spans="1:60">
      <c r="A12" s="26">
        <v>64</v>
      </c>
      <c r="B12" s="26">
        <v>311</v>
      </c>
      <c r="C12" s="27" t="s">
        <v>57</v>
      </c>
      <c r="D12" s="27" t="s">
        <v>53</v>
      </c>
      <c r="E12" s="189">
        <v>22</v>
      </c>
      <c r="F12" s="190">
        <v>150</v>
      </c>
      <c r="G12" s="188">
        <v>2</v>
      </c>
      <c r="H12" s="188">
        <v>0</v>
      </c>
      <c r="I12" s="206">
        <v>12000</v>
      </c>
      <c r="J12" s="108">
        <f t="shared" si="0"/>
        <v>36000</v>
      </c>
      <c r="K12" s="206">
        <f t="shared" si="1"/>
        <v>2220</v>
      </c>
      <c r="L12" s="108">
        <f t="shared" si="2"/>
        <v>6660</v>
      </c>
      <c r="M12" s="207">
        <v>0.185</v>
      </c>
      <c r="N12" s="208">
        <v>15500</v>
      </c>
      <c r="O12" s="205">
        <f t="shared" si="3"/>
        <v>46500</v>
      </c>
      <c r="P12" s="206">
        <f t="shared" si="4"/>
        <v>2652.4375</v>
      </c>
      <c r="Q12" s="108">
        <f t="shared" si="5"/>
        <v>7957.3125</v>
      </c>
      <c r="R12" s="207">
        <v>0.171125</v>
      </c>
      <c r="S12" s="221">
        <v>45533.63</v>
      </c>
      <c r="T12" s="221">
        <v>9008.6</v>
      </c>
      <c r="U12" s="218">
        <f t="shared" si="6"/>
        <v>1.26482305555556</v>
      </c>
      <c r="V12" s="218">
        <f t="shared" si="7"/>
        <v>1.35264264264264</v>
      </c>
      <c r="W12" s="222">
        <f t="shared" si="8"/>
        <v>0.979217849462366</v>
      </c>
      <c r="X12" s="222">
        <f t="shared" si="9"/>
        <v>1.13211589968347</v>
      </c>
      <c r="Y12" s="191">
        <f>(G12*200)+(H12*100)</f>
        <v>400</v>
      </c>
      <c r="Z12" s="229">
        <f>(T12-L12)*0.2</f>
        <v>469.72</v>
      </c>
      <c r="AA12" s="233">
        <v>7800</v>
      </c>
      <c r="AB12" s="205">
        <f t="shared" si="10"/>
        <v>15600</v>
      </c>
      <c r="AC12" s="206">
        <v>1763.3373664247</v>
      </c>
      <c r="AD12" s="108">
        <f t="shared" si="11"/>
        <v>3526.6747328494</v>
      </c>
      <c r="AE12" s="207">
        <v>0.226068893131371</v>
      </c>
      <c r="AF12" s="206">
        <v>8970</v>
      </c>
      <c r="AG12" s="108">
        <f t="shared" si="12"/>
        <v>17940</v>
      </c>
      <c r="AH12" s="206">
        <v>1885.88931339121</v>
      </c>
      <c r="AI12" s="108">
        <f t="shared" si="13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4"/>
        <v>1.19167051282051</v>
      </c>
      <c r="AN12" s="244">
        <f t="shared" si="15"/>
        <v>1.17211263105633</v>
      </c>
      <c r="AO12" s="244">
        <f t="shared" si="16"/>
        <v>1.03623522853958</v>
      </c>
      <c r="AP12" s="244">
        <f t="shared" si="17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18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19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0"/>
        <v>5</v>
      </c>
    </row>
    <row r="13" s="168" customFormat="1" spans="1:60">
      <c r="A13" s="26">
        <v>22</v>
      </c>
      <c r="B13" s="26">
        <v>111400</v>
      </c>
      <c r="C13" s="27" t="s">
        <v>58</v>
      </c>
      <c r="D13" s="27" t="s">
        <v>59</v>
      </c>
      <c r="E13" s="189">
        <v>8</v>
      </c>
      <c r="F13" s="190">
        <v>200</v>
      </c>
      <c r="G13" s="188">
        <v>2</v>
      </c>
      <c r="H13" s="191">
        <v>2</v>
      </c>
      <c r="I13" s="206">
        <v>18000</v>
      </c>
      <c r="J13" s="108">
        <f t="shared" si="0"/>
        <v>54000</v>
      </c>
      <c r="K13" s="206">
        <f t="shared" si="1"/>
        <v>3330</v>
      </c>
      <c r="L13" s="108">
        <f t="shared" si="2"/>
        <v>9990</v>
      </c>
      <c r="M13" s="207">
        <v>0.185</v>
      </c>
      <c r="N13" s="208">
        <v>22500</v>
      </c>
      <c r="O13" s="205">
        <f t="shared" si="3"/>
        <v>67500</v>
      </c>
      <c r="P13" s="206">
        <f t="shared" si="4"/>
        <v>3850.3125</v>
      </c>
      <c r="Q13" s="108">
        <f t="shared" si="5"/>
        <v>11550.9375</v>
      </c>
      <c r="R13" s="207">
        <v>0.171125</v>
      </c>
      <c r="S13" s="221">
        <v>67817.24</v>
      </c>
      <c r="T13" s="221">
        <v>10733.66</v>
      </c>
      <c r="U13" s="218">
        <f t="shared" si="6"/>
        <v>1.25587481481481</v>
      </c>
      <c r="V13" s="218">
        <f t="shared" si="7"/>
        <v>1.07444044044044</v>
      </c>
      <c r="W13" s="218">
        <f t="shared" si="8"/>
        <v>1.00469985185185</v>
      </c>
      <c r="X13" s="222">
        <f t="shared" si="9"/>
        <v>0.929245786326867</v>
      </c>
      <c r="Y13" s="191">
        <f>(G13*500)+(H13*260)</f>
        <v>1520</v>
      </c>
      <c r="Z13" s="229">
        <f>(T13-L13)*0.2</f>
        <v>148.732</v>
      </c>
      <c r="AA13" s="233">
        <v>11700</v>
      </c>
      <c r="AB13" s="205">
        <f t="shared" si="10"/>
        <v>23400</v>
      </c>
      <c r="AC13" s="206">
        <v>2363.08760778858</v>
      </c>
      <c r="AD13" s="108">
        <f t="shared" si="11"/>
        <v>4726.17521557716</v>
      </c>
      <c r="AE13" s="207">
        <v>0.20197329981099</v>
      </c>
      <c r="AF13" s="206">
        <v>13455</v>
      </c>
      <c r="AG13" s="108">
        <f t="shared" si="12"/>
        <v>26910</v>
      </c>
      <c r="AH13" s="206">
        <v>2527.32219652989</v>
      </c>
      <c r="AI13" s="108">
        <f t="shared" si="13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4"/>
        <v>1.33813931623932</v>
      </c>
      <c r="AN13" s="244">
        <f t="shared" si="15"/>
        <v>1.12531799127352</v>
      </c>
      <c r="AO13" s="244">
        <f t="shared" si="16"/>
        <v>1.16359940542549</v>
      </c>
      <c r="AP13" s="244">
        <f t="shared" si="17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18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19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0"/>
        <v>-4</v>
      </c>
    </row>
    <row r="14" s="168" customFormat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8">
        <v>2</v>
      </c>
      <c r="H14" s="188">
        <v>3</v>
      </c>
      <c r="I14" s="206">
        <v>18000</v>
      </c>
      <c r="J14" s="108">
        <f t="shared" si="0"/>
        <v>54000</v>
      </c>
      <c r="K14" s="206">
        <f t="shared" si="1"/>
        <v>3330</v>
      </c>
      <c r="L14" s="108">
        <f t="shared" si="2"/>
        <v>9990</v>
      </c>
      <c r="M14" s="207">
        <v>0.185</v>
      </c>
      <c r="N14" s="208">
        <v>22500</v>
      </c>
      <c r="O14" s="205">
        <f t="shared" si="3"/>
        <v>67500</v>
      </c>
      <c r="P14" s="206">
        <f t="shared" si="4"/>
        <v>3850.3125</v>
      </c>
      <c r="Q14" s="108">
        <f t="shared" si="5"/>
        <v>11550.9375</v>
      </c>
      <c r="R14" s="207">
        <v>0.171125</v>
      </c>
      <c r="S14" s="221">
        <v>66511.75</v>
      </c>
      <c r="T14" s="221">
        <v>13884.64</v>
      </c>
      <c r="U14" s="218">
        <f t="shared" si="6"/>
        <v>1.23169907407407</v>
      </c>
      <c r="V14" s="218">
        <f t="shared" si="7"/>
        <v>1.38985385385385</v>
      </c>
      <c r="W14" s="222">
        <f t="shared" si="8"/>
        <v>0.985359259259259</v>
      </c>
      <c r="X14" s="222">
        <f t="shared" si="9"/>
        <v>1.20203576549522</v>
      </c>
      <c r="Y14" s="191">
        <f>(G14*200)+(H14*100)</f>
        <v>700</v>
      </c>
      <c r="Z14" s="234">
        <v>0</v>
      </c>
      <c r="AA14" s="233">
        <v>11700</v>
      </c>
      <c r="AB14" s="205">
        <f t="shared" si="10"/>
        <v>23400</v>
      </c>
      <c r="AC14" s="206">
        <v>2625.91252764484</v>
      </c>
      <c r="AD14" s="108">
        <f t="shared" si="11"/>
        <v>5251.82505528968</v>
      </c>
      <c r="AE14" s="207">
        <v>0.224436968174773</v>
      </c>
      <c r="AF14" s="206">
        <v>13455</v>
      </c>
      <c r="AG14" s="108">
        <f t="shared" si="12"/>
        <v>26910</v>
      </c>
      <c r="AH14" s="206">
        <v>2808.41344831616</v>
      </c>
      <c r="AI14" s="108">
        <f t="shared" si="13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4"/>
        <v>1.20631923076923</v>
      </c>
      <c r="AN14" s="76">
        <f t="shared" si="15"/>
        <v>0.906465838043308</v>
      </c>
      <c r="AO14" s="244">
        <f t="shared" si="16"/>
        <v>1.04897324414716</v>
      </c>
      <c r="AP14" s="76">
        <f t="shared" si="17"/>
        <v>0.847560390877332</v>
      </c>
      <c r="AQ14" s="254"/>
      <c r="AR14" s="254"/>
      <c r="AS14" s="255">
        <v>42</v>
      </c>
      <c r="AT14" s="255">
        <v>76</v>
      </c>
      <c r="AU14" s="255">
        <f t="shared" si="18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19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0"/>
        <v>15</v>
      </c>
    </row>
    <row r="15" s="168" customFormat="1" spans="1:60">
      <c r="A15" s="26">
        <v>118</v>
      </c>
      <c r="B15" s="26">
        <v>114286</v>
      </c>
      <c r="C15" s="27" t="s">
        <v>61</v>
      </c>
      <c r="D15" s="27" t="s">
        <v>53</v>
      </c>
      <c r="E15" s="189">
        <v>40</v>
      </c>
      <c r="F15" s="190">
        <v>100</v>
      </c>
      <c r="G15" s="188">
        <v>4</v>
      </c>
      <c r="H15" s="188">
        <v>1</v>
      </c>
      <c r="I15" s="206">
        <v>8000</v>
      </c>
      <c r="J15" s="108">
        <f t="shared" si="0"/>
        <v>24000</v>
      </c>
      <c r="K15" s="206">
        <f t="shared" si="1"/>
        <v>1320</v>
      </c>
      <c r="L15" s="108">
        <f t="shared" si="2"/>
        <v>3960</v>
      </c>
      <c r="M15" s="207">
        <v>0.165</v>
      </c>
      <c r="N15" s="208">
        <v>11500</v>
      </c>
      <c r="O15" s="205">
        <f t="shared" si="3"/>
        <v>34500</v>
      </c>
      <c r="P15" s="206">
        <f t="shared" si="4"/>
        <v>1725</v>
      </c>
      <c r="Q15" s="108">
        <f t="shared" si="5"/>
        <v>5175</v>
      </c>
      <c r="R15" s="207">
        <v>0.15</v>
      </c>
      <c r="S15" s="221">
        <v>29441.53</v>
      </c>
      <c r="T15" s="221">
        <v>4201.39</v>
      </c>
      <c r="U15" s="218">
        <f t="shared" si="6"/>
        <v>1.22673041666667</v>
      </c>
      <c r="V15" s="218">
        <f t="shared" si="7"/>
        <v>1.06095707070707</v>
      </c>
      <c r="W15" s="222">
        <f t="shared" si="8"/>
        <v>0.85337768115942</v>
      </c>
      <c r="X15" s="222">
        <f t="shared" si="9"/>
        <v>0.811862801932367</v>
      </c>
      <c r="Y15" s="191">
        <f>(G15*200)+(H15*100)</f>
        <v>900</v>
      </c>
      <c r="Z15" s="229">
        <f>(T15-L15)*0.2</f>
        <v>48.2780000000001</v>
      </c>
      <c r="AA15" s="233">
        <v>5200</v>
      </c>
      <c r="AB15" s="205">
        <f t="shared" si="10"/>
        <v>10400</v>
      </c>
      <c r="AC15" s="206">
        <v>1012.36082382723</v>
      </c>
      <c r="AD15" s="108">
        <f t="shared" si="11"/>
        <v>2024.72164765446</v>
      </c>
      <c r="AE15" s="207">
        <v>0.194684773812928</v>
      </c>
      <c r="AF15" s="206">
        <v>5980</v>
      </c>
      <c r="AG15" s="108">
        <f t="shared" si="12"/>
        <v>11960</v>
      </c>
      <c r="AH15" s="206">
        <v>1082.71990108322</v>
      </c>
      <c r="AI15" s="108">
        <f t="shared" si="13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4"/>
        <v>1.32586923076923</v>
      </c>
      <c r="AN15" s="244">
        <f t="shared" si="15"/>
        <v>1.06862096451949</v>
      </c>
      <c r="AO15" s="244">
        <f t="shared" si="16"/>
        <v>1.15292976588629</v>
      </c>
      <c r="AP15" s="76">
        <f t="shared" si="17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18"/>
        <v>40</v>
      </c>
      <c r="AV15" s="256"/>
      <c r="AW15" s="255">
        <v>8</v>
      </c>
      <c r="AX15" s="255">
        <v>2</v>
      </c>
      <c r="AY15" s="255">
        <v>0</v>
      </c>
      <c r="AZ15" s="255">
        <f t="shared" si="19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0"/>
        <v>8</v>
      </c>
    </row>
    <row r="16" s="168" customFormat="1" spans="1:60">
      <c r="A16" s="23">
        <v>6</v>
      </c>
      <c r="B16" s="23">
        <v>750</v>
      </c>
      <c r="C16" s="24" t="s">
        <v>62</v>
      </c>
      <c r="D16" s="24" t="s">
        <v>51</v>
      </c>
      <c r="E16" s="189">
        <v>2</v>
      </c>
      <c r="F16" s="192">
        <v>200</v>
      </c>
      <c r="G16" s="191">
        <v>5</v>
      </c>
      <c r="H16" s="188">
        <v>4</v>
      </c>
      <c r="I16" s="202">
        <v>48000</v>
      </c>
      <c r="J16" s="108">
        <f t="shared" si="0"/>
        <v>144000</v>
      </c>
      <c r="K16" s="202">
        <f t="shared" si="1"/>
        <v>11393.7996706593</v>
      </c>
      <c r="L16" s="108">
        <f t="shared" si="2"/>
        <v>34181.3990119779</v>
      </c>
      <c r="M16" s="203">
        <v>0.237370826472069</v>
      </c>
      <c r="N16" s="204">
        <v>56000</v>
      </c>
      <c r="O16" s="205">
        <f t="shared" si="3"/>
        <v>168000</v>
      </c>
      <c r="P16" s="202">
        <f t="shared" si="4"/>
        <v>12295.8088112532</v>
      </c>
      <c r="Q16" s="108">
        <f t="shared" si="5"/>
        <v>36887.4264337596</v>
      </c>
      <c r="R16" s="203">
        <v>0.219568014486664</v>
      </c>
      <c r="S16" s="217">
        <v>174620.75</v>
      </c>
      <c r="T16" s="217">
        <v>39863.38</v>
      </c>
      <c r="U16" s="218">
        <f t="shared" si="6"/>
        <v>1.21264409722222</v>
      </c>
      <c r="V16" s="218">
        <f t="shared" si="7"/>
        <v>1.16623020567505</v>
      </c>
      <c r="W16" s="218">
        <f t="shared" si="8"/>
        <v>1.03940922619048</v>
      </c>
      <c r="X16" s="218">
        <f t="shared" si="9"/>
        <v>1.08067663846337</v>
      </c>
      <c r="Y16" s="191">
        <f>(G16*500)+(H16*260)</f>
        <v>3540</v>
      </c>
      <c r="Z16" s="229">
        <f>(T16-L16)*0.3</f>
        <v>1704.59429640663</v>
      </c>
      <c r="AA16" s="230">
        <v>35000</v>
      </c>
      <c r="AB16" s="205">
        <f t="shared" si="10"/>
        <v>70000</v>
      </c>
      <c r="AC16" s="202">
        <v>10731.1394467581</v>
      </c>
      <c r="AD16" s="108">
        <f t="shared" si="11"/>
        <v>21462.2788935162</v>
      </c>
      <c r="AE16" s="203">
        <v>0.306603984193089</v>
      </c>
      <c r="AF16" s="202">
        <v>40250</v>
      </c>
      <c r="AG16" s="108">
        <f t="shared" si="12"/>
        <v>80500</v>
      </c>
      <c r="AH16" s="202">
        <v>11476.9536383078</v>
      </c>
      <c r="AI16" s="108">
        <f t="shared" si="13"/>
        <v>22953.9072766156</v>
      </c>
      <c r="AJ16" s="241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54"/>
      <c r="AR16" s="254"/>
      <c r="AS16" s="255">
        <v>71</v>
      </c>
      <c r="AT16" s="255">
        <v>45</v>
      </c>
      <c r="AU16" s="255">
        <f t="shared" si="18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19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0"/>
        <v>-5</v>
      </c>
    </row>
    <row r="17" s="168" customFormat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8">
        <v>2</v>
      </c>
      <c r="H17" s="188">
        <v>4</v>
      </c>
      <c r="I17" s="202">
        <v>26000</v>
      </c>
      <c r="J17" s="108">
        <f t="shared" si="0"/>
        <v>78000</v>
      </c>
      <c r="K17" s="202">
        <f t="shared" si="1"/>
        <v>3770</v>
      </c>
      <c r="L17" s="108">
        <f t="shared" si="2"/>
        <v>11310</v>
      </c>
      <c r="M17" s="203">
        <v>0.145</v>
      </c>
      <c r="N17" s="204">
        <v>31000</v>
      </c>
      <c r="O17" s="205">
        <f t="shared" si="3"/>
        <v>93000</v>
      </c>
      <c r="P17" s="202">
        <f t="shared" si="4"/>
        <v>3875</v>
      </c>
      <c r="Q17" s="108">
        <f t="shared" si="5"/>
        <v>11625</v>
      </c>
      <c r="R17" s="203">
        <v>0.125</v>
      </c>
      <c r="S17" s="217">
        <v>94483.65</v>
      </c>
      <c r="T17" s="217">
        <v>12351.11</v>
      </c>
      <c r="U17" s="218">
        <f t="shared" si="6"/>
        <v>1.21132884615385</v>
      </c>
      <c r="V17" s="218">
        <f t="shared" si="7"/>
        <v>1.09205216622458</v>
      </c>
      <c r="W17" s="218">
        <f t="shared" si="8"/>
        <v>1.01595322580645</v>
      </c>
      <c r="X17" s="218">
        <f t="shared" si="9"/>
        <v>1.06246107526882</v>
      </c>
      <c r="Y17" s="191">
        <f>(G17*500)+(H17*260)</f>
        <v>2040</v>
      </c>
      <c r="Z17" s="229">
        <f>(T17-L17)*0.3</f>
        <v>312.333</v>
      </c>
      <c r="AA17" s="230">
        <v>16000</v>
      </c>
      <c r="AB17" s="205">
        <f t="shared" si="10"/>
        <v>32000</v>
      </c>
      <c r="AC17" s="202">
        <v>2197.58987068778</v>
      </c>
      <c r="AD17" s="108">
        <f t="shared" si="11"/>
        <v>4395.17974137556</v>
      </c>
      <c r="AE17" s="203">
        <v>0.137349366917986</v>
      </c>
      <c r="AF17" s="202">
        <v>18400</v>
      </c>
      <c r="AG17" s="108">
        <f t="shared" si="12"/>
        <v>36800</v>
      </c>
      <c r="AH17" s="202">
        <v>2350.32236670058</v>
      </c>
      <c r="AI17" s="108">
        <f t="shared" si="13"/>
        <v>4700.64473340116</v>
      </c>
      <c r="AJ17" s="241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54"/>
      <c r="AR17" s="254"/>
      <c r="AS17" s="255">
        <v>48</v>
      </c>
      <c r="AT17" s="255">
        <v>33</v>
      </c>
      <c r="AU17" s="255">
        <f t="shared" si="18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19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0"/>
        <v>15</v>
      </c>
    </row>
    <row r="18" s="168" customFormat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8">
        <v>2</v>
      </c>
      <c r="H18" s="188">
        <v>2</v>
      </c>
      <c r="I18" s="206">
        <v>15000</v>
      </c>
      <c r="J18" s="108">
        <f t="shared" si="0"/>
        <v>45000</v>
      </c>
      <c r="K18" s="206">
        <f t="shared" si="1"/>
        <v>3757.73490129749</v>
      </c>
      <c r="L18" s="108">
        <f t="shared" si="2"/>
        <v>11273.2047038925</v>
      </c>
      <c r="M18" s="207">
        <v>0.250515660086499</v>
      </c>
      <c r="N18" s="208">
        <v>18800</v>
      </c>
      <c r="O18" s="205">
        <f t="shared" si="3"/>
        <v>56400</v>
      </c>
      <c r="P18" s="206">
        <f t="shared" si="4"/>
        <v>4356.46732890421</v>
      </c>
      <c r="Q18" s="108">
        <f t="shared" si="5"/>
        <v>13069.4019867126</v>
      </c>
      <c r="R18" s="207">
        <v>0.231726985580011</v>
      </c>
      <c r="S18" s="221">
        <v>53596.97</v>
      </c>
      <c r="T18" s="221">
        <v>11459.01</v>
      </c>
      <c r="U18" s="218">
        <f t="shared" si="6"/>
        <v>1.19104377777778</v>
      </c>
      <c r="V18" s="218">
        <f t="shared" si="7"/>
        <v>1.01648202982097</v>
      </c>
      <c r="W18" s="222">
        <f t="shared" si="8"/>
        <v>0.950300886524823</v>
      </c>
      <c r="X18" s="222">
        <f t="shared" si="9"/>
        <v>0.876781509333797</v>
      </c>
      <c r="Y18" s="191">
        <f>(G18*200)+(H18*100)</f>
        <v>600</v>
      </c>
      <c r="Z18" s="229">
        <f>(T18-L18)*0.2</f>
        <v>37.1610592215002</v>
      </c>
      <c r="AA18" s="233">
        <v>9750</v>
      </c>
      <c r="AB18" s="205">
        <f t="shared" si="10"/>
        <v>19500</v>
      </c>
      <c r="AC18" s="206">
        <v>3154.93159421434</v>
      </c>
      <c r="AD18" s="108">
        <f t="shared" si="11"/>
        <v>6309.86318842868</v>
      </c>
      <c r="AE18" s="207">
        <v>0.323582727611727</v>
      </c>
      <c r="AF18" s="206">
        <v>11212.5</v>
      </c>
      <c r="AG18" s="108">
        <f t="shared" si="12"/>
        <v>22425</v>
      </c>
      <c r="AH18" s="206">
        <v>3374.19934001224</v>
      </c>
      <c r="AI18" s="108">
        <f t="shared" si="13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54"/>
      <c r="AR18" s="254"/>
      <c r="AS18" s="255">
        <v>36</v>
      </c>
      <c r="AT18" s="255">
        <v>23</v>
      </c>
      <c r="AU18" s="255">
        <f t="shared" si="18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19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0"/>
        <v>5</v>
      </c>
    </row>
    <row r="19" s="168" customFormat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8">
        <v>2</v>
      </c>
      <c r="H19" s="188">
        <v>2</v>
      </c>
      <c r="I19" s="206">
        <v>14000</v>
      </c>
      <c r="J19" s="108">
        <f t="shared" si="0"/>
        <v>42000</v>
      </c>
      <c r="K19" s="206">
        <f t="shared" si="1"/>
        <v>3283.90935197769</v>
      </c>
      <c r="L19" s="108">
        <f t="shared" si="2"/>
        <v>9851.72805593306</v>
      </c>
      <c r="M19" s="207">
        <v>0.234564953712692</v>
      </c>
      <c r="N19" s="208">
        <v>17500</v>
      </c>
      <c r="O19" s="205">
        <f t="shared" si="3"/>
        <v>52500</v>
      </c>
      <c r="P19" s="206">
        <f t="shared" si="4"/>
        <v>3797.0201882242</v>
      </c>
      <c r="Q19" s="108">
        <f t="shared" si="5"/>
        <v>11391.0605646726</v>
      </c>
      <c r="R19" s="207">
        <v>0.21697258218424</v>
      </c>
      <c r="S19" s="221">
        <v>49937.6</v>
      </c>
      <c r="T19" s="221">
        <v>9760.39</v>
      </c>
      <c r="U19" s="218">
        <f t="shared" si="6"/>
        <v>1.18899047619048</v>
      </c>
      <c r="V19" s="222">
        <f t="shared" si="7"/>
        <v>0.99072872744614</v>
      </c>
      <c r="W19" s="222">
        <f t="shared" si="8"/>
        <v>0.951192380952381</v>
      </c>
      <c r="X19" s="222">
        <f t="shared" si="9"/>
        <v>0.856846466980446</v>
      </c>
      <c r="Y19" s="191">
        <f t="shared" ref="Y19:Y50" si="21">(G19*200)+(H19*100)</f>
        <v>600</v>
      </c>
      <c r="Z19" s="234">
        <v>0</v>
      </c>
      <c r="AA19" s="233">
        <v>9100</v>
      </c>
      <c r="AB19" s="205">
        <f t="shared" si="10"/>
        <v>18200</v>
      </c>
      <c r="AC19" s="206">
        <v>2757.11556009793</v>
      </c>
      <c r="AD19" s="108">
        <f t="shared" si="11"/>
        <v>5514.23112019586</v>
      </c>
      <c r="AE19" s="207">
        <v>0.302979731878893</v>
      </c>
      <c r="AF19" s="206">
        <v>10465</v>
      </c>
      <c r="AG19" s="108">
        <f t="shared" si="12"/>
        <v>20930</v>
      </c>
      <c r="AH19" s="206">
        <v>2948.73509152473</v>
      </c>
      <c r="AI19" s="108">
        <f t="shared" si="13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4"/>
        <v>1.56703021978022</v>
      </c>
      <c r="AN19" s="244">
        <f t="shared" si="15"/>
        <v>1.08392446194524</v>
      </c>
      <c r="AO19" s="244">
        <f t="shared" si="16"/>
        <v>1.36263497372193</v>
      </c>
      <c r="AP19" s="244">
        <f t="shared" si="17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18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19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0"/>
        <v>21</v>
      </c>
    </row>
    <row r="20" s="168" customFormat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8">
        <v>2</v>
      </c>
      <c r="H20" s="188">
        <v>2</v>
      </c>
      <c r="I20" s="206">
        <v>15000</v>
      </c>
      <c r="J20" s="108">
        <f t="shared" si="0"/>
        <v>45000</v>
      </c>
      <c r="K20" s="206">
        <f t="shared" si="1"/>
        <v>3848.85997212381</v>
      </c>
      <c r="L20" s="108">
        <f t="shared" si="2"/>
        <v>11546.5799163714</v>
      </c>
      <c r="M20" s="207">
        <v>0.256590664808254</v>
      </c>
      <c r="N20" s="208">
        <v>18800</v>
      </c>
      <c r="O20" s="205">
        <f t="shared" si="3"/>
        <v>56400</v>
      </c>
      <c r="P20" s="206">
        <f t="shared" si="4"/>
        <v>4462.11166101554</v>
      </c>
      <c r="Q20" s="108">
        <f t="shared" si="5"/>
        <v>13386.3349830466</v>
      </c>
      <c r="R20" s="207">
        <v>0.237346364947635</v>
      </c>
      <c r="S20" s="221">
        <v>52381.7</v>
      </c>
      <c r="T20" s="221">
        <v>12361.42</v>
      </c>
      <c r="U20" s="218">
        <f t="shared" si="6"/>
        <v>1.16403777777778</v>
      </c>
      <c r="V20" s="218">
        <f t="shared" si="7"/>
        <v>1.07056982149955</v>
      </c>
      <c r="W20" s="222">
        <f t="shared" si="8"/>
        <v>0.928753546099291</v>
      </c>
      <c r="X20" s="222">
        <f t="shared" si="9"/>
        <v>0.923435728723013</v>
      </c>
      <c r="Y20" s="191">
        <f t="shared" si="21"/>
        <v>600</v>
      </c>
      <c r="Z20" s="229">
        <f>(T20-L20)*0.2</f>
        <v>162.96801672572</v>
      </c>
      <c r="AA20" s="233">
        <v>9750</v>
      </c>
      <c r="AB20" s="205">
        <f t="shared" si="10"/>
        <v>19500</v>
      </c>
      <c r="AC20" s="206">
        <v>3231.43868492895</v>
      </c>
      <c r="AD20" s="108">
        <f t="shared" si="11"/>
        <v>6462.8773698579</v>
      </c>
      <c r="AE20" s="207">
        <v>0.331429608710661</v>
      </c>
      <c r="AF20" s="206">
        <v>11212.5</v>
      </c>
      <c r="AG20" s="108">
        <f t="shared" si="12"/>
        <v>22425</v>
      </c>
      <c r="AH20" s="206">
        <v>3456.02367353151</v>
      </c>
      <c r="AI20" s="108">
        <f t="shared" si="13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4"/>
        <v>1.16128307692308</v>
      </c>
      <c r="AN20" s="76">
        <f t="shared" si="15"/>
        <v>0.908767049703302</v>
      </c>
      <c r="AO20" s="244">
        <f t="shared" si="16"/>
        <v>1.00981137123746</v>
      </c>
      <c r="AP20" s="76">
        <f t="shared" si="17"/>
        <v>0.849712061433663</v>
      </c>
      <c r="AQ20" s="254"/>
      <c r="AR20" s="254"/>
      <c r="AS20" s="255">
        <v>48</v>
      </c>
      <c r="AT20" s="255">
        <v>43</v>
      </c>
      <c r="AU20" s="255">
        <f t="shared" si="18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19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0"/>
        <v>12</v>
      </c>
    </row>
    <row r="21" s="168" customFormat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8">
        <v>2</v>
      </c>
      <c r="H21" s="188">
        <v>1</v>
      </c>
      <c r="I21" s="206">
        <v>12000</v>
      </c>
      <c r="J21" s="108">
        <f t="shared" si="0"/>
        <v>36000</v>
      </c>
      <c r="K21" s="206">
        <f t="shared" si="1"/>
        <v>2521.13822099543</v>
      </c>
      <c r="L21" s="108">
        <f t="shared" si="2"/>
        <v>7563.41466298628</v>
      </c>
      <c r="M21" s="207">
        <v>0.210094851749619</v>
      </c>
      <c r="N21" s="208">
        <v>15500</v>
      </c>
      <c r="O21" s="205">
        <f t="shared" si="3"/>
        <v>46500</v>
      </c>
      <c r="P21" s="206">
        <f t="shared" si="4"/>
        <v>3012.23493696015</v>
      </c>
      <c r="Q21" s="108">
        <f t="shared" si="5"/>
        <v>9036.70481088046</v>
      </c>
      <c r="R21" s="207">
        <v>0.194337737868397</v>
      </c>
      <c r="S21" s="221">
        <v>41662.29</v>
      </c>
      <c r="T21" s="221">
        <v>8603.83</v>
      </c>
      <c r="U21" s="218">
        <f t="shared" si="6"/>
        <v>1.15728583333333</v>
      </c>
      <c r="V21" s="218">
        <f t="shared" si="7"/>
        <v>1.13755894438861</v>
      </c>
      <c r="W21" s="222">
        <f t="shared" si="8"/>
        <v>0.895963225806452</v>
      </c>
      <c r="X21" s="222">
        <f t="shared" si="9"/>
        <v>0.952098157465621</v>
      </c>
      <c r="Y21" s="191">
        <f t="shared" si="21"/>
        <v>500</v>
      </c>
      <c r="Z21" s="229">
        <f>(T21-L21)*0.2</f>
        <v>208.083067402744</v>
      </c>
      <c r="AA21" s="233">
        <v>7800</v>
      </c>
      <c r="AB21" s="205">
        <f t="shared" si="10"/>
        <v>15600</v>
      </c>
      <c r="AC21" s="206">
        <v>2116.70563137741</v>
      </c>
      <c r="AD21" s="108">
        <f t="shared" si="11"/>
        <v>4233.41126275482</v>
      </c>
      <c r="AE21" s="207">
        <v>0.271372516843258</v>
      </c>
      <c r="AF21" s="206">
        <v>8970</v>
      </c>
      <c r="AG21" s="108">
        <f t="shared" si="12"/>
        <v>17940</v>
      </c>
      <c r="AH21" s="206">
        <v>2263.81667275814</v>
      </c>
      <c r="AI21" s="108">
        <f t="shared" si="13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4"/>
        <v>1.24944935897436</v>
      </c>
      <c r="AN21" s="244">
        <f t="shared" si="15"/>
        <v>1.08142576183842</v>
      </c>
      <c r="AO21" s="244">
        <f t="shared" si="16"/>
        <v>1.08647770345596</v>
      </c>
      <c r="AP21" s="244">
        <f t="shared" si="17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18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19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0"/>
        <v>-2</v>
      </c>
    </row>
    <row r="22" s="168" customFormat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8">
        <v>4</v>
      </c>
      <c r="H22" s="188">
        <v>1</v>
      </c>
      <c r="I22" s="206">
        <v>22000</v>
      </c>
      <c r="J22" s="108">
        <f t="shared" si="0"/>
        <v>66000</v>
      </c>
      <c r="K22" s="206">
        <f t="shared" si="1"/>
        <v>4840</v>
      </c>
      <c r="L22" s="108">
        <f t="shared" si="2"/>
        <v>14520</v>
      </c>
      <c r="M22" s="207">
        <v>0.22</v>
      </c>
      <c r="N22" s="208">
        <v>27500</v>
      </c>
      <c r="O22" s="205">
        <f t="shared" si="3"/>
        <v>82500</v>
      </c>
      <c r="P22" s="206">
        <f t="shared" si="4"/>
        <v>5596.25</v>
      </c>
      <c r="Q22" s="108">
        <f t="shared" si="5"/>
        <v>16788.75</v>
      </c>
      <c r="R22" s="207">
        <v>0.2035</v>
      </c>
      <c r="S22" s="221">
        <v>76051.79</v>
      </c>
      <c r="T22" s="221">
        <v>15487.42</v>
      </c>
      <c r="U22" s="218">
        <f t="shared" si="6"/>
        <v>1.15229984848485</v>
      </c>
      <c r="V22" s="218">
        <f t="shared" si="7"/>
        <v>1.06662672176309</v>
      </c>
      <c r="W22" s="222">
        <f t="shared" si="8"/>
        <v>0.921839878787879</v>
      </c>
      <c r="X22" s="222">
        <f t="shared" si="9"/>
        <v>0.922487975578885</v>
      </c>
      <c r="Y22" s="191">
        <f t="shared" si="21"/>
        <v>900</v>
      </c>
      <c r="Z22" s="229">
        <f>(T22-L22)*0.2</f>
        <v>193.484</v>
      </c>
      <c r="AA22" s="233">
        <v>14300</v>
      </c>
      <c r="AB22" s="205">
        <f t="shared" si="10"/>
        <v>28600</v>
      </c>
      <c r="AC22" s="206">
        <v>3678.78193261666</v>
      </c>
      <c r="AD22" s="108">
        <f t="shared" si="11"/>
        <v>7357.56386523332</v>
      </c>
      <c r="AE22" s="207">
        <v>0.257257477805361</v>
      </c>
      <c r="AF22" s="206">
        <v>16445</v>
      </c>
      <c r="AG22" s="108">
        <f t="shared" si="12"/>
        <v>32890</v>
      </c>
      <c r="AH22" s="206">
        <v>3934.45727693351</v>
      </c>
      <c r="AI22" s="108">
        <f t="shared" si="13"/>
        <v>7868.91455386702</v>
      </c>
      <c r="AJ22" s="242">
        <v>0.239249454358985</v>
      </c>
      <c r="AK22" s="243">
        <v>26882.51</v>
      </c>
      <c r="AL22" s="243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54"/>
      <c r="AR22" s="254"/>
      <c r="AS22" s="255">
        <v>59</v>
      </c>
      <c r="AT22" s="255">
        <v>65</v>
      </c>
      <c r="AU22" s="255">
        <f t="shared" si="18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19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0"/>
        <v>15</v>
      </c>
    </row>
    <row r="23" s="168" customFormat="1" spans="1:60">
      <c r="A23" s="26">
        <v>65</v>
      </c>
      <c r="B23" s="26">
        <v>355</v>
      </c>
      <c r="C23" s="27" t="s">
        <v>69</v>
      </c>
      <c r="D23" s="27" t="s">
        <v>47</v>
      </c>
      <c r="E23" s="189">
        <v>22</v>
      </c>
      <c r="F23" s="190">
        <v>150</v>
      </c>
      <c r="G23" s="188">
        <v>3</v>
      </c>
      <c r="H23" s="188">
        <v>2</v>
      </c>
      <c r="I23" s="206">
        <v>13000</v>
      </c>
      <c r="J23" s="108">
        <f t="shared" si="0"/>
        <v>39000</v>
      </c>
      <c r="K23" s="206">
        <f t="shared" si="1"/>
        <v>2696.35276343814</v>
      </c>
      <c r="L23" s="108">
        <f t="shared" si="2"/>
        <v>8089.05829031442</v>
      </c>
      <c r="M23" s="207">
        <v>0.207411751033703</v>
      </c>
      <c r="N23" s="208">
        <v>16250</v>
      </c>
      <c r="O23" s="205">
        <f t="shared" si="3"/>
        <v>48750</v>
      </c>
      <c r="P23" s="206">
        <f t="shared" si="4"/>
        <v>3117.65788272534</v>
      </c>
      <c r="Q23" s="108">
        <f t="shared" si="5"/>
        <v>9352.97364817603</v>
      </c>
      <c r="R23" s="207">
        <v>0.191855869706175</v>
      </c>
      <c r="S23" s="221">
        <v>43765.76</v>
      </c>
      <c r="T23" s="221">
        <v>6210.56</v>
      </c>
      <c r="U23" s="218">
        <f t="shared" si="6"/>
        <v>1.12219897435897</v>
      </c>
      <c r="V23" s="222">
        <f t="shared" si="7"/>
        <v>0.767772931916726</v>
      </c>
      <c r="W23" s="222">
        <f t="shared" si="8"/>
        <v>0.89775917948718</v>
      </c>
      <c r="X23" s="222">
        <f t="shared" si="9"/>
        <v>0.664019833009062</v>
      </c>
      <c r="Y23" s="191">
        <f t="shared" si="21"/>
        <v>800</v>
      </c>
      <c r="Z23" s="234">
        <v>0</v>
      </c>
      <c r="AA23" s="233">
        <v>8450</v>
      </c>
      <c r="AB23" s="205">
        <f t="shared" si="10"/>
        <v>16900</v>
      </c>
      <c r="AC23" s="206">
        <v>2263.81284096994</v>
      </c>
      <c r="AD23" s="108">
        <f t="shared" si="11"/>
        <v>4527.62568193988</v>
      </c>
      <c r="AE23" s="207">
        <v>0.267906845085199</v>
      </c>
      <c r="AF23" s="206">
        <v>9717.5</v>
      </c>
      <c r="AG23" s="108">
        <f t="shared" si="12"/>
        <v>19435</v>
      </c>
      <c r="AH23" s="206">
        <v>2421.14783341735</v>
      </c>
      <c r="AI23" s="108">
        <f t="shared" si="13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54"/>
      <c r="AR23" s="254"/>
      <c r="AS23" s="255">
        <v>42</v>
      </c>
      <c r="AT23" s="255">
        <v>0</v>
      </c>
      <c r="AU23" s="255">
        <f t="shared" si="18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19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0"/>
        <v>-7</v>
      </c>
    </row>
    <row r="24" s="168" customFormat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8">
        <v>2</v>
      </c>
      <c r="H24" s="188">
        <v>3</v>
      </c>
      <c r="I24" s="206">
        <v>16000</v>
      </c>
      <c r="J24" s="108">
        <f t="shared" si="0"/>
        <v>48000</v>
      </c>
      <c r="K24" s="206">
        <f t="shared" si="1"/>
        <v>3402.30608359085</v>
      </c>
      <c r="L24" s="108">
        <f t="shared" si="2"/>
        <v>10206.9182507725</v>
      </c>
      <c r="M24" s="207">
        <v>0.212644130224428</v>
      </c>
      <c r="N24" s="208">
        <v>20000</v>
      </c>
      <c r="O24" s="205">
        <f t="shared" si="3"/>
        <v>60000</v>
      </c>
      <c r="P24" s="206">
        <f t="shared" si="4"/>
        <v>3933.91640915192</v>
      </c>
      <c r="Q24" s="108">
        <f t="shared" si="5"/>
        <v>11801.7492274558</v>
      </c>
      <c r="R24" s="207">
        <v>0.196695820457596</v>
      </c>
      <c r="S24" s="221">
        <v>53796.28</v>
      </c>
      <c r="T24" s="221">
        <v>7994.25</v>
      </c>
      <c r="U24" s="218">
        <f t="shared" si="6"/>
        <v>1.12075583333333</v>
      </c>
      <c r="V24" s="222">
        <f t="shared" si="7"/>
        <v>0.783218774128515</v>
      </c>
      <c r="W24" s="222">
        <f t="shared" si="8"/>
        <v>0.896604666666667</v>
      </c>
      <c r="X24" s="222">
        <f t="shared" si="9"/>
        <v>0.677378399246277</v>
      </c>
      <c r="Y24" s="191">
        <f t="shared" si="21"/>
        <v>700</v>
      </c>
      <c r="Z24" s="234">
        <v>0</v>
      </c>
      <c r="AA24" s="233">
        <v>10400</v>
      </c>
      <c r="AB24" s="205">
        <f t="shared" si="10"/>
        <v>20800</v>
      </c>
      <c r="AC24" s="206">
        <v>2856.51948268148</v>
      </c>
      <c r="AD24" s="108">
        <f t="shared" si="11"/>
        <v>5713.03896536296</v>
      </c>
      <c r="AE24" s="207">
        <v>0.274665334873219</v>
      </c>
      <c r="AF24" s="206">
        <v>11960</v>
      </c>
      <c r="AG24" s="108">
        <f t="shared" si="12"/>
        <v>23920</v>
      </c>
      <c r="AH24" s="206">
        <v>3055.04758672784</v>
      </c>
      <c r="AI24" s="108">
        <f t="shared" si="13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54"/>
      <c r="AR24" s="254"/>
      <c r="AS24" s="255">
        <v>100</v>
      </c>
      <c r="AT24" s="255">
        <v>31</v>
      </c>
      <c r="AU24" s="255">
        <f t="shared" si="18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19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0"/>
        <v>2</v>
      </c>
    </row>
    <row r="25" s="168" customFormat="1" spans="1:60">
      <c r="A25" s="26">
        <v>30</v>
      </c>
      <c r="B25" s="26">
        <v>747</v>
      </c>
      <c r="C25" s="27" t="s">
        <v>71</v>
      </c>
      <c r="D25" s="27" t="s">
        <v>47</v>
      </c>
      <c r="E25" s="189">
        <v>10</v>
      </c>
      <c r="F25" s="190">
        <v>200</v>
      </c>
      <c r="G25" s="188">
        <v>3</v>
      </c>
      <c r="H25" s="188">
        <v>2</v>
      </c>
      <c r="I25" s="206">
        <v>20000</v>
      </c>
      <c r="J25" s="108">
        <f t="shared" si="0"/>
        <v>60000</v>
      </c>
      <c r="K25" s="206">
        <f t="shared" si="1"/>
        <v>3300</v>
      </c>
      <c r="L25" s="108">
        <f t="shared" si="2"/>
        <v>9900</v>
      </c>
      <c r="M25" s="207">
        <v>0.165</v>
      </c>
      <c r="N25" s="208">
        <v>25000</v>
      </c>
      <c r="O25" s="205">
        <f t="shared" si="3"/>
        <v>75000</v>
      </c>
      <c r="P25" s="206">
        <f t="shared" si="4"/>
        <v>3750</v>
      </c>
      <c r="Q25" s="108">
        <f t="shared" si="5"/>
        <v>11250</v>
      </c>
      <c r="R25" s="207">
        <v>0.15</v>
      </c>
      <c r="S25" s="221">
        <v>67138.64</v>
      </c>
      <c r="T25" s="221">
        <v>10408.38</v>
      </c>
      <c r="U25" s="218">
        <f t="shared" si="6"/>
        <v>1.11897733333333</v>
      </c>
      <c r="V25" s="218">
        <f t="shared" si="7"/>
        <v>1.05135151515152</v>
      </c>
      <c r="W25" s="222">
        <f t="shared" si="8"/>
        <v>0.895181866666667</v>
      </c>
      <c r="X25" s="222">
        <f t="shared" si="9"/>
        <v>0.925189333333333</v>
      </c>
      <c r="Y25" s="191">
        <f t="shared" si="21"/>
        <v>800</v>
      </c>
      <c r="Z25" s="229">
        <f>(T25-L25)*0.2</f>
        <v>101.676</v>
      </c>
      <c r="AA25" s="233">
        <v>12000</v>
      </c>
      <c r="AB25" s="205">
        <f t="shared" si="10"/>
        <v>24000</v>
      </c>
      <c r="AC25" s="206">
        <v>2119.25467096228</v>
      </c>
      <c r="AD25" s="108">
        <f t="shared" si="11"/>
        <v>4238.50934192456</v>
      </c>
      <c r="AE25" s="207">
        <v>0.176604555913523</v>
      </c>
      <c r="AF25" s="206">
        <v>13800</v>
      </c>
      <c r="AG25" s="108">
        <f t="shared" si="12"/>
        <v>27600</v>
      </c>
      <c r="AH25" s="206">
        <v>2266.54287059416</v>
      </c>
      <c r="AI25" s="108">
        <f t="shared" si="13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4"/>
        <v>1.202265</v>
      </c>
      <c r="AN25" s="76">
        <f t="shared" si="15"/>
        <v>0.994436878623499</v>
      </c>
      <c r="AO25" s="244">
        <f t="shared" si="16"/>
        <v>1.04544782608696</v>
      </c>
      <c r="AP25" s="76">
        <f t="shared" si="17"/>
        <v>0.929814753271153</v>
      </c>
      <c r="AQ25" s="254"/>
      <c r="AR25" s="254"/>
      <c r="AS25" s="255">
        <v>50</v>
      </c>
      <c r="AT25" s="255">
        <v>66</v>
      </c>
      <c r="AU25" s="255">
        <f t="shared" si="18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19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0"/>
        <v>2</v>
      </c>
    </row>
    <row r="26" s="168" customFormat="1" spans="1:60">
      <c r="A26" s="26">
        <v>18</v>
      </c>
      <c r="B26" s="26">
        <v>578</v>
      </c>
      <c r="C26" s="27" t="s">
        <v>72</v>
      </c>
      <c r="D26" s="27" t="s">
        <v>47</v>
      </c>
      <c r="E26" s="189">
        <v>6</v>
      </c>
      <c r="F26" s="190">
        <v>200</v>
      </c>
      <c r="G26" s="188">
        <v>3</v>
      </c>
      <c r="H26" s="188">
        <v>3</v>
      </c>
      <c r="I26" s="206">
        <v>20000</v>
      </c>
      <c r="J26" s="108">
        <f t="shared" si="0"/>
        <v>60000</v>
      </c>
      <c r="K26" s="206">
        <f t="shared" si="1"/>
        <v>4718.47103735082</v>
      </c>
      <c r="L26" s="108">
        <f t="shared" si="2"/>
        <v>14155.4131120525</v>
      </c>
      <c r="M26" s="207">
        <v>0.235923551867541</v>
      </c>
      <c r="N26" s="208">
        <v>25000</v>
      </c>
      <c r="O26" s="205">
        <f t="shared" si="3"/>
        <v>75000</v>
      </c>
      <c r="P26" s="206">
        <f t="shared" si="4"/>
        <v>5455.73213693687</v>
      </c>
      <c r="Q26" s="108">
        <f t="shared" si="5"/>
        <v>16367.1964108106</v>
      </c>
      <c r="R26" s="207">
        <v>0.218229285477475</v>
      </c>
      <c r="S26" s="221">
        <v>66743.07</v>
      </c>
      <c r="T26" s="221">
        <v>19874.81</v>
      </c>
      <c r="U26" s="218">
        <f t="shared" si="6"/>
        <v>1.1123845</v>
      </c>
      <c r="V26" s="218">
        <f t="shared" si="7"/>
        <v>1.40404309239677</v>
      </c>
      <c r="W26" s="222">
        <f t="shared" si="8"/>
        <v>0.8899076</v>
      </c>
      <c r="X26" s="222">
        <f t="shared" si="9"/>
        <v>1.21430753937019</v>
      </c>
      <c r="Y26" s="191">
        <f t="shared" si="21"/>
        <v>900</v>
      </c>
      <c r="Z26" s="229">
        <f>(T26-L26)*0.2</f>
        <v>1143.8793775895</v>
      </c>
      <c r="AA26" s="233">
        <v>13000</v>
      </c>
      <c r="AB26" s="205">
        <f t="shared" si="10"/>
        <v>26000</v>
      </c>
      <c r="AC26" s="206">
        <v>3961.54964177579</v>
      </c>
      <c r="AD26" s="108">
        <f t="shared" si="11"/>
        <v>7923.09928355158</v>
      </c>
      <c r="AE26" s="207">
        <v>0.304734587828907</v>
      </c>
      <c r="AF26" s="206">
        <v>14950</v>
      </c>
      <c r="AG26" s="108">
        <f t="shared" si="12"/>
        <v>29900</v>
      </c>
      <c r="AH26" s="206">
        <v>4236.87734187921</v>
      </c>
      <c r="AI26" s="108">
        <f t="shared" si="13"/>
        <v>8473.75468375842</v>
      </c>
      <c r="AJ26" s="242">
        <v>0.283403166680884</v>
      </c>
      <c r="AK26" s="243">
        <v>23143.91</v>
      </c>
      <c r="AL26" s="243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54"/>
      <c r="AR26" s="254"/>
      <c r="AS26" s="255">
        <v>71</v>
      </c>
      <c r="AT26" s="255">
        <v>1</v>
      </c>
      <c r="AU26" s="255">
        <f t="shared" si="18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19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0"/>
        <v>23</v>
      </c>
    </row>
    <row r="27" s="168" customFormat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8">
        <v>18</v>
      </c>
      <c r="H27" s="188">
        <v>5</v>
      </c>
      <c r="I27" s="206">
        <v>110000</v>
      </c>
      <c r="J27" s="108">
        <f t="shared" si="0"/>
        <v>330000</v>
      </c>
      <c r="K27" s="206">
        <f t="shared" si="1"/>
        <v>23100</v>
      </c>
      <c r="L27" s="108">
        <f t="shared" si="2"/>
        <v>69300</v>
      </c>
      <c r="M27" s="207">
        <v>0.21</v>
      </c>
      <c r="N27" s="208">
        <v>132000</v>
      </c>
      <c r="O27" s="205">
        <f t="shared" si="3"/>
        <v>396000</v>
      </c>
      <c r="P27" s="206">
        <f t="shared" si="4"/>
        <v>25641</v>
      </c>
      <c r="Q27" s="108">
        <f t="shared" si="5"/>
        <v>76923</v>
      </c>
      <c r="R27" s="207">
        <v>0.19425</v>
      </c>
      <c r="S27" s="221">
        <v>366496.07</v>
      </c>
      <c r="T27" s="221">
        <v>75869.41</v>
      </c>
      <c r="U27" s="218">
        <f t="shared" si="6"/>
        <v>1.11059415151515</v>
      </c>
      <c r="V27" s="218">
        <f t="shared" si="7"/>
        <v>1.09479668109668</v>
      </c>
      <c r="W27" s="222">
        <f t="shared" si="8"/>
        <v>0.925495126262626</v>
      </c>
      <c r="X27" s="222">
        <f t="shared" si="9"/>
        <v>0.986303316303316</v>
      </c>
      <c r="Y27" s="191">
        <v>0</v>
      </c>
      <c r="Z27" s="234">
        <v>0</v>
      </c>
      <c r="AA27" s="233">
        <v>75000</v>
      </c>
      <c r="AB27" s="205">
        <f t="shared" si="10"/>
        <v>150000</v>
      </c>
      <c r="AC27" s="206">
        <v>19173.2439885115</v>
      </c>
      <c r="AD27" s="108">
        <f t="shared" si="11"/>
        <v>38346.487977023</v>
      </c>
      <c r="AE27" s="207">
        <v>0.255643253180153</v>
      </c>
      <c r="AF27" s="206">
        <v>86250</v>
      </c>
      <c r="AG27" s="108">
        <f t="shared" si="12"/>
        <v>172500</v>
      </c>
      <c r="AH27" s="206">
        <v>20505.784445713</v>
      </c>
      <c r="AI27" s="108">
        <f t="shared" si="13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4"/>
        <v>1.28011533333333</v>
      </c>
      <c r="AN27" s="76">
        <f t="shared" si="15"/>
        <v>0.988993047361315</v>
      </c>
      <c r="AO27" s="244">
        <f t="shared" si="16"/>
        <v>1.11314376811594</v>
      </c>
      <c r="AP27" s="76">
        <f t="shared" si="17"/>
        <v>0.924724681964766</v>
      </c>
      <c r="AQ27" s="254"/>
      <c r="AR27" s="254"/>
      <c r="AS27" s="255">
        <v>180</v>
      </c>
      <c r="AT27" s="255">
        <v>269</v>
      </c>
      <c r="AU27" s="255">
        <f t="shared" si="18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19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0"/>
        <v>136.18</v>
      </c>
    </row>
    <row r="28" s="168" customFormat="1" spans="1:60">
      <c r="A28" s="26">
        <v>72</v>
      </c>
      <c r="B28" s="26">
        <v>367</v>
      </c>
      <c r="C28" s="27" t="s">
        <v>74</v>
      </c>
      <c r="D28" s="27" t="s">
        <v>55</v>
      </c>
      <c r="E28" s="189">
        <v>24</v>
      </c>
      <c r="F28" s="190">
        <v>150</v>
      </c>
      <c r="G28" s="188">
        <v>2</v>
      </c>
      <c r="H28" s="188">
        <v>1</v>
      </c>
      <c r="I28" s="206">
        <v>12000</v>
      </c>
      <c r="J28" s="108">
        <f t="shared" si="0"/>
        <v>36000</v>
      </c>
      <c r="K28" s="206">
        <f t="shared" si="1"/>
        <v>2452.84224824324</v>
      </c>
      <c r="L28" s="108">
        <f t="shared" si="2"/>
        <v>7358.52674472973</v>
      </c>
      <c r="M28" s="207">
        <v>0.204403520686937</v>
      </c>
      <c r="N28" s="208">
        <v>15500</v>
      </c>
      <c r="O28" s="205">
        <f t="shared" si="3"/>
        <v>46500</v>
      </c>
      <c r="P28" s="206">
        <f t="shared" si="4"/>
        <v>2930.63547784896</v>
      </c>
      <c r="Q28" s="108">
        <f t="shared" si="5"/>
        <v>8791.90643354689</v>
      </c>
      <c r="R28" s="207">
        <v>0.189073256635417</v>
      </c>
      <c r="S28" s="221">
        <v>39822.29</v>
      </c>
      <c r="T28" s="221">
        <v>7172.91</v>
      </c>
      <c r="U28" s="218">
        <f t="shared" si="6"/>
        <v>1.10617472222222</v>
      </c>
      <c r="V28" s="222">
        <f t="shared" si="7"/>
        <v>0.974775284351223</v>
      </c>
      <c r="W28" s="222">
        <f t="shared" si="8"/>
        <v>0.856393333333333</v>
      </c>
      <c r="X28" s="222">
        <f t="shared" si="9"/>
        <v>0.815853768942609</v>
      </c>
      <c r="Y28" s="191">
        <f t="shared" si="21"/>
        <v>500</v>
      </c>
      <c r="Z28" s="234">
        <v>0</v>
      </c>
      <c r="AA28" s="233">
        <v>7800</v>
      </c>
      <c r="AB28" s="205">
        <f t="shared" si="10"/>
        <v>15600</v>
      </c>
      <c r="AC28" s="206">
        <v>2059.36547092089</v>
      </c>
      <c r="AD28" s="108">
        <f t="shared" si="11"/>
        <v>4118.73094184178</v>
      </c>
      <c r="AE28" s="207">
        <v>0.264021214220627</v>
      </c>
      <c r="AF28" s="206">
        <v>8970</v>
      </c>
      <c r="AG28" s="108">
        <f t="shared" si="12"/>
        <v>17940</v>
      </c>
      <c r="AH28" s="206">
        <v>2202.49137114989</v>
      </c>
      <c r="AI28" s="108">
        <f t="shared" si="13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4"/>
        <v>1.52779807692308</v>
      </c>
      <c r="AN28" s="244">
        <f t="shared" si="15"/>
        <v>1.30841515896403</v>
      </c>
      <c r="AO28" s="244">
        <f t="shared" si="16"/>
        <v>1.32852006688963</v>
      </c>
      <c r="AP28" s="244">
        <f t="shared" si="17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18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19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0"/>
        <v>9</v>
      </c>
    </row>
    <row r="29" s="168" customFormat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8">
        <v>0</v>
      </c>
      <c r="H29" s="188">
        <v>0</v>
      </c>
      <c r="I29" s="206">
        <v>16000</v>
      </c>
      <c r="J29" s="108">
        <f t="shared" si="0"/>
        <v>48000</v>
      </c>
      <c r="K29" s="206">
        <f t="shared" si="1"/>
        <v>4150.83706676891</v>
      </c>
      <c r="L29" s="108">
        <f t="shared" si="2"/>
        <v>12452.5112003067</v>
      </c>
      <c r="M29" s="207">
        <v>0.259427316673057</v>
      </c>
      <c r="N29" s="208">
        <v>20000</v>
      </c>
      <c r="O29" s="205">
        <f t="shared" si="3"/>
        <v>60000</v>
      </c>
      <c r="P29" s="206">
        <f t="shared" si="4"/>
        <v>4799.40535845156</v>
      </c>
      <c r="Q29" s="108">
        <f t="shared" si="5"/>
        <v>14398.2160753547</v>
      </c>
      <c r="R29" s="207">
        <v>0.239970267922578</v>
      </c>
      <c r="S29" s="221">
        <v>52988.11</v>
      </c>
      <c r="T29" s="221">
        <v>12094.88</v>
      </c>
      <c r="U29" s="218">
        <f t="shared" si="6"/>
        <v>1.10391895833333</v>
      </c>
      <c r="V29" s="222">
        <f t="shared" si="7"/>
        <v>0.971280395210735</v>
      </c>
      <c r="W29" s="222">
        <f t="shared" si="8"/>
        <v>0.883135166666667</v>
      </c>
      <c r="X29" s="222">
        <f t="shared" si="9"/>
        <v>0.840026287749821</v>
      </c>
      <c r="Y29" s="191">
        <f t="shared" si="21"/>
        <v>0</v>
      </c>
      <c r="Z29" s="234">
        <v>0</v>
      </c>
      <c r="AA29" s="233">
        <v>10400</v>
      </c>
      <c r="AB29" s="205">
        <f t="shared" si="10"/>
        <v>20800</v>
      </c>
      <c r="AC29" s="206">
        <v>3484.9736206414</v>
      </c>
      <c r="AD29" s="108">
        <f t="shared" si="11"/>
        <v>6969.9472412828</v>
      </c>
      <c r="AE29" s="207">
        <v>0.335093617369365</v>
      </c>
      <c r="AF29" s="206">
        <v>11960</v>
      </c>
      <c r="AG29" s="108">
        <f t="shared" si="12"/>
        <v>23920</v>
      </c>
      <c r="AH29" s="206">
        <v>3727.17928727598</v>
      </c>
      <c r="AI29" s="108">
        <f t="shared" si="13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54"/>
      <c r="AR29" s="254"/>
      <c r="AS29" s="255">
        <v>42</v>
      </c>
      <c r="AT29" s="255">
        <v>20</v>
      </c>
      <c r="AU29" s="255">
        <f t="shared" si="18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19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0"/>
        <v>7</v>
      </c>
    </row>
    <row r="30" s="168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8">
        <v>4</v>
      </c>
      <c r="H30" s="188">
        <v>0</v>
      </c>
      <c r="I30" s="206">
        <v>20000</v>
      </c>
      <c r="J30" s="108">
        <f t="shared" si="0"/>
        <v>60000</v>
      </c>
      <c r="K30" s="206">
        <f t="shared" si="1"/>
        <v>5082.61172183964</v>
      </c>
      <c r="L30" s="108">
        <f t="shared" si="2"/>
        <v>15247.8351655189</v>
      </c>
      <c r="M30" s="207">
        <v>0.254130586091982</v>
      </c>
      <c r="N30" s="208">
        <v>25000</v>
      </c>
      <c r="O30" s="205">
        <f t="shared" si="3"/>
        <v>75000</v>
      </c>
      <c r="P30" s="206">
        <f t="shared" si="4"/>
        <v>5876.76980337707</v>
      </c>
      <c r="Q30" s="108">
        <f t="shared" si="5"/>
        <v>17630.3094101312</v>
      </c>
      <c r="R30" s="207">
        <v>0.235070792135083</v>
      </c>
      <c r="S30" s="221">
        <v>65852.15</v>
      </c>
      <c r="T30" s="221">
        <v>10125.26</v>
      </c>
      <c r="U30" s="218">
        <f t="shared" si="6"/>
        <v>1.09753583333333</v>
      </c>
      <c r="V30" s="222">
        <f t="shared" si="7"/>
        <v>0.664045740925704</v>
      </c>
      <c r="W30" s="222">
        <f t="shared" si="8"/>
        <v>0.878028666666667</v>
      </c>
      <c r="X30" s="222">
        <f t="shared" si="9"/>
        <v>0.574309829989799</v>
      </c>
      <c r="Y30" s="191">
        <f t="shared" si="21"/>
        <v>800</v>
      </c>
      <c r="Z30" s="234">
        <v>0</v>
      </c>
      <c r="AA30" s="233">
        <v>13000</v>
      </c>
      <c r="AB30" s="205">
        <f t="shared" si="10"/>
        <v>26000</v>
      </c>
      <c r="AC30" s="206">
        <v>4267.27609146119</v>
      </c>
      <c r="AD30" s="108">
        <f t="shared" si="11"/>
        <v>8534.55218292238</v>
      </c>
      <c r="AE30" s="207">
        <v>0.328252007035477</v>
      </c>
      <c r="AF30" s="206">
        <v>14950</v>
      </c>
      <c r="AG30" s="108">
        <f t="shared" si="12"/>
        <v>29900</v>
      </c>
      <c r="AH30" s="206">
        <v>4563.85177981775</v>
      </c>
      <c r="AI30" s="108">
        <f t="shared" si="13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4"/>
        <v>2.00465884615385</v>
      </c>
      <c r="AN30" s="76">
        <f t="shared" si="15"/>
        <v>0.976770640254672</v>
      </c>
      <c r="AO30" s="244">
        <f t="shared" si="16"/>
        <v>1.74318160535117</v>
      </c>
      <c r="AP30" s="76">
        <f t="shared" si="17"/>
        <v>0.913296531327415</v>
      </c>
      <c r="AQ30" s="254"/>
      <c r="AR30" s="254"/>
      <c r="AS30" s="255">
        <v>50</v>
      </c>
      <c r="AT30" s="255">
        <v>0</v>
      </c>
      <c r="AU30" s="255">
        <f t="shared" si="18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19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0"/>
        <v>16</v>
      </c>
    </row>
    <row r="31" s="168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8">
        <v>3</v>
      </c>
      <c r="H31" s="188">
        <v>1</v>
      </c>
      <c r="I31" s="206">
        <v>15500</v>
      </c>
      <c r="J31" s="108">
        <f t="shared" si="0"/>
        <v>46500</v>
      </c>
      <c r="K31" s="206">
        <f t="shared" si="1"/>
        <v>3418.04248488085</v>
      </c>
      <c r="L31" s="108">
        <f t="shared" si="2"/>
        <v>10254.1274546426</v>
      </c>
      <c r="M31" s="207">
        <v>0.220518869992313</v>
      </c>
      <c r="N31" s="208">
        <v>18600</v>
      </c>
      <c r="O31" s="205">
        <f t="shared" si="3"/>
        <v>55800</v>
      </c>
      <c r="P31" s="206">
        <f t="shared" si="4"/>
        <v>3794.02715821775</v>
      </c>
      <c r="Q31" s="108">
        <f t="shared" si="5"/>
        <v>11382.0814746533</v>
      </c>
      <c r="R31" s="207">
        <v>0.20397995474289</v>
      </c>
      <c r="S31" s="221">
        <v>50936.87</v>
      </c>
      <c r="T31" s="221">
        <v>10158.5</v>
      </c>
      <c r="U31" s="218">
        <f t="shared" si="6"/>
        <v>1.09541655913979</v>
      </c>
      <c r="V31" s="222">
        <f t="shared" si="7"/>
        <v>0.99067424751003</v>
      </c>
      <c r="W31" s="222">
        <f t="shared" si="8"/>
        <v>0.912847132616488</v>
      </c>
      <c r="X31" s="222">
        <f t="shared" si="9"/>
        <v>0.892499322081107</v>
      </c>
      <c r="Y31" s="191">
        <f t="shared" si="21"/>
        <v>700</v>
      </c>
      <c r="Z31" s="234">
        <v>0</v>
      </c>
      <c r="AA31" s="233">
        <v>10000</v>
      </c>
      <c r="AB31" s="205">
        <f t="shared" si="10"/>
        <v>20000</v>
      </c>
      <c r="AC31" s="206">
        <v>2848.36873740071</v>
      </c>
      <c r="AD31" s="108">
        <f t="shared" si="11"/>
        <v>5696.73747480142</v>
      </c>
      <c r="AE31" s="207">
        <v>0.284836873740071</v>
      </c>
      <c r="AF31" s="206">
        <v>11500</v>
      </c>
      <c r="AG31" s="108">
        <f t="shared" si="12"/>
        <v>23000</v>
      </c>
      <c r="AH31" s="206">
        <v>3046.33036465006</v>
      </c>
      <c r="AI31" s="108">
        <f t="shared" si="13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4"/>
        <v>1.223415</v>
      </c>
      <c r="AN31" s="76">
        <f t="shared" si="15"/>
        <v>0.858387809097778</v>
      </c>
      <c r="AO31" s="244">
        <f t="shared" si="16"/>
        <v>1.06383913043478</v>
      </c>
      <c r="AP31" s="76">
        <f t="shared" si="17"/>
        <v>0.802606647122747</v>
      </c>
      <c r="AQ31" s="254"/>
      <c r="AR31" s="254"/>
      <c r="AS31" s="255">
        <v>42</v>
      </c>
      <c r="AT31" s="255">
        <v>110</v>
      </c>
      <c r="AU31" s="255">
        <f t="shared" si="18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19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0"/>
        <v>1</v>
      </c>
    </row>
    <row r="32" s="168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8">
        <v>3</v>
      </c>
      <c r="H32" s="188">
        <v>1</v>
      </c>
      <c r="I32" s="206">
        <v>17000</v>
      </c>
      <c r="J32" s="108">
        <f t="shared" si="0"/>
        <v>51000</v>
      </c>
      <c r="K32" s="206">
        <f t="shared" si="1"/>
        <v>3740</v>
      </c>
      <c r="L32" s="108">
        <f t="shared" si="2"/>
        <v>11220</v>
      </c>
      <c r="M32" s="207">
        <v>0.22</v>
      </c>
      <c r="N32" s="208">
        <v>21250</v>
      </c>
      <c r="O32" s="205">
        <f t="shared" si="3"/>
        <v>63750</v>
      </c>
      <c r="P32" s="206">
        <f t="shared" si="4"/>
        <v>4324.375</v>
      </c>
      <c r="Q32" s="108">
        <f t="shared" si="5"/>
        <v>12973.125</v>
      </c>
      <c r="R32" s="207">
        <v>0.2035</v>
      </c>
      <c r="S32" s="221">
        <v>55832.64</v>
      </c>
      <c r="T32" s="221">
        <v>9474.83</v>
      </c>
      <c r="U32" s="218">
        <f t="shared" si="6"/>
        <v>1.09475764705882</v>
      </c>
      <c r="V32" s="222">
        <f t="shared" si="7"/>
        <v>0.844459001782531</v>
      </c>
      <c r="W32" s="222">
        <f t="shared" si="8"/>
        <v>0.875806117647059</v>
      </c>
      <c r="X32" s="222">
        <f t="shared" si="9"/>
        <v>0.730342920460567</v>
      </c>
      <c r="Y32" s="191">
        <f t="shared" si="21"/>
        <v>700</v>
      </c>
      <c r="Z32" s="234">
        <v>0</v>
      </c>
      <c r="AA32" s="233">
        <v>10725</v>
      </c>
      <c r="AB32" s="205">
        <f t="shared" si="10"/>
        <v>21450</v>
      </c>
      <c r="AC32" s="206">
        <v>2615.23457328941</v>
      </c>
      <c r="AD32" s="108">
        <f t="shared" si="11"/>
        <v>5230.46914657882</v>
      </c>
      <c r="AE32" s="207">
        <v>0.24384471545822</v>
      </c>
      <c r="AF32" s="206">
        <v>12333.75</v>
      </c>
      <c r="AG32" s="108">
        <f t="shared" si="12"/>
        <v>24667.5</v>
      </c>
      <c r="AH32" s="206">
        <v>2796.99337613303</v>
      </c>
      <c r="AI32" s="108">
        <f t="shared" si="13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4"/>
        <v>1.24521025641026</v>
      </c>
      <c r="AN32" s="244">
        <f t="shared" si="15"/>
        <v>1.09662438287238</v>
      </c>
      <c r="AO32" s="244">
        <f t="shared" si="16"/>
        <v>1.08279152731327</v>
      </c>
      <c r="AP32" s="244">
        <f t="shared" si="17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18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19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0"/>
        <v>11</v>
      </c>
    </row>
    <row r="33" s="168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8">
        <v>2</v>
      </c>
      <c r="H33" s="188">
        <v>1</v>
      </c>
      <c r="I33" s="206">
        <v>10500</v>
      </c>
      <c r="J33" s="108">
        <f t="shared" si="0"/>
        <v>31500</v>
      </c>
      <c r="K33" s="206">
        <f t="shared" si="1"/>
        <v>2712.03459688336</v>
      </c>
      <c r="L33" s="108">
        <f t="shared" si="2"/>
        <v>8136.10379065009</v>
      </c>
      <c r="M33" s="207">
        <v>0.258289009226987</v>
      </c>
      <c r="N33" s="208">
        <v>13500</v>
      </c>
      <c r="O33" s="205">
        <f t="shared" si="3"/>
        <v>40500</v>
      </c>
      <c r="P33" s="206">
        <f t="shared" si="4"/>
        <v>3225.384002722</v>
      </c>
      <c r="Q33" s="108">
        <f t="shared" si="5"/>
        <v>9676.152008166</v>
      </c>
      <c r="R33" s="207">
        <v>0.238917333534963</v>
      </c>
      <c r="S33" s="221">
        <v>34468.63</v>
      </c>
      <c r="T33" s="221">
        <v>7061.1</v>
      </c>
      <c r="U33" s="218">
        <f t="shared" si="6"/>
        <v>1.09424222222222</v>
      </c>
      <c r="V33" s="222">
        <f t="shared" si="7"/>
        <v>0.867872409409837</v>
      </c>
      <c r="W33" s="222">
        <f t="shared" si="8"/>
        <v>0.851077283950617</v>
      </c>
      <c r="X33" s="222">
        <f t="shared" si="9"/>
        <v>0.729742566470734</v>
      </c>
      <c r="Y33" s="191">
        <f t="shared" si="21"/>
        <v>500</v>
      </c>
      <c r="Z33" s="234">
        <v>0</v>
      </c>
      <c r="AA33" s="233">
        <v>6825</v>
      </c>
      <c r="AB33" s="205">
        <f t="shared" si="10"/>
        <v>13650</v>
      </c>
      <c r="AC33" s="206">
        <v>2276.97904696666</v>
      </c>
      <c r="AD33" s="108">
        <f t="shared" si="11"/>
        <v>4553.95809393332</v>
      </c>
      <c r="AE33" s="207">
        <v>0.333623303584858</v>
      </c>
      <c r="AF33" s="206">
        <v>7848.75</v>
      </c>
      <c r="AG33" s="108">
        <f t="shared" si="12"/>
        <v>15697.5</v>
      </c>
      <c r="AH33" s="206">
        <v>2435.22909073084</v>
      </c>
      <c r="AI33" s="108">
        <f t="shared" si="13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54"/>
      <c r="AR33" s="254"/>
      <c r="AS33" s="255">
        <v>27</v>
      </c>
      <c r="AT33" s="255">
        <v>0</v>
      </c>
      <c r="AU33" s="255">
        <f t="shared" si="18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19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0"/>
        <v>-5</v>
      </c>
    </row>
    <row r="34" s="168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8">
        <v>3</v>
      </c>
      <c r="H34" s="188">
        <v>3</v>
      </c>
      <c r="I34" s="206">
        <v>18000</v>
      </c>
      <c r="J34" s="108">
        <f t="shared" si="0"/>
        <v>54000</v>
      </c>
      <c r="K34" s="206">
        <f t="shared" si="1"/>
        <v>3780</v>
      </c>
      <c r="L34" s="108">
        <f t="shared" si="2"/>
        <v>11340</v>
      </c>
      <c r="M34" s="207">
        <v>0.21</v>
      </c>
      <c r="N34" s="208">
        <v>22500</v>
      </c>
      <c r="O34" s="205">
        <f t="shared" si="3"/>
        <v>67500</v>
      </c>
      <c r="P34" s="206">
        <f t="shared" si="4"/>
        <v>4370.625</v>
      </c>
      <c r="Q34" s="108">
        <f t="shared" si="5"/>
        <v>13111.875</v>
      </c>
      <c r="R34" s="207">
        <v>0.19425</v>
      </c>
      <c r="S34" s="221">
        <v>58696.9</v>
      </c>
      <c r="T34" s="221">
        <v>13562</v>
      </c>
      <c r="U34" s="218">
        <f t="shared" si="6"/>
        <v>1.08697962962963</v>
      </c>
      <c r="V34" s="218">
        <f t="shared" si="7"/>
        <v>1.19594356261023</v>
      </c>
      <c r="W34" s="222">
        <f t="shared" si="8"/>
        <v>0.869583703703704</v>
      </c>
      <c r="X34" s="222">
        <f t="shared" si="9"/>
        <v>1.0343295676629</v>
      </c>
      <c r="Y34" s="191">
        <f t="shared" si="21"/>
        <v>900</v>
      </c>
      <c r="Z34" s="229">
        <f>(T34-L34)*0.2</f>
        <v>444.4</v>
      </c>
      <c r="AA34" s="233">
        <v>12220</v>
      </c>
      <c r="AB34" s="205">
        <f t="shared" si="10"/>
        <v>24440</v>
      </c>
      <c r="AC34" s="206">
        <v>2961.75791950295</v>
      </c>
      <c r="AD34" s="108">
        <f t="shared" si="11"/>
        <v>5923.5158390059</v>
      </c>
      <c r="AE34" s="207">
        <v>0.242369715180274</v>
      </c>
      <c r="AF34" s="206">
        <v>14053</v>
      </c>
      <c r="AG34" s="108">
        <f t="shared" si="12"/>
        <v>28106</v>
      </c>
      <c r="AH34" s="206">
        <v>3167.6000949084</v>
      </c>
      <c r="AI34" s="108">
        <f t="shared" si="13"/>
        <v>6335.2001898168</v>
      </c>
      <c r="AJ34" s="242">
        <v>0.225403835117655</v>
      </c>
      <c r="AK34" s="243">
        <v>20834.68</v>
      </c>
      <c r="AL34" s="243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54"/>
      <c r="AR34" s="254"/>
      <c r="AS34" s="255">
        <v>42</v>
      </c>
      <c r="AT34" s="255">
        <v>22</v>
      </c>
      <c r="AU34" s="255">
        <f t="shared" si="18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19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0"/>
        <v>-5</v>
      </c>
    </row>
    <row r="35" s="168" customFormat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8">
        <v>4</v>
      </c>
      <c r="H35" s="188">
        <v>1</v>
      </c>
      <c r="I35" s="206">
        <v>10500</v>
      </c>
      <c r="J35" s="108">
        <f t="shared" si="0"/>
        <v>31500</v>
      </c>
      <c r="K35" s="206">
        <f t="shared" si="1"/>
        <v>2495.10601372903</v>
      </c>
      <c r="L35" s="108">
        <f t="shared" si="2"/>
        <v>7485.3180411871</v>
      </c>
      <c r="M35" s="207">
        <v>0.23762914416467</v>
      </c>
      <c r="N35" s="208">
        <v>13500</v>
      </c>
      <c r="O35" s="205">
        <f t="shared" si="3"/>
        <v>40500</v>
      </c>
      <c r="P35" s="206">
        <f t="shared" si="4"/>
        <v>2967.39393775632</v>
      </c>
      <c r="Q35" s="108">
        <f t="shared" si="5"/>
        <v>8902.18181326896</v>
      </c>
      <c r="R35" s="207">
        <v>0.21980695835232</v>
      </c>
      <c r="S35" s="221">
        <v>34174.19</v>
      </c>
      <c r="T35" s="221">
        <v>6824.1</v>
      </c>
      <c r="U35" s="218">
        <f t="shared" si="6"/>
        <v>1.08489492063492</v>
      </c>
      <c r="V35" s="222">
        <f t="shared" si="7"/>
        <v>0.911664669750995</v>
      </c>
      <c r="W35" s="222">
        <f t="shared" si="8"/>
        <v>0.843807160493827</v>
      </c>
      <c r="X35" s="222">
        <f t="shared" si="9"/>
        <v>0.766564887478312</v>
      </c>
      <c r="Y35" s="191">
        <f t="shared" si="21"/>
        <v>900</v>
      </c>
      <c r="Z35" s="234">
        <v>0</v>
      </c>
      <c r="AA35" s="233">
        <v>6825</v>
      </c>
      <c r="AB35" s="205">
        <f t="shared" si="10"/>
        <v>13650</v>
      </c>
      <c r="AC35" s="206">
        <v>2094.84942402667</v>
      </c>
      <c r="AD35" s="108">
        <f t="shared" si="11"/>
        <v>4189.69884805334</v>
      </c>
      <c r="AE35" s="207">
        <v>0.306937644546033</v>
      </c>
      <c r="AF35" s="206">
        <v>7848.75</v>
      </c>
      <c r="AG35" s="108">
        <f t="shared" si="12"/>
        <v>15697.5</v>
      </c>
      <c r="AH35" s="206">
        <v>2240.44145899653</v>
      </c>
      <c r="AI35" s="108">
        <f t="shared" si="13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4"/>
        <v>1.29368644688645</v>
      </c>
      <c r="AN35" s="76">
        <f t="shared" si="15"/>
        <v>0.779970140698379</v>
      </c>
      <c r="AO35" s="244">
        <f t="shared" si="16"/>
        <v>1.124944736423</v>
      </c>
      <c r="AP35" s="76">
        <f t="shared" si="17"/>
        <v>0.729284844037753</v>
      </c>
      <c r="AQ35" s="254"/>
      <c r="AR35" s="254"/>
      <c r="AS35" s="255">
        <v>27</v>
      </c>
      <c r="AT35" s="255">
        <v>10</v>
      </c>
      <c r="AU35" s="255">
        <f t="shared" si="18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19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0"/>
        <v>-2</v>
      </c>
    </row>
    <row r="36" s="168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89">
        <v>12</v>
      </c>
      <c r="F36" s="190">
        <v>150</v>
      </c>
      <c r="G36" s="188">
        <v>2</v>
      </c>
      <c r="H36" s="188">
        <v>4</v>
      </c>
      <c r="I36" s="206">
        <v>16500</v>
      </c>
      <c r="J36" s="108">
        <f t="shared" si="0"/>
        <v>49500</v>
      </c>
      <c r="K36" s="206">
        <f t="shared" si="1"/>
        <v>4280.43907891489</v>
      </c>
      <c r="L36" s="108">
        <f t="shared" si="2"/>
        <v>12841.3172367447</v>
      </c>
      <c r="M36" s="207">
        <v>0.259420550237266</v>
      </c>
      <c r="N36" s="208">
        <v>19800</v>
      </c>
      <c r="O36" s="205">
        <f t="shared" si="3"/>
        <v>59400</v>
      </c>
      <c r="P36" s="206">
        <f t="shared" si="4"/>
        <v>4751.28737759553</v>
      </c>
      <c r="Q36" s="108">
        <f t="shared" si="5"/>
        <v>14253.8621327866</v>
      </c>
      <c r="R36" s="207">
        <v>0.239964008969471</v>
      </c>
      <c r="S36" s="221">
        <v>53240.08</v>
      </c>
      <c r="T36" s="221">
        <v>13890.35</v>
      </c>
      <c r="U36" s="218">
        <f t="shared" si="6"/>
        <v>1.07555717171717</v>
      </c>
      <c r="V36" s="218">
        <f t="shared" si="7"/>
        <v>1.08169199030872</v>
      </c>
      <c r="W36" s="222">
        <f t="shared" si="8"/>
        <v>0.896297643097643</v>
      </c>
      <c r="X36" s="222">
        <f t="shared" si="9"/>
        <v>0.974497288566412</v>
      </c>
      <c r="Y36" s="191">
        <f t="shared" si="21"/>
        <v>800</v>
      </c>
      <c r="Z36" s="229">
        <f>(T36-L36)*0.2</f>
        <v>209.80655265106</v>
      </c>
      <c r="AA36" s="233">
        <v>10725</v>
      </c>
      <c r="AB36" s="205">
        <f t="shared" si="10"/>
        <v>21450</v>
      </c>
      <c r="AC36" s="206">
        <v>3593.78531000562</v>
      </c>
      <c r="AD36" s="108">
        <f t="shared" si="11"/>
        <v>7187.57062001124</v>
      </c>
      <c r="AE36" s="207">
        <v>0.335084877389802</v>
      </c>
      <c r="AF36" s="206">
        <v>12333.75</v>
      </c>
      <c r="AG36" s="108">
        <f t="shared" si="12"/>
        <v>24667.5</v>
      </c>
      <c r="AH36" s="206">
        <v>3843.55338905101</v>
      </c>
      <c r="AI36" s="108">
        <f t="shared" si="13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4"/>
        <v>1.71769137529138</v>
      </c>
      <c r="AN36" s="244">
        <f t="shared" si="15"/>
        <v>1.16867025648603</v>
      </c>
      <c r="AO36" s="244">
        <f t="shared" si="16"/>
        <v>1.49364467416641</v>
      </c>
      <c r="AP36" s="244">
        <f t="shared" si="17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18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19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0"/>
        <v>19</v>
      </c>
    </row>
    <row r="37" s="168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8">
        <v>2</v>
      </c>
      <c r="H37" s="188">
        <v>2</v>
      </c>
      <c r="I37" s="206">
        <v>12000</v>
      </c>
      <c r="J37" s="108">
        <f t="shared" si="0"/>
        <v>36000</v>
      </c>
      <c r="K37" s="206">
        <f t="shared" si="1"/>
        <v>3087.32656099038</v>
      </c>
      <c r="L37" s="108">
        <f t="shared" si="2"/>
        <v>9261.97968297114</v>
      </c>
      <c r="M37" s="207">
        <v>0.257277213415865</v>
      </c>
      <c r="N37" s="208">
        <v>15500</v>
      </c>
      <c r="O37" s="205">
        <f t="shared" si="3"/>
        <v>46500</v>
      </c>
      <c r="P37" s="206">
        <f t="shared" si="4"/>
        <v>3688.71204734996</v>
      </c>
      <c r="Q37" s="108">
        <f t="shared" si="5"/>
        <v>11066.1361420499</v>
      </c>
      <c r="R37" s="207">
        <v>0.237981422409675</v>
      </c>
      <c r="S37" s="221">
        <v>38713.7</v>
      </c>
      <c r="T37" s="221">
        <v>7973.22</v>
      </c>
      <c r="U37" s="218">
        <f t="shared" si="6"/>
        <v>1.07538055555556</v>
      </c>
      <c r="V37" s="222">
        <f t="shared" si="7"/>
        <v>0.860854835889932</v>
      </c>
      <c r="W37" s="222">
        <f t="shared" si="8"/>
        <v>0.832552688172043</v>
      </c>
      <c r="X37" s="222">
        <f t="shared" si="9"/>
        <v>0.720506227074397</v>
      </c>
      <c r="Y37" s="191">
        <f t="shared" si="21"/>
        <v>600</v>
      </c>
      <c r="Z37" s="234">
        <v>0</v>
      </c>
      <c r="AA37" s="233">
        <v>6500</v>
      </c>
      <c r="AB37" s="205">
        <f t="shared" si="10"/>
        <v>13000</v>
      </c>
      <c r="AC37" s="206">
        <v>2160.05660430403</v>
      </c>
      <c r="AD37" s="108">
        <f t="shared" si="11"/>
        <v>4320.11320860806</v>
      </c>
      <c r="AE37" s="207">
        <v>0.332316400662159</v>
      </c>
      <c r="AF37" s="206">
        <v>7475</v>
      </c>
      <c r="AG37" s="108">
        <f t="shared" si="12"/>
        <v>14950</v>
      </c>
      <c r="AH37" s="206">
        <v>2310.18053830316</v>
      </c>
      <c r="AI37" s="108">
        <f t="shared" si="13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4"/>
        <v>1.50571538461538</v>
      </c>
      <c r="AN37" s="244">
        <f t="shared" si="15"/>
        <v>1.0220195135633</v>
      </c>
      <c r="AO37" s="244">
        <f t="shared" si="16"/>
        <v>1.30931772575251</v>
      </c>
      <c r="AP37" s="76">
        <f t="shared" si="17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2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3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4">BG37-BF37</f>
        <v>13</v>
      </c>
    </row>
    <row r="38" s="168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89">
        <v>24</v>
      </c>
      <c r="F38" s="190">
        <v>150</v>
      </c>
      <c r="G38" s="188">
        <v>2</v>
      </c>
      <c r="H38" s="188">
        <v>2</v>
      </c>
      <c r="I38" s="206">
        <v>10000</v>
      </c>
      <c r="J38" s="108">
        <f t="shared" si="0"/>
        <v>30000</v>
      </c>
      <c r="K38" s="206">
        <f t="shared" si="1"/>
        <v>2785.2541967656</v>
      </c>
      <c r="L38" s="108">
        <f t="shared" si="2"/>
        <v>8355.7625902968</v>
      </c>
      <c r="M38" s="207">
        <v>0.27852541967656</v>
      </c>
      <c r="N38" s="208">
        <v>12800</v>
      </c>
      <c r="O38" s="205">
        <f t="shared" si="3"/>
        <v>38400</v>
      </c>
      <c r="P38" s="206">
        <f t="shared" si="4"/>
        <v>3297.74096897047</v>
      </c>
      <c r="Q38" s="108">
        <f t="shared" si="5"/>
        <v>9893.22290691141</v>
      </c>
      <c r="R38" s="207">
        <v>0.257636013200818</v>
      </c>
      <c r="S38" s="221">
        <v>32158.56</v>
      </c>
      <c r="T38" s="221">
        <v>8749.01</v>
      </c>
      <c r="U38" s="218">
        <f t="shared" si="6"/>
        <v>1.071952</v>
      </c>
      <c r="V38" s="218">
        <f t="shared" si="7"/>
        <v>1.04706301854003</v>
      </c>
      <c r="W38" s="222">
        <f t="shared" si="8"/>
        <v>0.8374625</v>
      </c>
      <c r="X38" s="222">
        <f t="shared" si="9"/>
        <v>0.884343765658807</v>
      </c>
      <c r="Y38" s="191">
        <f t="shared" si="21"/>
        <v>600</v>
      </c>
      <c r="Z38" s="229">
        <f>(T38-L38)*0.2</f>
        <v>78.6494819406402</v>
      </c>
      <c r="AA38" s="233">
        <v>6500</v>
      </c>
      <c r="AB38" s="205">
        <f t="shared" si="10"/>
        <v>13000</v>
      </c>
      <c r="AC38" s="206">
        <v>2338.45300270112</v>
      </c>
      <c r="AD38" s="108">
        <f t="shared" si="11"/>
        <v>4676.90600540224</v>
      </c>
      <c r="AE38" s="207">
        <v>0.359762000415557</v>
      </c>
      <c r="AF38" s="206">
        <v>7475</v>
      </c>
      <c r="AG38" s="108">
        <f t="shared" si="12"/>
        <v>14950</v>
      </c>
      <c r="AH38" s="206">
        <v>2500.97548638885</v>
      </c>
      <c r="AI38" s="108">
        <f t="shared" si="13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4"/>
        <v>1.21602615384615</v>
      </c>
      <c r="AN38" s="244">
        <f t="shared" si="15"/>
        <v>1.01763858296542</v>
      </c>
      <c r="AO38" s="244">
        <f t="shared" si="16"/>
        <v>1.05741404682274</v>
      </c>
      <c r="AP38" s="76">
        <f t="shared" si="17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2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3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4"/>
        <v>-6</v>
      </c>
    </row>
    <row r="39" s="168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89">
        <v>8</v>
      </c>
      <c r="F39" s="190">
        <v>200</v>
      </c>
      <c r="G39" s="188">
        <v>3</v>
      </c>
      <c r="H39" s="188">
        <v>2</v>
      </c>
      <c r="I39" s="206">
        <v>22000</v>
      </c>
      <c r="J39" s="108">
        <f t="shared" si="0"/>
        <v>66000</v>
      </c>
      <c r="K39" s="206">
        <f t="shared" si="1"/>
        <v>4070</v>
      </c>
      <c r="L39" s="108">
        <f t="shared" si="2"/>
        <v>12210</v>
      </c>
      <c r="M39" s="207">
        <v>0.185</v>
      </c>
      <c r="N39" s="208">
        <v>27500</v>
      </c>
      <c r="O39" s="205">
        <f t="shared" si="3"/>
        <v>82500</v>
      </c>
      <c r="P39" s="206">
        <f t="shared" si="4"/>
        <v>4705.9375</v>
      </c>
      <c r="Q39" s="108">
        <f t="shared" si="5"/>
        <v>14117.8125</v>
      </c>
      <c r="R39" s="207">
        <v>0.171125</v>
      </c>
      <c r="S39" s="221">
        <v>70435.82</v>
      </c>
      <c r="T39" s="221">
        <v>10574.71</v>
      </c>
      <c r="U39" s="218">
        <f t="shared" si="6"/>
        <v>1.06720939393939</v>
      </c>
      <c r="V39" s="222">
        <f t="shared" si="7"/>
        <v>0.866069615069615</v>
      </c>
      <c r="W39" s="222">
        <f t="shared" si="8"/>
        <v>0.853767515151515</v>
      </c>
      <c r="X39" s="222">
        <f t="shared" si="9"/>
        <v>0.749033180600748</v>
      </c>
      <c r="Y39" s="191">
        <f t="shared" si="21"/>
        <v>800</v>
      </c>
      <c r="Z39" s="234">
        <v>0</v>
      </c>
      <c r="AA39" s="233">
        <v>14300</v>
      </c>
      <c r="AB39" s="205">
        <f t="shared" si="10"/>
        <v>28600</v>
      </c>
      <c r="AC39" s="206">
        <v>2903.75971060395</v>
      </c>
      <c r="AD39" s="108">
        <f t="shared" si="11"/>
        <v>5807.5194212079</v>
      </c>
      <c r="AE39" s="207">
        <v>0.203060119622654</v>
      </c>
      <c r="AF39" s="206">
        <v>16445</v>
      </c>
      <c r="AG39" s="108">
        <f t="shared" si="12"/>
        <v>32890</v>
      </c>
      <c r="AH39" s="206">
        <v>3105.57101049092</v>
      </c>
      <c r="AI39" s="108">
        <f t="shared" si="13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4"/>
        <v>1.46601643356643</v>
      </c>
      <c r="AN39" s="244">
        <f t="shared" si="15"/>
        <v>1.48041002990082</v>
      </c>
      <c r="AO39" s="244">
        <f t="shared" si="16"/>
        <v>1.27479689875342</v>
      </c>
      <c r="AP39" s="244">
        <f t="shared" si="17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2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3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4"/>
        <v>3</v>
      </c>
    </row>
    <row r="40" s="168" customFormat="1" spans="1:60">
      <c r="A40" s="26">
        <v>52</v>
      </c>
      <c r="B40" s="26">
        <v>103639</v>
      </c>
      <c r="C40" s="27" t="s">
        <v>86</v>
      </c>
      <c r="D40" s="27" t="s">
        <v>51</v>
      </c>
      <c r="E40" s="189">
        <v>18</v>
      </c>
      <c r="F40" s="190">
        <v>150</v>
      </c>
      <c r="G40" s="188">
        <v>2</v>
      </c>
      <c r="H40" s="188">
        <v>2</v>
      </c>
      <c r="I40" s="206">
        <v>12500</v>
      </c>
      <c r="J40" s="108">
        <f t="shared" si="0"/>
        <v>37500</v>
      </c>
      <c r="K40" s="206">
        <f t="shared" si="1"/>
        <v>2676.47507858221</v>
      </c>
      <c r="L40" s="108">
        <f t="shared" si="2"/>
        <v>8029.42523574664</v>
      </c>
      <c r="M40" s="207">
        <v>0.214118006286577</v>
      </c>
      <c r="N40" s="208">
        <v>15625</v>
      </c>
      <c r="O40" s="205">
        <f t="shared" si="3"/>
        <v>46875</v>
      </c>
      <c r="P40" s="206">
        <f t="shared" si="4"/>
        <v>3094.67430961067</v>
      </c>
      <c r="Q40" s="108">
        <f t="shared" si="5"/>
        <v>9284.02292883202</v>
      </c>
      <c r="R40" s="207">
        <v>0.198059155815083</v>
      </c>
      <c r="S40" s="221">
        <v>40011.01</v>
      </c>
      <c r="T40" s="221">
        <v>8620.02</v>
      </c>
      <c r="U40" s="218">
        <f t="shared" si="6"/>
        <v>1.06696026666667</v>
      </c>
      <c r="V40" s="218">
        <f t="shared" si="7"/>
        <v>1.07355380328147</v>
      </c>
      <c r="W40" s="222">
        <f t="shared" si="8"/>
        <v>0.853568213333333</v>
      </c>
      <c r="X40" s="222">
        <f t="shared" si="9"/>
        <v>0.928478965000191</v>
      </c>
      <c r="Y40" s="191">
        <f t="shared" si="21"/>
        <v>600</v>
      </c>
      <c r="Z40" s="229">
        <f>(T40-L40)*0.2</f>
        <v>118.118952850672</v>
      </c>
      <c r="AA40" s="233">
        <v>8125</v>
      </c>
      <c r="AB40" s="205">
        <f t="shared" si="10"/>
        <v>16250</v>
      </c>
      <c r="AC40" s="206">
        <v>2247.12386805965</v>
      </c>
      <c r="AD40" s="108">
        <f t="shared" si="11"/>
        <v>4494.2477361193</v>
      </c>
      <c r="AE40" s="207">
        <v>0.276569091453495</v>
      </c>
      <c r="AF40" s="206">
        <v>9343.75</v>
      </c>
      <c r="AG40" s="108">
        <f t="shared" si="12"/>
        <v>18687.5</v>
      </c>
      <c r="AH40" s="206">
        <v>2403.29897688979</v>
      </c>
      <c r="AI40" s="108">
        <f t="shared" si="13"/>
        <v>4806.59795377958</v>
      </c>
      <c r="AJ40" s="242">
        <v>0.25720925505175</v>
      </c>
      <c r="AK40" s="243">
        <v>10912.66</v>
      </c>
      <c r="AL40" s="243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54"/>
      <c r="AR40" s="254"/>
      <c r="AS40" s="255">
        <v>36</v>
      </c>
      <c r="AT40" s="255">
        <v>34</v>
      </c>
      <c r="AU40" s="255">
        <f t="shared" si="22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3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4"/>
        <v>5</v>
      </c>
    </row>
    <row r="41" s="168" customFormat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8">
        <v>3</v>
      </c>
      <c r="H41" s="188">
        <v>0</v>
      </c>
      <c r="I41" s="206">
        <v>11000</v>
      </c>
      <c r="J41" s="108">
        <f t="shared" si="0"/>
        <v>33000</v>
      </c>
      <c r="K41" s="206">
        <f t="shared" si="1"/>
        <v>2425.38985702328</v>
      </c>
      <c r="L41" s="108">
        <f t="shared" si="2"/>
        <v>7276.16957106983</v>
      </c>
      <c r="M41" s="207">
        <v>0.220489987002116</v>
      </c>
      <c r="N41" s="208">
        <v>14000</v>
      </c>
      <c r="O41" s="205">
        <f t="shared" si="3"/>
        <v>42000</v>
      </c>
      <c r="P41" s="206">
        <f t="shared" si="4"/>
        <v>2855.3453316774</v>
      </c>
      <c r="Q41" s="108">
        <f t="shared" si="5"/>
        <v>8566.03599503219</v>
      </c>
      <c r="R41" s="207">
        <v>0.203953237976957</v>
      </c>
      <c r="S41" s="221">
        <v>35155.47</v>
      </c>
      <c r="T41" s="221">
        <v>8878.1</v>
      </c>
      <c r="U41" s="218">
        <f t="shared" si="6"/>
        <v>1.06531727272727</v>
      </c>
      <c r="V41" s="218">
        <f t="shared" si="7"/>
        <v>1.22016122814117</v>
      </c>
      <c r="W41" s="222">
        <f t="shared" si="8"/>
        <v>0.837035</v>
      </c>
      <c r="X41" s="222">
        <f t="shared" si="9"/>
        <v>1.03643038683806</v>
      </c>
      <c r="Y41" s="191">
        <f t="shared" si="21"/>
        <v>600</v>
      </c>
      <c r="Z41" s="229">
        <f>(T41-L41)*0.2</f>
        <v>320.386085786034</v>
      </c>
      <c r="AA41" s="233">
        <v>7150</v>
      </c>
      <c r="AB41" s="205">
        <f t="shared" si="10"/>
        <v>14300</v>
      </c>
      <c r="AC41" s="206">
        <v>2036.31690079246</v>
      </c>
      <c r="AD41" s="108">
        <f t="shared" si="11"/>
        <v>4072.63380158492</v>
      </c>
      <c r="AE41" s="207">
        <v>0.2847995665444</v>
      </c>
      <c r="AF41" s="206">
        <v>8222.5</v>
      </c>
      <c r="AG41" s="108">
        <f t="shared" si="12"/>
        <v>16445</v>
      </c>
      <c r="AH41" s="206">
        <v>2177.84092539753</v>
      </c>
      <c r="AI41" s="108">
        <f t="shared" si="13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4"/>
        <v>1.0812006993007</v>
      </c>
      <c r="AN41" s="244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1">
        <v>300</v>
      </c>
      <c r="AR41" s="188"/>
      <c r="AS41" s="255">
        <v>27</v>
      </c>
      <c r="AT41" s="255">
        <v>42</v>
      </c>
      <c r="AU41" s="255">
        <f t="shared" si="22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3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4"/>
        <v>4</v>
      </c>
    </row>
    <row r="42" s="168" customFormat="1" spans="1:60">
      <c r="A42" s="26">
        <v>66</v>
      </c>
      <c r="B42" s="26">
        <v>104428</v>
      </c>
      <c r="C42" s="27" t="s">
        <v>88</v>
      </c>
      <c r="D42" s="27" t="s">
        <v>55</v>
      </c>
      <c r="E42" s="189">
        <v>22</v>
      </c>
      <c r="F42" s="190">
        <v>150</v>
      </c>
      <c r="G42" s="188">
        <v>2</v>
      </c>
      <c r="H42" s="188">
        <v>1</v>
      </c>
      <c r="I42" s="206">
        <v>13000</v>
      </c>
      <c r="J42" s="108">
        <f t="shared" si="0"/>
        <v>39000</v>
      </c>
      <c r="K42" s="206">
        <f t="shared" si="1"/>
        <v>3112.68440881857</v>
      </c>
      <c r="L42" s="108">
        <f t="shared" si="2"/>
        <v>9338.05322645571</v>
      </c>
      <c r="M42" s="207">
        <v>0.239437262216813</v>
      </c>
      <c r="N42" s="208">
        <v>16250</v>
      </c>
      <c r="O42" s="205">
        <f t="shared" si="3"/>
        <v>48750</v>
      </c>
      <c r="P42" s="206">
        <f t="shared" si="4"/>
        <v>3599.04134769647</v>
      </c>
      <c r="Q42" s="108">
        <f t="shared" si="5"/>
        <v>10797.1240430894</v>
      </c>
      <c r="R42" s="207">
        <v>0.221479467550552</v>
      </c>
      <c r="S42" s="221">
        <v>41498.13</v>
      </c>
      <c r="T42" s="221">
        <v>10511.49</v>
      </c>
      <c r="U42" s="218">
        <f t="shared" si="6"/>
        <v>1.06405461538462</v>
      </c>
      <c r="V42" s="218">
        <f t="shared" si="7"/>
        <v>1.12566182105493</v>
      </c>
      <c r="W42" s="222">
        <f t="shared" si="8"/>
        <v>0.851243692307692</v>
      </c>
      <c r="X42" s="222">
        <f t="shared" si="9"/>
        <v>0.973545358750211</v>
      </c>
      <c r="Y42" s="191">
        <f t="shared" si="21"/>
        <v>500</v>
      </c>
      <c r="Z42" s="229">
        <f>(T42-L42)*0.2</f>
        <v>234.687354708858</v>
      </c>
      <c r="AA42" s="233">
        <v>8450</v>
      </c>
      <c r="AB42" s="205">
        <f t="shared" si="10"/>
        <v>16900</v>
      </c>
      <c r="AC42" s="206">
        <v>2613.35795157059</v>
      </c>
      <c r="AD42" s="108">
        <f t="shared" si="11"/>
        <v>5226.71590314118</v>
      </c>
      <c r="AE42" s="207">
        <v>0.309273130363384</v>
      </c>
      <c r="AF42" s="206">
        <v>9717.5</v>
      </c>
      <c r="AG42" s="108">
        <f t="shared" si="12"/>
        <v>19435</v>
      </c>
      <c r="AH42" s="206">
        <v>2794.98632920475</v>
      </c>
      <c r="AI42" s="108">
        <f t="shared" si="13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4"/>
        <v>1.20294142011834</v>
      </c>
      <c r="AN42" s="244">
        <f t="shared" si="15"/>
        <v>1.02151524952623</v>
      </c>
      <c r="AO42" s="244">
        <f t="shared" si="16"/>
        <v>1.04603601749421</v>
      </c>
      <c r="AP42" s="76">
        <f t="shared" si="17"/>
        <v>0.955133473142808</v>
      </c>
      <c r="AQ42" s="191">
        <v>500</v>
      </c>
      <c r="AR42" s="254"/>
      <c r="AS42" s="255">
        <v>42</v>
      </c>
      <c r="AT42" s="255">
        <v>23</v>
      </c>
      <c r="AU42" s="255">
        <f t="shared" si="22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3"/>
        <v>6</v>
      </c>
      <c r="BA42" s="255"/>
      <c r="BB42" s="259">
        <v>100</v>
      </c>
      <c r="BC42" s="255">
        <v>32</v>
      </c>
      <c r="BD42" s="255">
        <v>144</v>
      </c>
      <c r="BE42" s="262">
        <v>76</v>
      </c>
      <c r="BF42" s="263">
        <v>6</v>
      </c>
      <c r="BG42" s="255">
        <v>12</v>
      </c>
      <c r="BH42" s="255">
        <f t="shared" si="24"/>
        <v>6</v>
      </c>
    </row>
    <row r="43" s="168" customFormat="1" spans="1:60">
      <c r="A43" s="26">
        <v>29</v>
      </c>
      <c r="B43" s="26">
        <v>379</v>
      </c>
      <c r="C43" s="27" t="s">
        <v>89</v>
      </c>
      <c r="D43" s="27" t="s">
        <v>53</v>
      </c>
      <c r="E43" s="189">
        <v>10</v>
      </c>
      <c r="F43" s="190">
        <v>200</v>
      </c>
      <c r="G43" s="188">
        <v>3</v>
      </c>
      <c r="H43" s="188">
        <v>1</v>
      </c>
      <c r="I43" s="206">
        <v>20000</v>
      </c>
      <c r="J43" s="108">
        <f t="shared" si="0"/>
        <v>60000</v>
      </c>
      <c r="K43" s="206">
        <f t="shared" si="1"/>
        <v>4000</v>
      </c>
      <c r="L43" s="108">
        <f t="shared" si="2"/>
        <v>12000</v>
      </c>
      <c r="M43" s="207">
        <v>0.2</v>
      </c>
      <c r="N43" s="208">
        <v>25000</v>
      </c>
      <c r="O43" s="205">
        <f t="shared" si="3"/>
        <v>75000</v>
      </c>
      <c r="P43" s="206">
        <f t="shared" si="4"/>
        <v>4625</v>
      </c>
      <c r="Q43" s="108">
        <f t="shared" si="5"/>
        <v>13875</v>
      </c>
      <c r="R43" s="207">
        <v>0.185</v>
      </c>
      <c r="S43" s="221">
        <v>63832.24</v>
      </c>
      <c r="T43" s="221">
        <v>11954.15</v>
      </c>
      <c r="U43" s="218">
        <f t="shared" si="6"/>
        <v>1.06387066666667</v>
      </c>
      <c r="V43" s="222">
        <f t="shared" si="7"/>
        <v>0.996179166666667</v>
      </c>
      <c r="W43" s="222">
        <f t="shared" si="8"/>
        <v>0.851096533333333</v>
      </c>
      <c r="X43" s="222">
        <f t="shared" si="9"/>
        <v>0.86156036036036</v>
      </c>
      <c r="Y43" s="191">
        <f t="shared" si="21"/>
        <v>700</v>
      </c>
      <c r="Z43" s="234">
        <v>0</v>
      </c>
      <c r="AA43" s="233">
        <v>13000</v>
      </c>
      <c r="AB43" s="205">
        <f t="shared" si="10"/>
        <v>26000</v>
      </c>
      <c r="AC43" s="206">
        <v>3220.6883625619</v>
      </c>
      <c r="AD43" s="108">
        <f t="shared" si="11"/>
        <v>6441.3767251238</v>
      </c>
      <c r="AE43" s="207">
        <v>0.247745258658608</v>
      </c>
      <c r="AF43" s="206">
        <v>14950</v>
      </c>
      <c r="AG43" s="108">
        <f t="shared" si="12"/>
        <v>29900</v>
      </c>
      <c r="AH43" s="206">
        <v>3444.52620375995</v>
      </c>
      <c r="AI43" s="108">
        <f t="shared" si="13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54"/>
      <c r="AR43" s="254"/>
      <c r="AS43" s="255">
        <v>42</v>
      </c>
      <c r="AT43" s="255">
        <v>1</v>
      </c>
      <c r="AU43" s="255">
        <f t="shared" si="22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3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4"/>
        <v>8</v>
      </c>
    </row>
    <row r="44" s="168" customFormat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8">
        <v>4</v>
      </c>
      <c r="H44" s="188">
        <v>2</v>
      </c>
      <c r="I44" s="206">
        <v>16000</v>
      </c>
      <c r="J44" s="108">
        <f t="shared" si="0"/>
        <v>48000</v>
      </c>
      <c r="K44" s="206">
        <f t="shared" si="1"/>
        <v>3882.23202412019</v>
      </c>
      <c r="L44" s="108">
        <f t="shared" si="2"/>
        <v>11646.6960723606</v>
      </c>
      <c r="M44" s="207">
        <v>0.242639501507512</v>
      </c>
      <c r="N44" s="208">
        <v>20000</v>
      </c>
      <c r="O44" s="205">
        <f t="shared" si="3"/>
        <v>60000</v>
      </c>
      <c r="P44" s="206">
        <f t="shared" si="4"/>
        <v>4488.83077788896</v>
      </c>
      <c r="Q44" s="108">
        <f t="shared" si="5"/>
        <v>13466.4923336669</v>
      </c>
      <c r="R44" s="207">
        <v>0.224441538894448</v>
      </c>
      <c r="S44" s="221">
        <v>51006.01</v>
      </c>
      <c r="T44" s="221">
        <v>11843.04</v>
      </c>
      <c r="U44" s="218">
        <f t="shared" si="6"/>
        <v>1.06262520833333</v>
      </c>
      <c r="V44" s="218">
        <f t="shared" si="7"/>
        <v>1.01685833702704</v>
      </c>
      <c r="W44" s="222">
        <f t="shared" si="8"/>
        <v>0.850100166666667</v>
      </c>
      <c r="X44" s="222">
        <f t="shared" si="9"/>
        <v>0.879445048239608</v>
      </c>
      <c r="Y44" s="191">
        <f t="shared" si="21"/>
        <v>1000</v>
      </c>
      <c r="Z44" s="229">
        <f>(T44-L44)*0.2</f>
        <v>39.26878552788</v>
      </c>
      <c r="AA44" s="233">
        <v>10400</v>
      </c>
      <c r="AB44" s="205">
        <f t="shared" si="10"/>
        <v>20800</v>
      </c>
      <c r="AC44" s="206">
        <v>3259.45730358424</v>
      </c>
      <c r="AD44" s="108">
        <f t="shared" si="11"/>
        <v>6518.91460716848</v>
      </c>
      <c r="AE44" s="207">
        <v>0.313409356113869</v>
      </c>
      <c r="AF44" s="206">
        <v>11960</v>
      </c>
      <c r="AG44" s="108">
        <f t="shared" si="12"/>
        <v>23920</v>
      </c>
      <c r="AH44" s="206">
        <v>3485.98958618335</v>
      </c>
      <c r="AI44" s="108">
        <f t="shared" si="13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4"/>
        <v>1.16813557692308</v>
      </c>
      <c r="AN44" s="244">
        <f t="shared" si="15"/>
        <v>1.06815941297082</v>
      </c>
      <c r="AO44" s="244">
        <f t="shared" si="16"/>
        <v>1.01577006688963</v>
      </c>
      <c r="AP44" s="76">
        <f t="shared" si="17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2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3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4"/>
        <v>7</v>
      </c>
    </row>
    <row r="45" s="168" customFormat="1" spans="1:60">
      <c r="A45" s="26">
        <v>75</v>
      </c>
      <c r="B45" s="26">
        <v>587</v>
      </c>
      <c r="C45" s="27" t="s">
        <v>91</v>
      </c>
      <c r="D45" s="27" t="s">
        <v>55</v>
      </c>
      <c r="E45" s="56">
        <v>25</v>
      </c>
      <c r="F45" s="67">
        <v>150</v>
      </c>
      <c r="G45" s="188">
        <v>2</v>
      </c>
      <c r="H45" s="188">
        <v>1</v>
      </c>
      <c r="I45" s="206">
        <v>13000</v>
      </c>
      <c r="J45" s="108">
        <f t="shared" si="0"/>
        <v>39000</v>
      </c>
      <c r="K45" s="206">
        <f t="shared" si="1"/>
        <v>2708.46907780052</v>
      </c>
      <c r="L45" s="108">
        <f t="shared" si="2"/>
        <v>8125.40723340157</v>
      </c>
      <c r="M45" s="207">
        <v>0.208343775215425</v>
      </c>
      <c r="N45" s="208">
        <v>16250</v>
      </c>
      <c r="O45" s="205">
        <f t="shared" si="3"/>
        <v>48750</v>
      </c>
      <c r="P45" s="206">
        <f t="shared" si="4"/>
        <v>3131.66737120686</v>
      </c>
      <c r="Q45" s="108">
        <f t="shared" si="5"/>
        <v>9395.00211362057</v>
      </c>
      <c r="R45" s="207">
        <v>0.192717992074268</v>
      </c>
      <c r="S45" s="221">
        <v>41314.07</v>
      </c>
      <c r="T45" s="221">
        <v>7958.77</v>
      </c>
      <c r="U45" s="218">
        <f t="shared" si="6"/>
        <v>1.05933512820513</v>
      </c>
      <c r="V45" s="222">
        <f t="shared" si="7"/>
        <v>0.979491829933574</v>
      </c>
      <c r="W45" s="222">
        <f t="shared" si="8"/>
        <v>0.847468102564103</v>
      </c>
      <c r="X45" s="222">
        <f t="shared" si="9"/>
        <v>0.847128069131739</v>
      </c>
      <c r="Y45" s="191">
        <f t="shared" si="21"/>
        <v>500</v>
      </c>
      <c r="Z45" s="234">
        <v>0</v>
      </c>
      <c r="AA45" s="233">
        <v>7800</v>
      </c>
      <c r="AB45" s="205">
        <f t="shared" si="10"/>
        <v>15600</v>
      </c>
      <c r="AC45" s="206">
        <v>2099.06353529541</v>
      </c>
      <c r="AD45" s="108">
        <f t="shared" si="11"/>
        <v>4198.12707059082</v>
      </c>
      <c r="AE45" s="207">
        <v>0.269110709653257</v>
      </c>
      <c r="AF45" s="206">
        <v>8970</v>
      </c>
      <c r="AG45" s="108">
        <f t="shared" si="12"/>
        <v>17940</v>
      </c>
      <c r="AH45" s="206">
        <v>2244.94845099844</v>
      </c>
      <c r="AI45" s="108">
        <f t="shared" si="13"/>
        <v>4489.89690199688</v>
      </c>
      <c r="AJ45" s="242">
        <v>0.250272959977529</v>
      </c>
      <c r="AK45" s="243">
        <v>13701.57</v>
      </c>
      <c r="AL45" s="243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54"/>
      <c r="AR45" s="254"/>
      <c r="AS45" s="255">
        <v>33</v>
      </c>
      <c r="AT45" s="255">
        <v>10</v>
      </c>
      <c r="AU45" s="255">
        <f t="shared" si="22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3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4"/>
        <v>1</v>
      </c>
    </row>
    <row r="46" s="168" customFormat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8">
        <v>3</v>
      </c>
      <c r="H46" s="188">
        <v>0</v>
      </c>
      <c r="I46" s="206">
        <v>12000</v>
      </c>
      <c r="J46" s="108">
        <f t="shared" si="0"/>
        <v>36000</v>
      </c>
      <c r="K46" s="206">
        <f t="shared" si="1"/>
        <v>2517.06324829</v>
      </c>
      <c r="L46" s="108">
        <f t="shared" si="2"/>
        <v>7551.18974486999</v>
      </c>
      <c r="M46" s="207">
        <v>0.209755270690833</v>
      </c>
      <c r="N46" s="208">
        <v>15500</v>
      </c>
      <c r="O46" s="205">
        <f t="shared" si="3"/>
        <v>46500</v>
      </c>
      <c r="P46" s="206">
        <f t="shared" si="4"/>
        <v>3007.36619352983</v>
      </c>
      <c r="Q46" s="108">
        <f t="shared" si="5"/>
        <v>9022.09858058948</v>
      </c>
      <c r="R46" s="207">
        <v>0.194023625389021</v>
      </c>
      <c r="S46" s="221">
        <v>38111.06</v>
      </c>
      <c r="T46" s="221">
        <v>7738.15</v>
      </c>
      <c r="U46" s="218">
        <f t="shared" si="6"/>
        <v>1.05864055555556</v>
      </c>
      <c r="V46" s="218">
        <f t="shared" si="7"/>
        <v>1.02475904611681</v>
      </c>
      <c r="W46" s="222">
        <f t="shared" si="8"/>
        <v>0.819592688172043</v>
      </c>
      <c r="X46" s="222">
        <f t="shared" si="9"/>
        <v>0.857688478005348</v>
      </c>
      <c r="Y46" s="191">
        <f t="shared" si="21"/>
        <v>600</v>
      </c>
      <c r="Z46" s="229">
        <f>(T46-L46)*0.2</f>
        <v>37.3920510260019</v>
      </c>
      <c r="AA46" s="233">
        <v>6825</v>
      </c>
      <c r="AB46" s="205">
        <f t="shared" si="10"/>
        <v>13650</v>
      </c>
      <c r="AC46" s="206">
        <v>1849.12380818388</v>
      </c>
      <c r="AD46" s="108">
        <f t="shared" si="11"/>
        <v>3698.24761636776</v>
      </c>
      <c r="AE46" s="207">
        <v>0.270933891308993</v>
      </c>
      <c r="AF46" s="206">
        <v>7848.75</v>
      </c>
      <c r="AG46" s="108">
        <f t="shared" si="12"/>
        <v>15697.5</v>
      </c>
      <c r="AH46" s="206">
        <v>1977.63791285266</v>
      </c>
      <c r="AI46" s="108">
        <f t="shared" si="13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54"/>
      <c r="AR46" s="254"/>
      <c r="AS46" s="255">
        <v>27</v>
      </c>
      <c r="AT46" s="255">
        <v>44</v>
      </c>
      <c r="AU46" s="255">
        <f t="shared" si="22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3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4"/>
        <v>-7</v>
      </c>
    </row>
    <row r="47" s="168" customFormat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8">
        <v>2</v>
      </c>
      <c r="H47" s="188">
        <v>2</v>
      </c>
      <c r="I47" s="206">
        <v>20000</v>
      </c>
      <c r="J47" s="108">
        <f t="shared" si="0"/>
        <v>60000</v>
      </c>
      <c r="K47" s="206">
        <f t="shared" si="1"/>
        <v>4483.2797613214</v>
      </c>
      <c r="L47" s="108">
        <f t="shared" si="2"/>
        <v>13449.8392839642</v>
      </c>
      <c r="M47" s="207">
        <v>0.22416398806607</v>
      </c>
      <c r="N47" s="208">
        <v>25000</v>
      </c>
      <c r="O47" s="205">
        <f t="shared" si="3"/>
        <v>75000</v>
      </c>
      <c r="P47" s="206">
        <f t="shared" si="4"/>
        <v>5183.79222402787</v>
      </c>
      <c r="Q47" s="108">
        <f t="shared" si="5"/>
        <v>15551.3766720836</v>
      </c>
      <c r="R47" s="207">
        <v>0.207351688961115</v>
      </c>
      <c r="S47" s="221">
        <v>63509.37</v>
      </c>
      <c r="T47" s="221">
        <v>12150.45</v>
      </c>
      <c r="U47" s="218">
        <f t="shared" si="6"/>
        <v>1.0584895</v>
      </c>
      <c r="V47" s="222">
        <f t="shared" si="7"/>
        <v>0.903389976896347</v>
      </c>
      <c r="W47" s="222">
        <f t="shared" si="8"/>
        <v>0.8467916</v>
      </c>
      <c r="X47" s="222">
        <f t="shared" si="9"/>
        <v>0.781310250288733</v>
      </c>
      <c r="Y47" s="191">
        <f t="shared" si="21"/>
        <v>600</v>
      </c>
      <c r="Z47" s="234">
        <v>0</v>
      </c>
      <c r="AA47" s="233">
        <v>13000</v>
      </c>
      <c r="AB47" s="205">
        <f t="shared" si="10"/>
        <v>26000</v>
      </c>
      <c r="AC47" s="206">
        <v>3764.0869662761</v>
      </c>
      <c r="AD47" s="108">
        <f t="shared" si="11"/>
        <v>7528.1739325522</v>
      </c>
      <c r="AE47" s="207">
        <v>0.289545151252007</v>
      </c>
      <c r="AF47" s="206">
        <v>14950</v>
      </c>
      <c r="AG47" s="108">
        <f t="shared" si="12"/>
        <v>29900</v>
      </c>
      <c r="AH47" s="206">
        <v>4025.69101043228</v>
      </c>
      <c r="AI47" s="108">
        <f t="shared" si="13"/>
        <v>8051.38202086456</v>
      </c>
      <c r="AJ47" s="242">
        <v>0.269276990664367</v>
      </c>
      <c r="AK47" s="243">
        <v>23773.17</v>
      </c>
      <c r="AL47" s="243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54"/>
      <c r="AR47" s="254"/>
      <c r="AS47" s="255">
        <v>50</v>
      </c>
      <c r="AT47" s="255">
        <v>154</v>
      </c>
      <c r="AU47" s="255">
        <f t="shared" si="22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3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4"/>
        <v>0</v>
      </c>
    </row>
    <row r="48" s="168" customFormat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8">
        <v>3</v>
      </c>
      <c r="H48" s="188">
        <v>1</v>
      </c>
      <c r="I48" s="206">
        <v>15000</v>
      </c>
      <c r="J48" s="108">
        <f t="shared" si="0"/>
        <v>45000</v>
      </c>
      <c r="K48" s="206">
        <f t="shared" si="1"/>
        <v>3701.52435114829</v>
      </c>
      <c r="L48" s="108">
        <f t="shared" si="2"/>
        <v>11104.5730534449</v>
      </c>
      <c r="M48" s="207">
        <v>0.246768290076553</v>
      </c>
      <c r="N48" s="208">
        <v>18800</v>
      </c>
      <c r="O48" s="205">
        <f t="shared" si="3"/>
        <v>56400</v>
      </c>
      <c r="P48" s="206">
        <f t="shared" si="4"/>
        <v>4291.30056443127</v>
      </c>
      <c r="Q48" s="108">
        <f t="shared" si="5"/>
        <v>12873.9016932938</v>
      </c>
      <c r="R48" s="207">
        <v>0.228260668320812</v>
      </c>
      <c r="S48" s="221">
        <v>47528.73</v>
      </c>
      <c r="T48" s="221">
        <v>10277.22</v>
      </c>
      <c r="U48" s="218">
        <f t="shared" si="6"/>
        <v>1.056194</v>
      </c>
      <c r="V48" s="222">
        <f t="shared" si="7"/>
        <v>0.925494384208834</v>
      </c>
      <c r="W48" s="222">
        <f t="shared" si="8"/>
        <v>0.842707978723404</v>
      </c>
      <c r="X48" s="222">
        <f t="shared" si="9"/>
        <v>0.798298778788528</v>
      </c>
      <c r="Y48" s="191">
        <f t="shared" si="21"/>
        <v>700</v>
      </c>
      <c r="Z48" s="234">
        <v>0</v>
      </c>
      <c r="AA48" s="233">
        <v>9750</v>
      </c>
      <c r="AB48" s="205">
        <f t="shared" si="10"/>
        <v>19500</v>
      </c>
      <c r="AC48" s="206">
        <v>3107.73815315159</v>
      </c>
      <c r="AD48" s="108">
        <f t="shared" si="11"/>
        <v>6215.47630630318</v>
      </c>
      <c r="AE48" s="207">
        <v>0.318742374682214</v>
      </c>
      <c r="AF48" s="206">
        <v>11212.5</v>
      </c>
      <c r="AG48" s="108">
        <f t="shared" si="12"/>
        <v>22425</v>
      </c>
      <c r="AH48" s="206">
        <v>3323.72595479563</v>
      </c>
      <c r="AI48" s="108">
        <f t="shared" si="13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54"/>
      <c r="AR48" s="254"/>
      <c r="AS48" s="255">
        <v>33</v>
      </c>
      <c r="AT48" s="255">
        <v>10</v>
      </c>
      <c r="AU48" s="255">
        <f t="shared" si="22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3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4"/>
        <v>-6</v>
      </c>
    </row>
    <row r="49" s="167" customFormat="1" spans="1:60">
      <c r="A49" s="23">
        <v>5</v>
      </c>
      <c r="B49" s="23">
        <v>582</v>
      </c>
      <c r="C49" s="24" t="s">
        <v>95</v>
      </c>
      <c r="D49" s="24" t="s">
        <v>53</v>
      </c>
      <c r="E49" s="189">
        <v>2</v>
      </c>
      <c r="F49" s="192">
        <v>200</v>
      </c>
      <c r="G49" s="188">
        <v>4</v>
      </c>
      <c r="H49" s="188">
        <v>3</v>
      </c>
      <c r="I49" s="202">
        <v>60000</v>
      </c>
      <c r="J49" s="108">
        <f t="shared" si="0"/>
        <v>180000</v>
      </c>
      <c r="K49" s="202">
        <f t="shared" si="1"/>
        <v>9900</v>
      </c>
      <c r="L49" s="108">
        <f t="shared" si="2"/>
        <v>29700</v>
      </c>
      <c r="M49" s="203">
        <v>0.165</v>
      </c>
      <c r="N49" s="204">
        <v>68000</v>
      </c>
      <c r="O49" s="205">
        <f t="shared" si="3"/>
        <v>204000</v>
      </c>
      <c r="P49" s="202">
        <f t="shared" si="4"/>
        <v>10200</v>
      </c>
      <c r="Q49" s="108">
        <f t="shared" si="5"/>
        <v>30600</v>
      </c>
      <c r="R49" s="203">
        <v>0.15</v>
      </c>
      <c r="S49" s="217">
        <v>189236.51</v>
      </c>
      <c r="T49" s="217">
        <v>30703.7</v>
      </c>
      <c r="U49" s="218">
        <f t="shared" si="6"/>
        <v>1.05131394444444</v>
      </c>
      <c r="V49" s="218">
        <f t="shared" si="7"/>
        <v>1.03379461279461</v>
      </c>
      <c r="W49" s="222">
        <f t="shared" si="8"/>
        <v>0.927629950980392</v>
      </c>
      <c r="X49" s="222">
        <f t="shared" si="9"/>
        <v>1.00338888888889</v>
      </c>
      <c r="Y49" s="191">
        <f t="shared" si="21"/>
        <v>1100</v>
      </c>
      <c r="Z49" s="229">
        <f>(T49-L49)*0.2</f>
        <v>200.74</v>
      </c>
      <c r="AA49" s="230">
        <v>45000</v>
      </c>
      <c r="AB49" s="205">
        <f t="shared" si="10"/>
        <v>90000</v>
      </c>
      <c r="AC49" s="202">
        <v>9080.47690969219</v>
      </c>
      <c r="AD49" s="108">
        <f t="shared" si="11"/>
        <v>18160.9538193844</v>
      </c>
      <c r="AE49" s="203">
        <v>0.201788375770938</v>
      </c>
      <c r="AF49" s="202">
        <v>51750</v>
      </c>
      <c r="AG49" s="108">
        <f t="shared" si="12"/>
        <v>103500</v>
      </c>
      <c r="AH49" s="202">
        <v>9711.5700549158</v>
      </c>
      <c r="AI49" s="108">
        <f t="shared" si="13"/>
        <v>19423.1401098316</v>
      </c>
      <c r="AJ49" s="241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54"/>
      <c r="AR49" s="254"/>
      <c r="AS49" s="255">
        <v>83</v>
      </c>
      <c r="AT49" s="255">
        <v>106</v>
      </c>
      <c r="AU49" s="255">
        <f t="shared" si="22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3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4"/>
        <v>-8</v>
      </c>
    </row>
    <row r="50" s="168" customFormat="1" spans="1:60">
      <c r="A50" s="26">
        <v>48</v>
      </c>
      <c r="B50" s="26">
        <v>54</v>
      </c>
      <c r="C50" s="27" t="s">
        <v>96</v>
      </c>
      <c r="D50" s="27" t="s">
        <v>55</v>
      </c>
      <c r="E50" s="189">
        <v>16</v>
      </c>
      <c r="F50" s="190">
        <v>150</v>
      </c>
      <c r="G50" s="188">
        <v>4</v>
      </c>
      <c r="H50" s="188">
        <v>0</v>
      </c>
      <c r="I50" s="206">
        <v>20000</v>
      </c>
      <c r="J50" s="108">
        <f t="shared" si="0"/>
        <v>60000</v>
      </c>
      <c r="K50" s="206">
        <f t="shared" si="1"/>
        <v>4892.81317596246</v>
      </c>
      <c r="L50" s="108">
        <f t="shared" si="2"/>
        <v>14678.4395278874</v>
      </c>
      <c r="M50" s="207">
        <v>0.244640658798123</v>
      </c>
      <c r="N50" s="208">
        <v>25000</v>
      </c>
      <c r="O50" s="205">
        <f t="shared" si="3"/>
        <v>75000</v>
      </c>
      <c r="P50" s="206">
        <f t="shared" si="4"/>
        <v>5657.3152347066</v>
      </c>
      <c r="Q50" s="108">
        <f t="shared" si="5"/>
        <v>16971.9457041198</v>
      </c>
      <c r="R50" s="207">
        <v>0.226292609388264</v>
      </c>
      <c r="S50" s="221">
        <v>62641.89</v>
      </c>
      <c r="T50" s="221">
        <v>13801.52</v>
      </c>
      <c r="U50" s="218">
        <f t="shared" si="6"/>
        <v>1.0440315</v>
      </c>
      <c r="V50" s="222">
        <f t="shared" si="7"/>
        <v>0.940257986809746</v>
      </c>
      <c r="W50" s="222">
        <f t="shared" si="8"/>
        <v>0.8352252</v>
      </c>
      <c r="X50" s="222">
        <f t="shared" si="9"/>
        <v>0.813196096700321</v>
      </c>
      <c r="Y50" s="191">
        <f t="shared" si="21"/>
        <v>800</v>
      </c>
      <c r="Z50" s="234">
        <v>0</v>
      </c>
      <c r="AA50" s="233">
        <v>10000</v>
      </c>
      <c r="AB50" s="205">
        <f t="shared" si="10"/>
        <v>20000</v>
      </c>
      <c r="AC50" s="206">
        <v>3159.94184280909</v>
      </c>
      <c r="AD50" s="108">
        <f t="shared" si="11"/>
        <v>6319.88368561818</v>
      </c>
      <c r="AE50" s="207">
        <v>0.315994184280909</v>
      </c>
      <c r="AF50" s="206">
        <v>11500</v>
      </c>
      <c r="AG50" s="108">
        <f t="shared" si="12"/>
        <v>23000</v>
      </c>
      <c r="AH50" s="206">
        <v>3379.55780088432</v>
      </c>
      <c r="AI50" s="108">
        <f t="shared" si="13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4"/>
        <v>2.2794855</v>
      </c>
      <c r="AN50" s="244">
        <f t="shared" si="15"/>
        <v>1.26824327767925</v>
      </c>
      <c r="AO50" s="244">
        <f t="shared" si="16"/>
        <v>1.98216130434783</v>
      </c>
      <c r="AP50" s="244">
        <f t="shared" si="17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2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3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4"/>
        <v>31</v>
      </c>
    </row>
    <row r="51" s="168" customFormat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8">
        <v>4</v>
      </c>
      <c r="H51" s="188">
        <v>1</v>
      </c>
      <c r="I51" s="206">
        <v>16000</v>
      </c>
      <c r="J51" s="108">
        <f t="shared" si="0"/>
        <v>48000</v>
      </c>
      <c r="K51" s="206">
        <f t="shared" si="1"/>
        <v>3243.04983114806</v>
      </c>
      <c r="L51" s="108">
        <f t="shared" si="2"/>
        <v>9729.14949344419</v>
      </c>
      <c r="M51" s="207">
        <v>0.202690614446754</v>
      </c>
      <c r="N51" s="208">
        <v>20000</v>
      </c>
      <c r="O51" s="205">
        <f t="shared" si="3"/>
        <v>60000</v>
      </c>
      <c r="P51" s="206">
        <f t="shared" si="4"/>
        <v>3749.77636726494</v>
      </c>
      <c r="Q51" s="108">
        <f t="shared" si="5"/>
        <v>11249.3291017948</v>
      </c>
      <c r="R51" s="207">
        <v>0.187488818363247</v>
      </c>
      <c r="S51" s="221">
        <v>49510.85</v>
      </c>
      <c r="T51" s="221">
        <v>10669.45</v>
      </c>
      <c r="U51" s="218">
        <f t="shared" si="6"/>
        <v>1.03147604166667</v>
      </c>
      <c r="V51" s="218">
        <f t="shared" si="7"/>
        <v>1.09664776013457</v>
      </c>
      <c r="W51" s="222">
        <f t="shared" si="8"/>
        <v>0.825180833333333</v>
      </c>
      <c r="X51" s="222">
        <f t="shared" si="9"/>
        <v>0.948452116873149</v>
      </c>
      <c r="Y51" s="191">
        <f t="shared" ref="Y51:Y69" si="25">(G51*200)+(H51*100)</f>
        <v>900</v>
      </c>
      <c r="Z51" s="229">
        <f>(T51-L51)*0.2</f>
        <v>188.060101311162</v>
      </c>
      <c r="AA51" s="233">
        <v>10400</v>
      </c>
      <c r="AB51" s="205">
        <f t="shared" si="10"/>
        <v>20800</v>
      </c>
      <c r="AC51" s="206">
        <v>2722.81058740139</v>
      </c>
      <c r="AD51" s="108">
        <f t="shared" si="11"/>
        <v>5445.62117480278</v>
      </c>
      <c r="AE51" s="207">
        <v>0.261808710327057</v>
      </c>
      <c r="AF51" s="206">
        <v>11960</v>
      </c>
      <c r="AG51" s="108">
        <f t="shared" si="12"/>
        <v>23920</v>
      </c>
      <c r="AH51" s="206">
        <v>2912.04592322579</v>
      </c>
      <c r="AI51" s="108">
        <f t="shared" si="13"/>
        <v>5824.09184645158</v>
      </c>
      <c r="AJ51" s="242">
        <v>0.243482100604163</v>
      </c>
      <c r="AK51" s="243">
        <v>19352.35</v>
      </c>
      <c r="AL51" s="243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54"/>
      <c r="AR51" s="254"/>
      <c r="AS51" s="255">
        <v>42</v>
      </c>
      <c r="AT51" s="255">
        <v>55</v>
      </c>
      <c r="AU51" s="255">
        <f t="shared" si="22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3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4"/>
        <v>0</v>
      </c>
    </row>
    <row r="52" s="168" customFormat="1" spans="1:60">
      <c r="A52" s="26">
        <v>16</v>
      </c>
      <c r="B52" s="26">
        <v>585</v>
      </c>
      <c r="C52" s="27" t="s">
        <v>98</v>
      </c>
      <c r="D52" s="27" t="s">
        <v>47</v>
      </c>
      <c r="E52" s="189">
        <v>6</v>
      </c>
      <c r="F52" s="190">
        <v>200</v>
      </c>
      <c r="G52" s="188">
        <v>4</v>
      </c>
      <c r="H52" s="188">
        <v>1</v>
      </c>
      <c r="I52" s="206">
        <v>21000</v>
      </c>
      <c r="J52" s="108">
        <f t="shared" si="0"/>
        <v>63000</v>
      </c>
      <c r="K52" s="206">
        <f t="shared" si="1"/>
        <v>4935</v>
      </c>
      <c r="L52" s="108">
        <f t="shared" si="2"/>
        <v>14805</v>
      </c>
      <c r="M52" s="207">
        <v>0.235</v>
      </c>
      <c r="N52" s="208">
        <v>26250</v>
      </c>
      <c r="O52" s="205">
        <f t="shared" si="3"/>
        <v>78750</v>
      </c>
      <c r="P52" s="206">
        <f t="shared" si="4"/>
        <v>5706.09375</v>
      </c>
      <c r="Q52" s="108">
        <f t="shared" si="5"/>
        <v>17118.28125</v>
      </c>
      <c r="R52" s="207">
        <v>0.217375</v>
      </c>
      <c r="S52" s="221">
        <v>64982.95</v>
      </c>
      <c r="T52" s="221">
        <v>14326.29</v>
      </c>
      <c r="U52" s="218">
        <f t="shared" si="6"/>
        <v>1.0314753968254</v>
      </c>
      <c r="V52" s="222">
        <f t="shared" si="7"/>
        <v>0.967665653495441</v>
      </c>
      <c r="W52" s="222">
        <f t="shared" si="8"/>
        <v>0.825180317460317</v>
      </c>
      <c r="X52" s="222">
        <f t="shared" si="9"/>
        <v>0.836900024644706</v>
      </c>
      <c r="Y52" s="191">
        <f t="shared" si="25"/>
        <v>900</v>
      </c>
      <c r="Z52" s="234">
        <v>0</v>
      </c>
      <c r="AA52" s="233">
        <v>13650</v>
      </c>
      <c r="AB52" s="205">
        <f t="shared" si="10"/>
        <v>27300</v>
      </c>
      <c r="AC52" s="206">
        <v>3971.35801288337</v>
      </c>
      <c r="AD52" s="108">
        <f t="shared" si="11"/>
        <v>7942.71602576674</v>
      </c>
      <c r="AE52" s="207">
        <v>0.290941978965815</v>
      </c>
      <c r="AF52" s="206">
        <v>15697.5</v>
      </c>
      <c r="AG52" s="108">
        <f t="shared" si="12"/>
        <v>31395</v>
      </c>
      <c r="AH52" s="206">
        <v>4247.36739477876</v>
      </c>
      <c r="AI52" s="108">
        <f t="shared" si="13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4"/>
        <v>1.21471831501831</v>
      </c>
      <c r="AN52" s="76">
        <f t="shared" si="15"/>
        <v>0.854468418357541</v>
      </c>
      <c r="AO52" s="244">
        <f t="shared" si="16"/>
        <v>1.0562767956681</v>
      </c>
      <c r="AP52" s="76">
        <f t="shared" si="17"/>
        <v>0.798941952648473</v>
      </c>
      <c r="AQ52" s="254"/>
      <c r="AR52" s="254"/>
      <c r="AS52" s="255">
        <v>59</v>
      </c>
      <c r="AT52" s="255">
        <v>0</v>
      </c>
      <c r="AU52" s="255">
        <f t="shared" si="22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3"/>
        <v>-16</v>
      </c>
      <c r="BA52" s="256">
        <f t="shared" ref="BA52:BA61" si="26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4"/>
        <v>-2</v>
      </c>
    </row>
    <row r="53" s="167" customFormat="1" spans="1:60">
      <c r="A53" s="26">
        <v>41</v>
      </c>
      <c r="B53" s="26">
        <v>746</v>
      </c>
      <c r="C53" s="27" t="s">
        <v>99</v>
      </c>
      <c r="D53" s="27" t="s">
        <v>49</v>
      </c>
      <c r="E53" s="189">
        <v>14</v>
      </c>
      <c r="F53" s="190">
        <v>150</v>
      </c>
      <c r="G53" s="188">
        <v>4</v>
      </c>
      <c r="H53" s="188">
        <v>1</v>
      </c>
      <c r="I53" s="206">
        <v>18000</v>
      </c>
      <c r="J53" s="108">
        <f t="shared" si="0"/>
        <v>54000</v>
      </c>
      <c r="K53" s="206">
        <f t="shared" si="1"/>
        <v>4373.84278546092</v>
      </c>
      <c r="L53" s="108">
        <f t="shared" si="2"/>
        <v>13121.5283563828</v>
      </c>
      <c r="M53" s="207">
        <v>0.24299126585894</v>
      </c>
      <c r="N53" s="208">
        <v>22500</v>
      </c>
      <c r="O53" s="205">
        <f t="shared" si="3"/>
        <v>67500</v>
      </c>
      <c r="P53" s="206">
        <f t="shared" si="4"/>
        <v>5057.2557206892</v>
      </c>
      <c r="Q53" s="108">
        <f t="shared" si="5"/>
        <v>15171.7671620676</v>
      </c>
      <c r="R53" s="207">
        <v>0.22476692091952</v>
      </c>
      <c r="S53" s="221">
        <v>55676.13</v>
      </c>
      <c r="T53" s="221">
        <v>13182.64</v>
      </c>
      <c r="U53" s="218">
        <f t="shared" si="6"/>
        <v>1.03103944444444</v>
      </c>
      <c r="V53" s="218">
        <f t="shared" si="7"/>
        <v>1.00465735712772</v>
      </c>
      <c r="W53" s="222">
        <f t="shared" si="8"/>
        <v>0.824831555555556</v>
      </c>
      <c r="X53" s="222">
        <f t="shared" si="9"/>
        <v>0.86889284940776</v>
      </c>
      <c r="Y53" s="191">
        <f t="shared" si="25"/>
        <v>900</v>
      </c>
      <c r="Z53" s="229">
        <f>(T53-L53)*0.2</f>
        <v>12.2223287234399</v>
      </c>
      <c r="AA53" s="233">
        <v>11700</v>
      </c>
      <c r="AB53" s="205">
        <f t="shared" si="10"/>
        <v>23400</v>
      </c>
      <c r="AC53" s="206">
        <v>3672.20550529324</v>
      </c>
      <c r="AD53" s="108">
        <f t="shared" si="11"/>
        <v>7344.41101058648</v>
      </c>
      <c r="AE53" s="207">
        <v>0.313863718401131</v>
      </c>
      <c r="AF53" s="206">
        <v>13455</v>
      </c>
      <c r="AG53" s="108">
        <f t="shared" si="12"/>
        <v>26910</v>
      </c>
      <c r="AH53" s="206">
        <v>3927.42378791112</v>
      </c>
      <c r="AI53" s="108">
        <f t="shared" si="13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4"/>
        <v>1.4921905982906</v>
      </c>
      <c r="AN53" s="244">
        <f t="shared" si="15"/>
        <v>1.08634851569437</v>
      </c>
      <c r="AO53" s="244">
        <f t="shared" si="16"/>
        <v>1.29755704199182</v>
      </c>
      <c r="AP53" s="244">
        <f t="shared" si="17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2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3"/>
        <v>-16</v>
      </c>
      <c r="BA53" s="256">
        <f t="shared" si="26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4"/>
        <v>-5</v>
      </c>
    </row>
    <row r="54" s="168" customFormat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8">
        <v>2</v>
      </c>
      <c r="H54" s="188">
        <v>2</v>
      </c>
      <c r="I54" s="206">
        <v>12000</v>
      </c>
      <c r="J54" s="108">
        <f t="shared" si="0"/>
        <v>36000</v>
      </c>
      <c r="K54" s="206">
        <f t="shared" si="1"/>
        <v>2607.42358836976</v>
      </c>
      <c r="L54" s="108">
        <f t="shared" si="2"/>
        <v>7822.27076510927</v>
      </c>
      <c r="M54" s="207">
        <v>0.217285299030813</v>
      </c>
      <c r="N54" s="208">
        <v>15500</v>
      </c>
      <c r="O54" s="205">
        <f t="shared" si="3"/>
        <v>46500</v>
      </c>
      <c r="P54" s="206">
        <f t="shared" si="4"/>
        <v>3115.32797485428</v>
      </c>
      <c r="Q54" s="108">
        <f t="shared" si="5"/>
        <v>9345.98392456284</v>
      </c>
      <c r="R54" s="207">
        <v>0.200988901603502</v>
      </c>
      <c r="S54" s="221">
        <v>37014.1</v>
      </c>
      <c r="T54" s="221">
        <v>8886.48</v>
      </c>
      <c r="U54" s="218">
        <f t="shared" si="6"/>
        <v>1.02816944444444</v>
      </c>
      <c r="V54" s="218">
        <f t="shared" si="7"/>
        <v>1.13604863176529</v>
      </c>
      <c r="W54" s="222">
        <f t="shared" si="8"/>
        <v>0.796002150537634</v>
      </c>
      <c r="X54" s="222">
        <f t="shared" si="9"/>
        <v>0.950834077153163</v>
      </c>
      <c r="Y54" s="191">
        <f t="shared" si="25"/>
        <v>600</v>
      </c>
      <c r="Z54" s="229">
        <f>(T54-L54)*0.2</f>
        <v>212.841846978146</v>
      </c>
      <c r="AA54" s="233">
        <v>7800</v>
      </c>
      <c r="AB54" s="205">
        <f t="shared" si="10"/>
        <v>15600</v>
      </c>
      <c r="AC54" s="206">
        <v>2189.14938773545</v>
      </c>
      <c r="AD54" s="108">
        <f t="shared" si="11"/>
        <v>4378.2987754709</v>
      </c>
      <c r="AE54" s="207">
        <v>0.280660177914801</v>
      </c>
      <c r="AF54" s="206">
        <v>8970</v>
      </c>
      <c r="AG54" s="108">
        <f t="shared" si="12"/>
        <v>17940</v>
      </c>
      <c r="AH54" s="206">
        <v>2341.29527018306</v>
      </c>
      <c r="AI54" s="108">
        <f t="shared" si="13"/>
        <v>4682.59054036612</v>
      </c>
      <c r="AJ54" s="242">
        <v>0.261013965460765</v>
      </c>
      <c r="AK54" s="243">
        <v>11338.82</v>
      </c>
      <c r="AL54" s="243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54"/>
      <c r="AR54" s="254"/>
      <c r="AS54" s="255">
        <v>33</v>
      </c>
      <c r="AT54" s="255">
        <v>22</v>
      </c>
      <c r="AU54" s="255">
        <f t="shared" si="22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3"/>
        <v>-2</v>
      </c>
      <c r="BA54" s="256">
        <f t="shared" si="26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4"/>
        <v>-4</v>
      </c>
    </row>
    <row r="55" s="168" customFormat="1" spans="1:60">
      <c r="A55" s="26">
        <v>23</v>
      </c>
      <c r="B55" s="26">
        <v>709</v>
      </c>
      <c r="C55" s="27" t="s">
        <v>101</v>
      </c>
      <c r="D55" s="27" t="s">
        <v>53</v>
      </c>
      <c r="E55" s="189">
        <v>8</v>
      </c>
      <c r="F55" s="190">
        <v>200</v>
      </c>
      <c r="G55" s="188">
        <v>4</v>
      </c>
      <c r="H55" s="188">
        <v>1</v>
      </c>
      <c r="I55" s="206">
        <v>21000</v>
      </c>
      <c r="J55" s="108">
        <f t="shared" si="0"/>
        <v>63000</v>
      </c>
      <c r="K55" s="206">
        <f t="shared" si="1"/>
        <v>4830</v>
      </c>
      <c r="L55" s="108">
        <f t="shared" si="2"/>
        <v>14490</v>
      </c>
      <c r="M55" s="207">
        <v>0.23</v>
      </c>
      <c r="N55" s="208">
        <v>26250</v>
      </c>
      <c r="O55" s="205">
        <f t="shared" si="3"/>
        <v>78750</v>
      </c>
      <c r="P55" s="206">
        <f t="shared" si="4"/>
        <v>5584.6875</v>
      </c>
      <c r="Q55" s="108">
        <f t="shared" si="5"/>
        <v>16754.0625</v>
      </c>
      <c r="R55" s="207">
        <v>0.21275</v>
      </c>
      <c r="S55" s="221">
        <v>64591.16</v>
      </c>
      <c r="T55" s="221">
        <v>14412.76</v>
      </c>
      <c r="U55" s="218">
        <f t="shared" si="6"/>
        <v>1.02525650793651</v>
      </c>
      <c r="V55" s="222">
        <f t="shared" si="7"/>
        <v>0.994669427191166</v>
      </c>
      <c r="W55" s="222">
        <f t="shared" si="8"/>
        <v>0.820205206349206</v>
      </c>
      <c r="X55" s="222">
        <f t="shared" si="9"/>
        <v>0.860254639732901</v>
      </c>
      <c r="Y55" s="191">
        <f t="shared" si="25"/>
        <v>900</v>
      </c>
      <c r="Z55" s="234">
        <v>0</v>
      </c>
      <c r="AA55" s="233">
        <v>13650</v>
      </c>
      <c r="AB55" s="205">
        <f t="shared" si="10"/>
        <v>27300</v>
      </c>
      <c r="AC55" s="206">
        <v>4052.28898628407</v>
      </c>
      <c r="AD55" s="108">
        <f t="shared" si="11"/>
        <v>8104.57797256814</v>
      </c>
      <c r="AE55" s="207">
        <v>0.296870988006159</v>
      </c>
      <c r="AF55" s="206">
        <v>15697.5</v>
      </c>
      <c r="AG55" s="108">
        <f t="shared" si="12"/>
        <v>31395</v>
      </c>
      <c r="AH55" s="206">
        <v>4333.92307083082</v>
      </c>
      <c r="AI55" s="108">
        <f t="shared" si="13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4"/>
        <v>1.23131355311355</v>
      </c>
      <c r="AN55" s="244">
        <f t="shared" si="15"/>
        <v>1.07014208874984</v>
      </c>
      <c r="AO55" s="244">
        <f t="shared" si="16"/>
        <v>1.07070743749005</v>
      </c>
      <c r="AP55" s="244">
        <f t="shared" si="17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2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3"/>
        <v>-17</v>
      </c>
      <c r="BA55" s="256">
        <f t="shared" si="26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4"/>
        <v>11</v>
      </c>
    </row>
    <row r="56" s="168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89">
        <v>2</v>
      </c>
      <c r="F56" s="192">
        <v>200</v>
      </c>
      <c r="G56" s="188">
        <v>3</v>
      </c>
      <c r="H56" s="188">
        <v>4</v>
      </c>
      <c r="I56" s="202">
        <v>55000</v>
      </c>
      <c r="J56" s="108">
        <f t="shared" si="0"/>
        <v>165000</v>
      </c>
      <c r="K56" s="202">
        <f t="shared" si="1"/>
        <v>9075</v>
      </c>
      <c r="L56" s="108">
        <f t="shared" si="2"/>
        <v>27225</v>
      </c>
      <c r="M56" s="203">
        <v>0.165</v>
      </c>
      <c r="N56" s="204">
        <v>62000</v>
      </c>
      <c r="O56" s="205">
        <f t="shared" si="3"/>
        <v>186000</v>
      </c>
      <c r="P56" s="202">
        <f t="shared" si="4"/>
        <v>9300</v>
      </c>
      <c r="Q56" s="108">
        <f t="shared" si="5"/>
        <v>27900</v>
      </c>
      <c r="R56" s="203">
        <v>0.15</v>
      </c>
      <c r="S56" s="217">
        <v>168254.64</v>
      </c>
      <c r="T56" s="217">
        <v>30282.28</v>
      </c>
      <c r="U56" s="218">
        <f t="shared" si="6"/>
        <v>1.01972509090909</v>
      </c>
      <c r="V56" s="218">
        <f t="shared" si="7"/>
        <v>1.11229678604224</v>
      </c>
      <c r="W56" s="222">
        <f t="shared" si="8"/>
        <v>0.904594838709677</v>
      </c>
      <c r="X56" s="222">
        <f t="shared" si="9"/>
        <v>1.08538637992832</v>
      </c>
      <c r="Y56" s="191">
        <f t="shared" si="25"/>
        <v>1000</v>
      </c>
      <c r="Z56" s="229">
        <f>(T56-L56)*0.2</f>
        <v>611.456</v>
      </c>
      <c r="AA56" s="230">
        <v>40000</v>
      </c>
      <c r="AB56" s="205">
        <f t="shared" si="10"/>
        <v>80000</v>
      </c>
      <c r="AC56" s="202">
        <v>8133.6030620217</v>
      </c>
      <c r="AD56" s="108">
        <f t="shared" si="11"/>
        <v>16267.2061240434</v>
      </c>
      <c r="AE56" s="203">
        <v>0.203340076550543</v>
      </c>
      <c r="AF56" s="202">
        <v>46000</v>
      </c>
      <c r="AG56" s="108">
        <f t="shared" si="12"/>
        <v>92000</v>
      </c>
      <c r="AH56" s="202">
        <v>8698.88847483221</v>
      </c>
      <c r="AI56" s="108">
        <f t="shared" si="13"/>
        <v>17397.7769496644</v>
      </c>
      <c r="AJ56" s="241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54"/>
      <c r="AR56" s="254"/>
      <c r="AS56" s="255">
        <v>71</v>
      </c>
      <c r="AT56" s="255">
        <v>0</v>
      </c>
      <c r="AU56" s="255">
        <f t="shared" si="22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3"/>
        <v>-32</v>
      </c>
      <c r="BA56" s="256">
        <f t="shared" si="26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4"/>
        <v>3</v>
      </c>
    </row>
    <row r="57" s="168" customFormat="1" spans="1:60">
      <c r="A57" s="26">
        <v>76</v>
      </c>
      <c r="B57" s="26">
        <v>710</v>
      </c>
      <c r="C57" s="27" t="s">
        <v>103</v>
      </c>
      <c r="D57" s="27" t="s">
        <v>55</v>
      </c>
      <c r="E57" s="189">
        <v>26</v>
      </c>
      <c r="F57" s="190">
        <v>150</v>
      </c>
      <c r="G57" s="188">
        <v>2</v>
      </c>
      <c r="H57" s="188">
        <v>1</v>
      </c>
      <c r="I57" s="206">
        <v>10500</v>
      </c>
      <c r="J57" s="108">
        <f t="shared" si="0"/>
        <v>31500</v>
      </c>
      <c r="K57" s="206">
        <f t="shared" si="1"/>
        <v>2760.00902010775</v>
      </c>
      <c r="L57" s="108">
        <f t="shared" si="2"/>
        <v>8280.02706032326</v>
      </c>
      <c r="M57" s="207">
        <v>0.262858001915024</v>
      </c>
      <c r="N57" s="208">
        <v>13500</v>
      </c>
      <c r="O57" s="205">
        <f t="shared" si="3"/>
        <v>40500</v>
      </c>
      <c r="P57" s="206">
        <f t="shared" si="4"/>
        <v>3282.43929891386</v>
      </c>
      <c r="Q57" s="108">
        <f t="shared" si="5"/>
        <v>9847.31789674158</v>
      </c>
      <c r="R57" s="207">
        <v>0.243143651771397</v>
      </c>
      <c r="S57" s="221">
        <v>32018.37</v>
      </c>
      <c r="T57" s="221">
        <v>8361.88</v>
      </c>
      <c r="U57" s="218">
        <f t="shared" si="6"/>
        <v>1.01645619047619</v>
      </c>
      <c r="V57" s="218">
        <f t="shared" si="7"/>
        <v>1.00988558842627</v>
      </c>
      <c r="W57" s="222">
        <f t="shared" si="8"/>
        <v>0.790577037037037</v>
      </c>
      <c r="X57" s="222">
        <f t="shared" si="9"/>
        <v>0.849153047325394</v>
      </c>
      <c r="Y57" s="191">
        <f t="shared" si="25"/>
        <v>500</v>
      </c>
      <c r="Z57" s="229">
        <f>(T57-L57)*0.2</f>
        <v>16.3705879353478</v>
      </c>
      <c r="AA57" s="233">
        <v>6825</v>
      </c>
      <c r="AB57" s="205">
        <f t="shared" si="10"/>
        <v>13650</v>
      </c>
      <c r="AC57" s="206">
        <v>2317.25757313213</v>
      </c>
      <c r="AD57" s="108">
        <f t="shared" si="11"/>
        <v>4634.51514626426</v>
      </c>
      <c r="AE57" s="207">
        <v>0.339524919140239</v>
      </c>
      <c r="AF57" s="206">
        <v>7848.75</v>
      </c>
      <c r="AG57" s="108">
        <f t="shared" si="12"/>
        <v>15697.5</v>
      </c>
      <c r="AH57" s="206">
        <v>2478.30697446482</v>
      </c>
      <c r="AI57" s="108">
        <f t="shared" si="13"/>
        <v>4956.61394892964</v>
      </c>
      <c r="AJ57" s="242">
        <v>0.315758174800423</v>
      </c>
      <c r="AK57" s="243">
        <v>13382.76</v>
      </c>
      <c r="AL57" s="243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54"/>
      <c r="AR57" s="254"/>
      <c r="AS57" s="255">
        <v>27</v>
      </c>
      <c r="AT57" s="255">
        <v>0</v>
      </c>
      <c r="AU57" s="255">
        <f t="shared" si="22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3"/>
        <v>-2</v>
      </c>
      <c r="BA57" s="256">
        <f t="shared" si="26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4"/>
        <v>-6</v>
      </c>
    </row>
    <row r="58" s="168" customFormat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8">
        <v>3</v>
      </c>
      <c r="H58" s="188">
        <v>2</v>
      </c>
      <c r="I58" s="206">
        <v>11000</v>
      </c>
      <c r="J58" s="108">
        <f t="shared" si="0"/>
        <v>33000</v>
      </c>
      <c r="K58" s="206">
        <f t="shared" si="1"/>
        <v>2887.20942180592</v>
      </c>
      <c r="L58" s="108">
        <f t="shared" si="2"/>
        <v>8661.62826541775</v>
      </c>
      <c r="M58" s="207">
        <v>0.262473583800538</v>
      </c>
      <c r="N58" s="208">
        <v>14000</v>
      </c>
      <c r="O58" s="205">
        <f t="shared" si="3"/>
        <v>42000</v>
      </c>
      <c r="P58" s="206">
        <f t="shared" si="4"/>
        <v>3399.03291021696</v>
      </c>
      <c r="Q58" s="108">
        <f t="shared" si="5"/>
        <v>10197.0987306509</v>
      </c>
      <c r="R58" s="207">
        <v>0.242788065015497</v>
      </c>
      <c r="S58" s="221">
        <v>33508.32</v>
      </c>
      <c r="T58" s="221">
        <v>6121.89</v>
      </c>
      <c r="U58" s="218">
        <f t="shared" si="6"/>
        <v>1.01540363636364</v>
      </c>
      <c r="V58" s="222">
        <f t="shared" si="7"/>
        <v>0.706782814086139</v>
      </c>
      <c r="W58" s="222">
        <f t="shared" si="8"/>
        <v>0.797817142857143</v>
      </c>
      <c r="X58" s="222">
        <f t="shared" si="9"/>
        <v>0.600356058297106</v>
      </c>
      <c r="Y58" s="191">
        <f t="shared" si="25"/>
        <v>800</v>
      </c>
      <c r="Z58" s="234">
        <v>0</v>
      </c>
      <c r="AA58" s="233">
        <v>7150</v>
      </c>
      <c r="AB58" s="205">
        <f t="shared" si="10"/>
        <v>14300</v>
      </c>
      <c r="AC58" s="206">
        <v>2424.05291039122</v>
      </c>
      <c r="AD58" s="108">
        <f t="shared" si="11"/>
        <v>4848.10582078244</v>
      </c>
      <c r="AE58" s="207">
        <v>0.339028379075695</v>
      </c>
      <c r="AF58" s="206">
        <v>8222.5</v>
      </c>
      <c r="AG58" s="108">
        <f t="shared" si="12"/>
        <v>16445</v>
      </c>
      <c r="AH58" s="206">
        <v>2592.52458766341</v>
      </c>
      <c r="AI58" s="108">
        <f t="shared" si="13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4"/>
        <v>1.15371748251748</v>
      </c>
      <c r="AN58" s="76">
        <f t="shared" si="15"/>
        <v>0.900285629346181</v>
      </c>
      <c r="AO58" s="244">
        <f t="shared" si="16"/>
        <v>1.00323259349346</v>
      </c>
      <c r="AP58" s="76">
        <f t="shared" si="17"/>
        <v>0.841781794620085</v>
      </c>
      <c r="AQ58" s="254"/>
      <c r="AR58" s="254"/>
      <c r="AS58" s="255">
        <v>33</v>
      </c>
      <c r="AT58" s="255">
        <v>54</v>
      </c>
      <c r="AU58" s="255">
        <f t="shared" si="22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3"/>
        <v>-8</v>
      </c>
      <c r="BA58" s="256">
        <f t="shared" si="26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4"/>
        <v>-3</v>
      </c>
    </row>
    <row r="59" s="168" customFormat="1" spans="1:60">
      <c r="A59" s="26">
        <v>114</v>
      </c>
      <c r="B59" s="26">
        <v>106568</v>
      </c>
      <c r="C59" s="27" t="s">
        <v>105</v>
      </c>
      <c r="D59" s="27" t="s">
        <v>51</v>
      </c>
      <c r="E59" s="189">
        <v>38</v>
      </c>
      <c r="F59" s="190">
        <v>100</v>
      </c>
      <c r="G59" s="188">
        <v>2</v>
      </c>
      <c r="H59" s="188">
        <v>1</v>
      </c>
      <c r="I59" s="206">
        <v>8500</v>
      </c>
      <c r="J59" s="108">
        <f t="shared" si="0"/>
        <v>25500</v>
      </c>
      <c r="K59" s="206">
        <f t="shared" si="1"/>
        <v>2355.63619337952</v>
      </c>
      <c r="L59" s="108">
        <f t="shared" si="2"/>
        <v>7066.90858013855</v>
      </c>
      <c r="M59" s="207">
        <v>0.277133669809355</v>
      </c>
      <c r="N59" s="208">
        <v>11000</v>
      </c>
      <c r="O59" s="205">
        <f t="shared" si="3"/>
        <v>33000</v>
      </c>
      <c r="P59" s="206">
        <f t="shared" si="4"/>
        <v>2819.83509031018</v>
      </c>
      <c r="Q59" s="108">
        <f t="shared" si="5"/>
        <v>8459.50527093055</v>
      </c>
      <c r="R59" s="207">
        <v>0.256348644573653</v>
      </c>
      <c r="S59" s="221">
        <v>25844.05</v>
      </c>
      <c r="T59" s="221">
        <v>6627.78</v>
      </c>
      <c r="U59" s="218">
        <f t="shared" si="6"/>
        <v>1.01349215686275</v>
      </c>
      <c r="V59" s="222">
        <f t="shared" si="7"/>
        <v>0.937861290384778</v>
      </c>
      <c r="W59" s="222">
        <f t="shared" si="8"/>
        <v>0.78315303030303</v>
      </c>
      <c r="X59" s="222">
        <f t="shared" si="9"/>
        <v>0.783471348232985</v>
      </c>
      <c r="Y59" s="191">
        <f t="shared" si="25"/>
        <v>500</v>
      </c>
      <c r="Z59" s="234">
        <v>0</v>
      </c>
      <c r="AA59" s="233">
        <v>5525</v>
      </c>
      <c r="AB59" s="205">
        <f t="shared" si="10"/>
        <v>11050</v>
      </c>
      <c r="AC59" s="206">
        <v>1977.75288735822</v>
      </c>
      <c r="AD59" s="108">
        <f t="shared" si="11"/>
        <v>3955.50577471644</v>
      </c>
      <c r="AE59" s="207">
        <v>0.35796432350375</v>
      </c>
      <c r="AF59" s="206">
        <v>6353.75</v>
      </c>
      <c r="AG59" s="108">
        <f t="shared" si="12"/>
        <v>12707.5</v>
      </c>
      <c r="AH59" s="206">
        <v>2115.20671302962</v>
      </c>
      <c r="AI59" s="108">
        <f t="shared" si="13"/>
        <v>4230.41342605924</v>
      </c>
      <c r="AJ59" s="242">
        <v>0.332906820858488</v>
      </c>
      <c r="AK59" s="243">
        <v>9365.67</v>
      </c>
      <c r="AL59" s="243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54"/>
      <c r="AR59" s="254"/>
      <c r="AS59" s="255">
        <v>24</v>
      </c>
      <c r="AT59" s="255">
        <v>22</v>
      </c>
      <c r="AU59" s="255">
        <f t="shared" si="22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3"/>
        <v>-4</v>
      </c>
      <c r="BA59" s="256">
        <f t="shared" si="26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4"/>
        <v>3</v>
      </c>
    </row>
    <row r="60" s="168" customFormat="1" spans="1:60">
      <c r="A60" s="26">
        <v>88</v>
      </c>
      <c r="B60" s="26">
        <v>717</v>
      </c>
      <c r="C60" s="27" t="s">
        <v>106</v>
      </c>
      <c r="D60" s="27" t="s">
        <v>49</v>
      </c>
      <c r="E60" s="189">
        <v>30</v>
      </c>
      <c r="F60" s="190">
        <v>150</v>
      </c>
      <c r="G60" s="188">
        <v>3</v>
      </c>
      <c r="H60" s="188">
        <v>1</v>
      </c>
      <c r="I60" s="206">
        <v>12000</v>
      </c>
      <c r="J60" s="108">
        <f t="shared" si="0"/>
        <v>36000</v>
      </c>
      <c r="K60" s="206">
        <f t="shared" si="1"/>
        <v>2988.98295816833</v>
      </c>
      <c r="L60" s="108">
        <f t="shared" si="2"/>
        <v>8966.94887450498</v>
      </c>
      <c r="M60" s="207">
        <v>0.249081913180694</v>
      </c>
      <c r="N60" s="208">
        <v>15500</v>
      </c>
      <c r="O60" s="205">
        <f t="shared" si="3"/>
        <v>46500</v>
      </c>
      <c r="P60" s="206">
        <f t="shared" si="4"/>
        <v>3571.2119302282</v>
      </c>
      <c r="Q60" s="108">
        <f t="shared" si="5"/>
        <v>10713.6357906846</v>
      </c>
      <c r="R60" s="207">
        <v>0.230400769692142</v>
      </c>
      <c r="S60" s="221">
        <v>36460.39</v>
      </c>
      <c r="T60" s="221">
        <v>8080.37</v>
      </c>
      <c r="U60" s="218">
        <f t="shared" si="6"/>
        <v>1.01278861111111</v>
      </c>
      <c r="V60" s="222">
        <f t="shared" si="7"/>
        <v>0.901128144376319</v>
      </c>
      <c r="W60" s="222">
        <f t="shared" si="8"/>
        <v>0.784094408602151</v>
      </c>
      <c r="X60" s="222">
        <f t="shared" si="9"/>
        <v>0.754213616914792</v>
      </c>
      <c r="Y60" s="191">
        <f t="shared" si="25"/>
        <v>700</v>
      </c>
      <c r="Z60" s="234">
        <v>0</v>
      </c>
      <c r="AA60" s="233">
        <v>7800</v>
      </c>
      <c r="AB60" s="205">
        <f t="shared" si="10"/>
        <v>15600</v>
      </c>
      <c r="AC60" s="206">
        <v>2509.50027529549</v>
      </c>
      <c r="AD60" s="108">
        <f t="shared" si="11"/>
        <v>5019.00055059098</v>
      </c>
      <c r="AE60" s="207">
        <v>0.321730804525063</v>
      </c>
      <c r="AF60" s="206">
        <v>8970</v>
      </c>
      <c r="AG60" s="108">
        <f t="shared" si="12"/>
        <v>17940</v>
      </c>
      <c r="AH60" s="206">
        <v>2683.91054442853</v>
      </c>
      <c r="AI60" s="108">
        <f t="shared" si="13"/>
        <v>5367.82108885706</v>
      </c>
      <c r="AJ60" s="242">
        <v>0.299209648208309</v>
      </c>
      <c r="AK60" s="243">
        <v>14887.85</v>
      </c>
      <c r="AL60" s="243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54"/>
      <c r="AR60" s="254"/>
      <c r="AS60" s="255">
        <v>33</v>
      </c>
      <c r="AT60" s="255">
        <v>32</v>
      </c>
      <c r="AU60" s="255">
        <f t="shared" si="22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3"/>
        <v>-2</v>
      </c>
      <c r="BA60" s="256">
        <f t="shared" si="26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4"/>
        <v>3</v>
      </c>
    </row>
    <row r="61" s="168" customFormat="1" spans="1:60">
      <c r="A61" s="26">
        <v>100</v>
      </c>
      <c r="B61" s="26">
        <v>706</v>
      </c>
      <c r="C61" s="27" t="s">
        <v>107</v>
      </c>
      <c r="D61" s="27" t="s">
        <v>55</v>
      </c>
      <c r="E61" s="189">
        <v>34</v>
      </c>
      <c r="F61" s="190">
        <v>150</v>
      </c>
      <c r="G61" s="188">
        <v>3</v>
      </c>
      <c r="H61" s="188">
        <v>1</v>
      </c>
      <c r="I61" s="206">
        <v>10500</v>
      </c>
      <c r="J61" s="108">
        <f t="shared" si="0"/>
        <v>31500</v>
      </c>
      <c r="K61" s="206">
        <f t="shared" si="1"/>
        <v>2731.51624453103</v>
      </c>
      <c r="L61" s="108">
        <f t="shared" si="2"/>
        <v>8194.54873359308</v>
      </c>
      <c r="M61" s="207">
        <v>0.26014440424105</v>
      </c>
      <c r="N61" s="208">
        <v>13500</v>
      </c>
      <c r="O61" s="205">
        <f t="shared" si="3"/>
        <v>40500</v>
      </c>
      <c r="P61" s="206">
        <f t="shared" si="4"/>
        <v>3248.55324796011</v>
      </c>
      <c r="Q61" s="108">
        <f t="shared" si="5"/>
        <v>9745.65974388033</v>
      </c>
      <c r="R61" s="207">
        <v>0.240633573922971</v>
      </c>
      <c r="S61" s="221">
        <v>31792.53</v>
      </c>
      <c r="T61" s="221">
        <v>7829.25</v>
      </c>
      <c r="U61" s="218">
        <f t="shared" si="6"/>
        <v>1.00928666666667</v>
      </c>
      <c r="V61" s="222">
        <f t="shared" si="7"/>
        <v>0.955421738832847</v>
      </c>
      <c r="W61" s="222">
        <f t="shared" si="8"/>
        <v>0.785000740740741</v>
      </c>
      <c r="X61" s="222">
        <f t="shared" si="9"/>
        <v>0.80335761823783</v>
      </c>
      <c r="Y61" s="191">
        <f t="shared" si="25"/>
        <v>700</v>
      </c>
      <c r="Z61" s="234">
        <v>0</v>
      </c>
      <c r="AA61" s="233">
        <v>6825</v>
      </c>
      <c r="AB61" s="205">
        <f t="shared" si="10"/>
        <v>13650</v>
      </c>
      <c r="AC61" s="206">
        <v>2293.33551363751</v>
      </c>
      <c r="AD61" s="108">
        <f t="shared" si="11"/>
        <v>4586.67102727502</v>
      </c>
      <c r="AE61" s="207">
        <v>0.336019855478023</v>
      </c>
      <c r="AF61" s="206">
        <v>7848.75</v>
      </c>
      <c r="AG61" s="108">
        <f t="shared" si="12"/>
        <v>15697.5</v>
      </c>
      <c r="AH61" s="206">
        <v>2452.72233183532</v>
      </c>
      <c r="AI61" s="108">
        <f t="shared" si="13"/>
        <v>4905.44466367064</v>
      </c>
      <c r="AJ61" s="242">
        <v>0.312498465594562</v>
      </c>
      <c r="AK61" s="243">
        <v>10102.83</v>
      </c>
      <c r="AL61" s="243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54"/>
      <c r="AR61" s="254"/>
      <c r="AS61" s="255">
        <v>27</v>
      </c>
      <c r="AT61" s="255">
        <v>0</v>
      </c>
      <c r="AU61" s="255">
        <f t="shared" si="22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3"/>
        <v>-6</v>
      </c>
      <c r="BA61" s="256">
        <f t="shared" si="26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4"/>
        <v>0</v>
      </c>
    </row>
    <row r="62" s="168" customFormat="1" spans="1:60">
      <c r="A62" s="26">
        <v>107</v>
      </c>
      <c r="B62" s="26">
        <v>713</v>
      </c>
      <c r="C62" s="27" t="s">
        <v>108</v>
      </c>
      <c r="D62" s="27" t="s">
        <v>55</v>
      </c>
      <c r="E62" s="189">
        <v>36</v>
      </c>
      <c r="F62" s="190">
        <v>100</v>
      </c>
      <c r="G62" s="188">
        <v>2</v>
      </c>
      <c r="H62" s="188">
        <v>0</v>
      </c>
      <c r="I62" s="206">
        <v>8500</v>
      </c>
      <c r="J62" s="108">
        <f t="shared" si="0"/>
        <v>25500</v>
      </c>
      <c r="K62" s="206">
        <f t="shared" si="1"/>
        <v>2090.57779295042</v>
      </c>
      <c r="L62" s="108">
        <f t="shared" si="2"/>
        <v>6271.73337885125</v>
      </c>
      <c r="M62" s="207">
        <v>0.245950328582402</v>
      </c>
      <c r="N62" s="208">
        <v>11000</v>
      </c>
      <c r="O62" s="205">
        <f t="shared" si="3"/>
        <v>33000</v>
      </c>
      <c r="P62" s="206">
        <f t="shared" si="4"/>
        <v>2502.54459332594</v>
      </c>
      <c r="Q62" s="108">
        <f t="shared" si="5"/>
        <v>7507.63377997783</v>
      </c>
      <c r="R62" s="207">
        <v>0.227504053938722</v>
      </c>
      <c r="S62" s="221">
        <v>25712.71</v>
      </c>
      <c r="T62" s="221">
        <v>5839.76</v>
      </c>
      <c r="U62" s="218">
        <f t="shared" si="6"/>
        <v>1.00834156862745</v>
      </c>
      <c r="V62" s="222">
        <f t="shared" si="7"/>
        <v>0.931123765511478</v>
      </c>
      <c r="W62" s="222">
        <f t="shared" si="8"/>
        <v>0.77917303030303</v>
      </c>
      <c r="X62" s="222">
        <f t="shared" si="9"/>
        <v>0.777842949075926</v>
      </c>
      <c r="Y62" s="191">
        <f t="shared" si="25"/>
        <v>400</v>
      </c>
      <c r="Z62" s="234">
        <v>0</v>
      </c>
      <c r="AA62" s="233">
        <v>5525</v>
      </c>
      <c r="AB62" s="205">
        <f t="shared" si="10"/>
        <v>11050</v>
      </c>
      <c r="AC62" s="206">
        <v>1755.21427199796</v>
      </c>
      <c r="AD62" s="108">
        <f t="shared" si="11"/>
        <v>3510.42854399592</v>
      </c>
      <c r="AE62" s="207">
        <v>0.317685841085603</v>
      </c>
      <c r="AF62" s="206">
        <v>6353.75</v>
      </c>
      <c r="AG62" s="108">
        <f t="shared" si="12"/>
        <v>12707.5</v>
      </c>
      <c r="AH62" s="206">
        <v>1877.20166390182</v>
      </c>
      <c r="AI62" s="108">
        <f t="shared" si="13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4"/>
        <v>1.4780371040724</v>
      </c>
      <c r="AN62" s="76">
        <f t="shared" si="15"/>
        <v>0.961922442710153</v>
      </c>
      <c r="AO62" s="244">
        <f t="shared" si="16"/>
        <v>1.28524965571513</v>
      </c>
      <c r="AP62" s="76">
        <f t="shared" si="17"/>
        <v>0.899413223665406</v>
      </c>
      <c r="AQ62" s="254"/>
      <c r="AR62" s="254"/>
      <c r="AS62" s="255">
        <v>27</v>
      </c>
      <c r="AT62" s="255">
        <v>10</v>
      </c>
      <c r="AU62" s="255">
        <f t="shared" si="22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3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4"/>
        <v>-2</v>
      </c>
    </row>
    <row r="63" s="168" customFormat="1" spans="1:60">
      <c r="A63" s="23">
        <v>46</v>
      </c>
      <c r="B63" s="23">
        <v>308</v>
      </c>
      <c r="C63" s="24" t="s">
        <v>109</v>
      </c>
      <c r="D63" s="24" t="s">
        <v>47</v>
      </c>
      <c r="E63" s="189">
        <v>16</v>
      </c>
      <c r="F63" s="192">
        <v>150</v>
      </c>
      <c r="G63" s="188">
        <v>3</v>
      </c>
      <c r="H63" s="188">
        <v>2</v>
      </c>
      <c r="I63" s="202">
        <v>12000</v>
      </c>
      <c r="J63" s="108">
        <f t="shared" si="0"/>
        <v>36000</v>
      </c>
      <c r="K63" s="202">
        <f t="shared" si="1"/>
        <v>3166.77536262001</v>
      </c>
      <c r="L63" s="108">
        <f t="shared" si="2"/>
        <v>9500.32608786004</v>
      </c>
      <c r="M63" s="203">
        <v>0.263897946885001</v>
      </c>
      <c r="N63" s="204">
        <v>15500</v>
      </c>
      <c r="O63" s="205">
        <f t="shared" si="3"/>
        <v>46500</v>
      </c>
      <c r="P63" s="202">
        <f t="shared" si="4"/>
        <v>3783.6368134637</v>
      </c>
      <c r="Q63" s="108">
        <f t="shared" si="5"/>
        <v>11350.9104403911</v>
      </c>
      <c r="R63" s="203">
        <v>0.244105600868626</v>
      </c>
      <c r="S63" s="217">
        <v>36251.27</v>
      </c>
      <c r="T63" s="217">
        <v>9223.23</v>
      </c>
      <c r="U63" s="218">
        <f t="shared" si="6"/>
        <v>1.00697972222222</v>
      </c>
      <c r="V63" s="222">
        <f t="shared" si="7"/>
        <v>0.970832991910233</v>
      </c>
      <c r="W63" s="222">
        <f t="shared" si="8"/>
        <v>0.779597204301075</v>
      </c>
      <c r="X63" s="222">
        <f t="shared" si="9"/>
        <v>0.812554204214319</v>
      </c>
      <c r="Y63" s="191">
        <f t="shared" si="25"/>
        <v>800</v>
      </c>
      <c r="Z63" s="234">
        <v>0</v>
      </c>
      <c r="AA63" s="230">
        <v>7800</v>
      </c>
      <c r="AB63" s="205">
        <f t="shared" si="10"/>
        <v>15600</v>
      </c>
      <c r="AC63" s="202">
        <v>2658.77181486639</v>
      </c>
      <c r="AD63" s="108">
        <f t="shared" si="11"/>
        <v>5317.54362973278</v>
      </c>
      <c r="AE63" s="203">
        <v>0.340868181393126</v>
      </c>
      <c r="AF63" s="202">
        <v>8970</v>
      </c>
      <c r="AG63" s="108">
        <f t="shared" si="12"/>
        <v>17940</v>
      </c>
      <c r="AH63" s="202">
        <v>2843.5564559996</v>
      </c>
      <c r="AI63" s="108">
        <f t="shared" si="13"/>
        <v>5687.1129119992</v>
      </c>
      <c r="AJ63" s="241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54"/>
      <c r="AR63" s="254"/>
      <c r="AS63" s="255">
        <v>42</v>
      </c>
      <c r="AT63" s="255">
        <v>0</v>
      </c>
      <c r="AU63" s="255">
        <f t="shared" si="22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3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4"/>
        <v>-0.568</v>
      </c>
    </row>
    <row r="64" s="168" customFormat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8">
        <v>3</v>
      </c>
      <c r="H64" s="188">
        <v>1</v>
      </c>
      <c r="I64" s="206">
        <v>18000</v>
      </c>
      <c r="J64" s="108">
        <f t="shared" si="0"/>
        <v>54000</v>
      </c>
      <c r="K64" s="206">
        <f t="shared" si="1"/>
        <v>4067.52134459704</v>
      </c>
      <c r="L64" s="108">
        <f t="shared" si="2"/>
        <v>12202.5640337911</v>
      </c>
      <c r="M64" s="207">
        <v>0.225973408033169</v>
      </c>
      <c r="N64" s="208">
        <v>22500</v>
      </c>
      <c r="O64" s="205">
        <f t="shared" si="3"/>
        <v>67500</v>
      </c>
      <c r="P64" s="206">
        <f t="shared" si="4"/>
        <v>4703.07155469034</v>
      </c>
      <c r="Q64" s="108">
        <f t="shared" si="5"/>
        <v>14109.214664071</v>
      </c>
      <c r="R64" s="207">
        <v>0.209025402430682</v>
      </c>
      <c r="S64" s="221">
        <v>54257.17</v>
      </c>
      <c r="T64" s="221">
        <v>12005.32</v>
      </c>
      <c r="U64" s="218">
        <f t="shared" si="6"/>
        <v>1.00476240740741</v>
      </c>
      <c r="V64" s="222">
        <f t="shared" si="7"/>
        <v>0.983835853412045</v>
      </c>
      <c r="W64" s="222">
        <f t="shared" si="8"/>
        <v>0.803809925925926</v>
      </c>
      <c r="X64" s="222">
        <f t="shared" si="9"/>
        <v>0.850885062410415</v>
      </c>
      <c r="Y64" s="191">
        <f t="shared" si="25"/>
        <v>700</v>
      </c>
      <c r="Z64" s="234">
        <v>0</v>
      </c>
      <c r="AA64" s="233">
        <v>11700</v>
      </c>
      <c r="AB64" s="205">
        <f t="shared" si="10"/>
        <v>23400</v>
      </c>
      <c r="AC64" s="206">
        <v>3415.02312890127</v>
      </c>
      <c r="AD64" s="108">
        <f t="shared" si="11"/>
        <v>6830.04625780254</v>
      </c>
      <c r="AE64" s="207">
        <v>0.29188231870951</v>
      </c>
      <c r="AF64" s="206">
        <v>13455</v>
      </c>
      <c r="AG64" s="108">
        <f t="shared" si="12"/>
        <v>26910</v>
      </c>
      <c r="AH64" s="206">
        <v>3652.36723635991</v>
      </c>
      <c r="AI64" s="108">
        <f t="shared" si="13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54"/>
      <c r="AR64" s="254"/>
      <c r="AS64" s="255">
        <v>42</v>
      </c>
      <c r="AT64" s="255">
        <v>44</v>
      </c>
      <c r="AU64" s="255">
        <f t="shared" si="22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3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4"/>
        <v>2</v>
      </c>
    </row>
    <row r="65" s="168" customFormat="1" spans="1:60">
      <c r="A65" s="26">
        <v>35</v>
      </c>
      <c r="B65" s="26">
        <v>106569</v>
      </c>
      <c r="C65" s="27" t="s">
        <v>111</v>
      </c>
      <c r="D65" s="27" t="s">
        <v>53</v>
      </c>
      <c r="E65" s="189">
        <v>12</v>
      </c>
      <c r="F65" s="190">
        <v>150</v>
      </c>
      <c r="G65" s="188">
        <v>2</v>
      </c>
      <c r="H65" s="188">
        <v>2</v>
      </c>
      <c r="I65" s="206">
        <v>13500</v>
      </c>
      <c r="J65" s="108">
        <f t="shared" si="0"/>
        <v>40500</v>
      </c>
      <c r="K65" s="206">
        <f t="shared" si="1"/>
        <v>3268.75784957907</v>
      </c>
      <c r="L65" s="108">
        <f t="shared" si="2"/>
        <v>9806.2735487372</v>
      </c>
      <c r="M65" s="207">
        <v>0.242130211079931</v>
      </c>
      <c r="N65" s="208">
        <v>16875</v>
      </c>
      <c r="O65" s="205">
        <f t="shared" si="3"/>
        <v>50625</v>
      </c>
      <c r="P65" s="206">
        <f t="shared" si="4"/>
        <v>3779.50126357579</v>
      </c>
      <c r="Q65" s="108">
        <f t="shared" si="5"/>
        <v>11338.5037907274</v>
      </c>
      <c r="R65" s="207">
        <v>0.223970445248936</v>
      </c>
      <c r="S65" s="221">
        <v>40649.91</v>
      </c>
      <c r="T65" s="221">
        <v>9614.2</v>
      </c>
      <c r="U65" s="218">
        <f t="shared" si="6"/>
        <v>1.00370148148148</v>
      </c>
      <c r="V65" s="222">
        <f t="shared" si="7"/>
        <v>0.980413196941469</v>
      </c>
      <c r="W65" s="222">
        <f t="shared" si="8"/>
        <v>0.802961185185185</v>
      </c>
      <c r="X65" s="222">
        <f t="shared" si="9"/>
        <v>0.847924927084513</v>
      </c>
      <c r="Y65" s="191">
        <f t="shared" si="25"/>
        <v>600</v>
      </c>
      <c r="Z65" s="234">
        <v>0</v>
      </c>
      <c r="AA65" s="233">
        <v>8775</v>
      </c>
      <c r="AB65" s="205">
        <f t="shared" si="10"/>
        <v>17550</v>
      </c>
      <c r="AC65" s="206">
        <v>2744.39461120909</v>
      </c>
      <c r="AD65" s="108">
        <f t="shared" si="11"/>
        <v>5488.78922241818</v>
      </c>
      <c r="AE65" s="207">
        <v>0.312751522644911</v>
      </c>
      <c r="AF65" s="206">
        <v>10091.25</v>
      </c>
      <c r="AG65" s="108">
        <f t="shared" si="12"/>
        <v>20182.5</v>
      </c>
      <c r="AH65" s="206">
        <v>2935.13003668813</v>
      </c>
      <c r="AI65" s="108">
        <f t="shared" si="13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54"/>
      <c r="AR65" s="254"/>
      <c r="AS65" s="255">
        <v>71</v>
      </c>
      <c r="AT65" s="255">
        <v>60</v>
      </c>
      <c r="AU65" s="255">
        <f t="shared" si="22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3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4"/>
        <v>1</v>
      </c>
    </row>
    <row r="66" s="168" customFormat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8">
        <v>3</v>
      </c>
      <c r="H66" s="188">
        <v>3</v>
      </c>
      <c r="I66" s="206">
        <v>40000</v>
      </c>
      <c r="J66" s="108">
        <f t="shared" si="0"/>
        <v>120000</v>
      </c>
      <c r="K66" s="206">
        <f t="shared" si="1"/>
        <v>8800</v>
      </c>
      <c r="L66" s="108">
        <f t="shared" si="2"/>
        <v>26400</v>
      </c>
      <c r="M66" s="207">
        <v>0.22</v>
      </c>
      <c r="N66" s="208">
        <v>48000</v>
      </c>
      <c r="O66" s="205">
        <f t="shared" si="3"/>
        <v>144000</v>
      </c>
      <c r="P66" s="206">
        <f t="shared" si="4"/>
        <v>9768</v>
      </c>
      <c r="Q66" s="108">
        <f t="shared" si="5"/>
        <v>29304</v>
      </c>
      <c r="R66" s="207">
        <v>0.2035</v>
      </c>
      <c r="S66" s="221">
        <v>120298.68</v>
      </c>
      <c r="T66" s="221">
        <v>20726.25</v>
      </c>
      <c r="U66" s="218">
        <f t="shared" si="6"/>
        <v>1.002489</v>
      </c>
      <c r="V66" s="222">
        <f t="shared" si="7"/>
        <v>0.785085227272727</v>
      </c>
      <c r="W66" s="222">
        <f t="shared" si="8"/>
        <v>0.8354075</v>
      </c>
      <c r="X66" s="222">
        <f t="shared" si="9"/>
        <v>0.707283988533989</v>
      </c>
      <c r="Y66" s="191">
        <f t="shared" si="25"/>
        <v>900</v>
      </c>
      <c r="Z66" s="234">
        <v>0</v>
      </c>
      <c r="AA66" s="233">
        <v>25000</v>
      </c>
      <c r="AB66" s="205">
        <f t="shared" si="10"/>
        <v>50000</v>
      </c>
      <c r="AC66" s="206">
        <v>6602.99378345777</v>
      </c>
      <c r="AD66" s="108">
        <f t="shared" si="11"/>
        <v>13205.9875669155</v>
      </c>
      <c r="AE66" s="207">
        <v>0.264119751338311</v>
      </c>
      <c r="AF66" s="206">
        <v>28750</v>
      </c>
      <c r="AG66" s="108">
        <f t="shared" si="12"/>
        <v>57500</v>
      </c>
      <c r="AH66" s="206">
        <v>7061.90185140809</v>
      </c>
      <c r="AI66" s="108">
        <f t="shared" si="13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4"/>
        <v>1.3344612</v>
      </c>
      <c r="AN66" s="244">
        <f t="shared" si="15"/>
        <v>1.14194488852773</v>
      </c>
      <c r="AO66" s="244">
        <f t="shared" si="16"/>
        <v>1.16040104347826</v>
      </c>
      <c r="AP66" s="244">
        <f t="shared" si="17"/>
        <v>1.06773715617366</v>
      </c>
      <c r="AQ66" s="191">
        <v>300</v>
      </c>
      <c r="AR66" s="229">
        <f>(AL66-AD66)*0.2</f>
        <v>374.9044866169</v>
      </c>
      <c r="AS66" s="255">
        <v>71</v>
      </c>
      <c r="AT66" s="255">
        <v>54</v>
      </c>
      <c r="AU66" s="255">
        <f t="shared" si="22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3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4"/>
        <v>18</v>
      </c>
    </row>
    <row r="67" s="168" customFormat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67">
        <v>200</v>
      </c>
      <c r="G67" s="188">
        <v>4</v>
      </c>
      <c r="H67" s="188">
        <v>1</v>
      </c>
      <c r="I67" s="206">
        <v>22000</v>
      </c>
      <c r="J67" s="108">
        <f t="shared" si="0"/>
        <v>66000</v>
      </c>
      <c r="K67" s="206">
        <f t="shared" si="1"/>
        <v>5532.56027364355</v>
      </c>
      <c r="L67" s="108">
        <f t="shared" si="2"/>
        <v>16597.6808209306</v>
      </c>
      <c r="M67" s="207">
        <v>0.251480012438343</v>
      </c>
      <c r="N67" s="208">
        <v>27500</v>
      </c>
      <c r="O67" s="205">
        <f t="shared" si="3"/>
        <v>82500</v>
      </c>
      <c r="P67" s="206">
        <f t="shared" si="4"/>
        <v>6397.02281640034</v>
      </c>
      <c r="Q67" s="108">
        <f t="shared" si="5"/>
        <v>19191.068449201</v>
      </c>
      <c r="R67" s="207">
        <v>0.232619011505467</v>
      </c>
      <c r="S67" s="221">
        <v>66156.62</v>
      </c>
      <c r="T67" s="221">
        <v>17591.42</v>
      </c>
      <c r="U67" s="218">
        <f t="shared" si="6"/>
        <v>1.00237303030303</v>
      </c>
      <c r="V67" s="218">
        <f t="shared" si="7"/>
        <v>1.05987217068401</v>
      </c>
      <c r="W67" s="222">
        <f t="shared" si="8"/>
        <v>0.801898424242424</v>
      </c>
      <c r="X67" s="222">
        <f t="shared" si="9"/>
        <v>0.916646201672654</v>
      </c>
      <c r="Y67" s="191">
        <f t="shared" si="25"/>
        <v>900</v>
      </c>
      <c r="Z67" s="229">
        <f>(T67-L67)*0.2</f>
        <v>198.74783581388</v>
      </c>
      <c r="AA67" s="233">
        <v>14300</v>
      </c>
      <c r="AB67" s="205">
        <f t="shared" si="10"/>
        <v>28600</v>
      </c>
      <c r="AC67" s="206">
        <v>4645.04539641323</v>
      </c>
      <c r="AD67" s="108">
        <f t="shared" si="11"/>
        <v>9290.09079282646</v>
      </c>
      <c r="AE67" s="207">
        <v>0.324828349399526</v>
      </c>
      <c r="AF67" s="206">
        <v>16445</v>
      </c>
      <c r="AG67" s="108">
        <f t="shared" si="12"/>
        <v>32890</v>
      </c>
      <c r="AH67" s="206">
        <v>4967.87605146395</v>
      </c>
      <c r="AI67" s="108">
        <f t="shared" si="13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4"/>
        <v>1.53081783216783</v>
      </c>
      <c r="AN67" s="244">
        <f t="shared" si="15"/>
        <v>1.33701169095044</v>
      </c>
      <c r="AO67" s="244">
        <f t="shared" si="16"/>
        <v>1.33114594101551</v>
      </c>
      <c r="AP67" s="244">
        <f t="shared" si="17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2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3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4"/>
        <v>-6</v>
      </c>
    </row>
    <row r="68" s="168" customFormat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67">
        <v>100</v>
      </c>
      <c r="G68" s="188">
        <v>3</v>
      </c>
      <c r="H68" s="188">
        <v>0</v>
      </c>
      <c r="I68" s="206">
        <v>7000</v>
      </c>
      <c r="J68" s="108">
        <f t="shared" ref="J68:J131" si="27">I68*3</f>
        <v>21000</v>
      </c>
      <c r="K68" s="206">
        <f t="shared" ref="K68:K131" si="28">I68*M68</f>
        <v>1810.01108718606</v>
      </c>
      <c r="L68" s="108">
        <f t="shared" ref="L68:L131" si="29">K68*3</f>
        <v>5430.03326155817</v>
      </c>
      <c r="M68" s="207">
        <v>0.258573012455151</v>
      </c>
      <c r="N68" s="208">
        <v>9000</v>
      </c>
      <c r="O68" s="205">
        <f t="shared" ref="O68:O131" si="30">N68*3</f>
        <v>27000</v>
      </c>
      <c r="P68" s="206">
        <f t="shared" ref="P68:P131" si="31">N68*R68</f>
        <v>2152.62032868914</v>
      </c>
      <c r="Q68" s="108">
        <f t="shared" ref="Q68:Q131" si="32">P68*3</f>
        <v>6457.86098606741</v>
      </c>
      <c r="R68" s="207">
        <v>0.239180036521015</v>
      </c>
      <c r="S68" s="221">
        <v>21023.91</v>
      </c>
      <c r="T68" s="221">
        <v>4340.97</v>
      </c>
      <c r="U68" s="218">
        <f t="shared" ref="U68:U131" si="33">S68/J68</f>
        <v>1.00113857142857</v>
      </c>
      <c r="V68" s="222">
        <f t="shared" ref="V68:V131" si="34">T68/L68</f>
        <v>0.799437091984652</v>
      </c>
      <c r="W68" s="222">
        <f t="shared" ref="W68:W131" si="35">S68/O68</f>
        <v>0.778663333333333</v>
      </c>
      <c r="X68" s="222">
        <f t="shared" ref="X68:X131" si="36">T68/Q68</f>
        <v>0.672199356623731</v>
      </c>
      <c r="Y68" s="191">
        <f t="shared" si="25"/>
        <v>600</v>
      </c>
      <c r="Z68" s="234">
        <v>0</v>
      </c>
      <c r="AA68" s="233">
        <v>4550</v>
      </c>
      <c r="AB68" s="205">
        <f t="shared" ref="AB68:AB131" si="37">AA68*2</f>
        <v>9100</v>
      </c>
      <c r="AC68" s="206">
        <v>1519.65514194996</v>
      </c>
      <c r="AD68" s="108">
        <f t="shared" ref="AD68:AD131" si="38">AC68*2</f>
        <v>3039.31028389992</v>
      </c>
      <c r="AE68" s="207">
        <v>0.333990141087904</v>
      </c>
      <c r="AF68" s="206">
        <v>5232.5</v>
      </c>
      <c r="AG68" s="108">
        <f t="shared" ref="AG68:AG131" si="39">AF68*2</f>
        <v>10465</v>
      </c>
      <c r="AH68" s="206">
        <v>1625.27117431549</v>
      </c>
      <c r="AI68" s="108">
        <f t="shared" ref="AI68:AI131" si="40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1">AK68/AB68</f>
        <v>1.19109120879121</v>
      </c>
      <c r="AN68" s="76">
        <f t="shared" ref="AN68:AN131" si="42">AL68/AD68</f>
        <v>0.775416058203817</v>
      </c>
      <c r="AO68" s="244">
        <f t="shared" ref="AO68:AO131" si="43">AK68/AG68</f>
        <v>1.0357314859054</v>
      </c>
      <c r="AP68" s="76">
        <f t="shared" ref="AP68:AP131" si="44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2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3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4"/>
        <v>-3</v>
      </c>
    </row>
    <row r="69" s="168" customFormat="1" spans="1:60">
      <c r="A69" s="26">
        <v>12</v>
      </c>
      <c r="B69" s="26">
        <v>707</v>
      </c>
      <c r="C69" s="27" t="s">
        <v>115</v>
      </c>
      <c r="D69" s="27" t="s">
        <v>51</v>
      </c>
      <c r="E69" s="189">
        <v>4</v>
      </c>
      <c r="F69" s="190">
        <v>200</v>
      </c>
      <c r="G69" s="188">
        <v>3</v>
      </c>
      <c r="H69" s="188">
        <v>3</v>
      </c>
      <c r="I69" s="206">
        <v>23000</v>
      </c>
      <c r="J69" s="108">
        <f t="shared" si="27"/>
        <v>69000</v>
      </c>
      <c r="K69" s="206">
        <f t="shared" si="28"/>
        <v>5687.30745424912</v>
      </c>
      <c r="L69" s="108">
        <f t="shared" si="29"/>
        <v>17061.9223627474</v>
      </c>
      <c r="M69" s="207">
        <v>0.247274237141266</v>
      </c>
      <c r="N69" s="208">
        <v>28750</v>
      </c>
      <c r="O69" s="205">
        <f t="shared" si="30"/>
        <v>86250</v>
      </c>
      <c r="P69" s="206">
        <f t="shared" si="31"/>
        <v>6575.94924397554</v>
      </c>
      <c r="Q69" s="108">
        <f t="shared" si="32"/>
        <v>19727.8477319266</v>
      </c>
      <c r="R69" s="207">
        <v>0.228728669355671</v>
      </c>
      <c r="S69" s="221">
        <v>69009.1</v>
      </c>
      <c r="T69" s="221">
        <v>19237.72</v>
      </c>
      <c r="U69" s="218">
        <f t="shared" si="33"/>
        <v>1.00013188405797</v>
      </c>
      <c r="V69" s="218">
        <f t="shared" si="34"/>
        <v>1.12752359265233</v>
      </c>
      <c r="W69" s="222">
        <f t="shared" si="35"/>
        <v>0.800105507246377</v>
      </c>
      <c r="X69" s="222">
        <f t="shared" si="36"/>
        <v>0.975155539591203</v>
      </c>
      <c r="Y69" s="191">
        <f t="shared" si="25"/>
        <v>900</v>
      </c>
      <c r="Z69" s="229">
        <f>(T69-L69)*0.2</f>
        <v>435.159527450521</v>
      </c>
      <c r="AA69" s="233">
        <v>14950</v>
      </c>
      <c r="AB69" s="205">
        <f t="shared" si="37"/>
        <v>29900</v>
      </c>
      <c r="AC69" s="206">
        <v>4774.96855012998</v>
      </c>
      <c r="AD69" s="108">
        <f t="shared" si="38"/>
        <v>9549.93710025996</v>
      </c>
      <c r="AE69" s="207">
        <v>0.319395889640802</v>
      </c>
      <c r="AF69" s="206">
        <v>17192.5</v>
      </c>
      <c r="AG69" s="108">
        <f t="shared" si="39"/>
        <v>34385</v>
      </c>
      <c r="AH69" s="206">
        <v>5106.82886436402</v>
      </c>
      <c r="AI69" s="108">
        <f t="shared" si="40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1"/>
        <v>1.20016387959866</v>
      </c>
      <c r="AN69" s="76">
        <f t="shared" si="42"/>
        <v>0.776512967797258</v>
      </c>
      <c r="AO69" s="244">
        <f t="shared" si="43"/>
        <v>1.0436207648684</v>
      </c>
      <c r="AP69" s="76">
        <f t="shared" si="44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5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6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7">BG69-BF69</f>
        <v>-5</v>
      </c>
    </row>
    <row r="70" s="168" customFormat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67">
        <v>150</v>
      </c>
      <c r="G70" s="188">
        <v>3</v>
      </c>
      <c r="H70" s="188">
        <v>1</v>
      </c>
      <c r="I70" s="206">
        <v>12000</v>
      </c>
      <c r="J70" s="108">
        <f t="shared" si="27"/>
        <v>36000</v>
      </c>
      <c r="K70" s="206">
        <f t="shared" si="28"/>
        <v>2440.87701884138</v>
      </c>
      <c r="L70" s="108">
        <f t="shared" si="29"/>
        <v>7322.63105652415</v>
      </c>
      <c r="M70" s="207">
        <v>0.203406418236782</v>
      </c>
      <c r="N70" s="208">
        <v>15500</v>
      </c>
      <c r="O70" s="205">
        <f t="shared" si="30"/>
        <v>46500</v>
      </c>
      <c r="P70" s="206">
        <f t="shared" si="31"/>
        <v>2916.33952146987</v>
      </c>
      <c r="Q70" s="108">
        <f t="shared" si="32"/>
        <v>8749.01856440962</v>
      </c>
      <c r="R70" s="207">
        <v>0.188150936869024</v>
      </c>
      <c r="S70" s="221">
        <v>35887.39</v>
      </c>
      <c r="T70" s="221">
        <v>6948.12</v>
      </c>
      <c r="U70" s="222">
        <f t="shared" si="33"/>
        <v>0.996871944444444</v>
      </c>
      <c r="V70" s="222">
        <f t="shared" si="34"/>
        <v>0.948855670368579</v>
      </c>
      <c r="W70" s="222">
        <f t="shared" si="35"/>
        <v>0.771771827956989</v>
      </c>
      <c r="X70" s="222">
        <f t="shared" si="36"/>
        <v>0.794159933351205</v>
      </c>
      <c r="Y70" s="191"/>
      <c r="Z70" s="229"/>
      <c r="AA70" s="233">
        <v>7150</v>
      </c>
      <c r="AB70" s="205">
        <f t="shared" si="37"/>
        <v>14300</v>
      </c>
      <c r="AC70" s="206">
        <v>1878.54302509095</v>
      </c>
      <c r="AD70" s="108">
        <f t="shared" si="38"/>
        <v>3757.0860501819</v>
      </c>
      <c r="AE70" s="207">
        <v>0.262733290222511</v>
      </c>
      <c r="AF70" s="206">
        <v>8222.5</v>
      </c>
      <c r="AG70" s="108">
        <f t="shared" si="39"/>
        <v>16445</v>
      </c>
      <c r="AH70" s="206">
        <v>2009.10176533477</v>
      </c>
      <c r="AI70" s="108">
        <f t="shared" si="40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1"/>
        <v>1.20204545454545</v>
      </c>
      <c r="AN70" s="76">
        <f t="shared" si="42"/>
        <v>0.892377751059941</v>
      </c>
      <c r="AO70" s="244">
        <f t="shared" si="43"/>
        <v>1.04525691699605</v>
      </c>
      <c r="AP70" s="76">
        <f t="shared" si="44"/>
        <v>0.834387799027528</v>
      </c>
      <c r="AQ70" s="254"/>
      <c r="AR70" s="254"/>
      <c r="AS70" s="255">
        <v>33</v>
      </c>
      <c r="AT70" s="255">
        <v>54</v>
      </c>
      <c r="AU70" s="255">
        <f t="shared" si="45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6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7"/>
        <v>-4</v>
      </c>
    </row>
    <row r="71" s="168" customFormat="1" spans="1:60">
      <c r="A71" s="26">
        <v>40</v>
      </c>
      <c r="B71" s="26">
        <v>105751</v>
      </c>
      <c r="C71" s="27" t="s">
        <v>117</v>
      </c>
      <c r="D71" s="27" t="s">
        <v>51</v>
      </c>
      <c r="E71" s="189">
        <v>14</v>
      </c>
      <c r="F71" s="190">
        <v>150</v>
      </c>
      <c r="G71" s="188">
        <v>2</v>
      </c>
      <c r="H71" s="188">
        <v>2</v>
      </c>
      <c r="I71" s="206">
        <v>15000</v>
      </c>
      <c r="J71" s="108">
        <f t="shared" si="27"/>
        <v>45000</v>
      </c>
      <c r="K71" s="206">
        <f t="shared" si="28"/>
        <v>3787.3709358403</v>
      </c>
      <c r="L71" s="108">
        <f t="shared" si="29"/>
        <v>11362.1128075209</v>
      </c>
      <c r="M71" s="207">
        <v>0.252491395722687</v>
      </c>
      <c r="N71" s="208">
        <v>18800</v>
      </c>
      <c r="O71" s="205">
        <f t="shared" si="30"/>
        <v>56400</v>
      </c>
      <c r="P71" s="206">
        <f t="shared" si="31"/>
        <v>4390.82537161754</v>
      </c>
      <c r="Q71" s="108">
        <f t="shared" si="32"/>
        <v>13172.4761148526</v>
      </c>
      <c r="R71" s="207">
        <v>0.233554541043486</v>
      </c>
      <c r="S71" s="221">
        <v>44230.7</v>
      </c>
      <c r="T71" s="221">
        <v>8903.56</v>
      </c>
      <c r="U71" s="222">
        <f t="shared" si="33"/>
        <v>0.982904444444444</v>
      </c>
      <c r="V71" s="222">
        <f t="shared" si="34"/>
        <v>0.783618342013509</v>
      </c>
      <c r="W71" s="222">
        <f t="shared" si="35"/>
        <v>0.784232269503546</v>
      </c>
      <c r="X71" s="222">
        <f t="shared" si="36"/>
        <v>0.675921514100208</v>
      </c>
      <c r="Y71" s="191"/>
      <c r="Z71" s="229"/>
      <c r="AA71" s="233">
        <v>9750</v>
      </c>
      <c r="AB71" s="205">
        <f t="shared" si="37"/>
        <v>19500</v>
      </c>
      <c r="AC71" s="206">
        <v>3179.81351488259</v>
      </c>
      <c r="AD71" s="108">
        <f t="shared" si="38"/>
        <v>6359.62702976518</v>
      </c>
      <c r="AE71" s="207">
        <v>0.326134719475138</v>
      </c>
      <c r="AF71" s="206">
        <v>11212.5</v>
      </c>
      <c r="AG71" s="108">
        <f t="shared" si="39"/>
        <v>22425</v>
      </c>
      <c r="AH71" s="206">
        <v>3400.81055416694</v>
      </c>
      <c r="AI71" s="108">
        <f t="shared" si="40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54"/>
      <c r="AR71" s="254"/>
      <c r="AS71" s="255">
        <v>42</v>
      </c>
      <c r="AT71" s="255">
        <v>11</v>
      </c>
      <c r="AU71" s="255">
        <f t="shared" si="45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6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7"/>
        <v>19</v>
      </c>
    </row>
    <row r="72" s="168" customFormat="1" spans="1:60">
      <c r="A72" s="26">
        <v>101</v>
      </c>
      <c r="B72" s="26">
        <v>549</v>
      </c>
      <c r="C72" s="27" t="s">
        <v>118</v>
      </c>
      <c r="D72" s="27" t="s">
        <v>49</v>
      </c>
      <c r="E72" s="189">
        <v>34</v>
      </c>
      <c r="F72" s="190">
        <v>150</v>
      </c>
      <c r="G72" s="188">
        <v>3</v>
      </c>
      <c r="H72" s="188">
        <v>1</v>
      </c>
      <c r="I72" s="206">
        <v>10500</v>
      </c>
      <c r="J72" s="108">
        <f t="shared" si="27"/>
        <v>31500</v>
      </c>
      <c r="K72" s="206">
        <f t="shared" si="28"/>
        <v>2100</v>
      </c>
      <c r="L72" s="108">
        <f t="shared" si="29"/>
        <v>6300</v>
      </c>
      <c r="M72" s="207">
        <v>0.2</v>
      </c>
      <c r="N72" s="208">
        <v>13500</v>
      </c>
      <c r="O72" s="205">
        <f t="shared" si="30"/>
        <v>40500</v>
      </c>
      <c r="P72" s="206">
        <f t="shared" si="31"/>
        <v>2497.5</v>
      </c>
      <c r="Q72" s="108">
        <f t="shared" si="32"/>
        <v>7492.5</v>
      </c>
      <c r="R72" s="207">
        <v>0.185</v>
      </c>
      <c r="S72" s="221">
        <v>30691.49</v>
      </c>
      <c r="T72" s="221">
        <v>6291.36</v>
      </c>
      <c r="U72" s="222">
        <f t="shared" si="33"/>
        <v>0.974333015873016</v>
      </c>
      <c r="V72" s="222">
        <f t="shared" si="34"/>
        <v>0.998628571428571</v>
      </c>
      <c r="W72" s="222">
        <f t="shared" si="35"/>
        <v>0.757814567901235</v>
      </c>
      <c r="X72" s="222">
        <f t="shared" si="36"/>
        <v>0.839687687687688</v>
      </c>
      <c r="Y72" s="191"/>
      <c r="Z72" s="229"/>
      <c r="AA72" s="233">
        <v>6825</v>
      </c>
      <c r="AB72" s="205">
        <f t="shared" si="37"/>
        <v>13650</v>
      </c>
      <c r="AC72" s="206">
        <v>1707.90909961884</v>
      </c>
      <c r="AD72" s="108">
        <f t="shared" si="38"/>
        <v>3415.81819923768</v>
      </c>
      <c r="AE72" s="207">
        <v>0.250243091519244</v>
      </c>
      <c r="AF72" s="206">
        <v>7848.75</v>
      </c>
      <c r="AG72" s="108">
        <f t="shared" si="39"/>
        <v>15697.5</v>
      </c>
      <c r="AH72" s="206">
        <v>1826.60878204235</v>
      </c>
      <c r="AI72" s="108">
        <f t="shared" si="40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1"/>
        <v>1.22782271062271</v>
      </c>
      <c r="AN72" s="76">
        <f t="shared" si="42"/>
        <v>0.926700373195049</v>
      </c>
      <c r="AO72" s="244">
        <f t="shared" si="43"/>
        <v>1.06767192228062</v>
      </c>
      <c r="AP72" s="76">
        <f t="shared" si="44"/>
        <v>0.866480012337587</v>
      </c>
      <c r="AQ72" s="254"/>
      <c r="AR72" s="254"/>
      <c r="AS72" s="255">
        <v>36</v>
      </c>
      <c r="AT72" s="255">
        <v>10</v>
      </c>
      <c r="AU72" s="255">
        <f t="shared" si="45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6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7"/>
        <v>0</v>
      </c>
    </row>
    <row r="73" s="168" customFormat="1" spans="1:60">
      <c r="A73" s="26">
        <v>71</v>
      </c>
      <c r="B73" s="26">
        <v>721</v>
      </c>
      <c r="C73" s="27" t="s">
        <v>119</v>
      </c>
      <c r="D73" s="27" t="s">
        <v>59</v>
      </c>
      <c r="E73" s="189">
        <v>24</v>
      </c>
      <c r="F73" s="190">
        <v>150</v>
      </c>
      <c r="G73" s="188">
        <v>3</v>
      </c>
      <c r="H73" s="188">
        <v>1</v>
      </c>
      <c r="I73" s="206">
        <v>12000</v>
      </c>
      <c r="J73" s="108">
        <f t="shared" si="27"/>
        <v>36000</v>
      </c>
      <c r="K73" s="206">
        <f t="shared" si="28"/>
        <v>3002.82239236596</v>
      </c>
      <c r="L73" s="108">
        <f t="shared" si="29"/>
        <v>9008.46717709788</v>
      </c>
      <c r="M73" s="207">
        <v>0.25023519936383</v>
      </c>
      <c r="N73" s="208">
        <v>15500</v>
      </c>
      <c r="O73" s="205">
        <f t="shared" si="30"/>
        <v>46500</v>
      </c>
      <c r="P73" s="206">
        <f t="shared" si="31"/>
        <v>3587.74717087892</v>
      </c>
      <c r="Q73" s="108">
        <f t="shared" si="32"/>
        <v>10763.2415126368</v>
      </c>
      <c r="R73" s="207">
        <v>0.231467559411543</v>
      </c>
      <c r="S73" s="221">
        <v>34382.71</v>
      </c>
      <c r="T73" s="221">
        <v>7907.84</v>
      </c>
      <c r="U73" s="222">
        <f t="shared" si="33"/>
        <v>0.955075277777778</v>
      </c>
      <c r="V73" s="222">
        <f t="shared" si="34"/>
        <v>0.877823035211141</v>
      </c>
      <c r="W73" s="222">
        <f t="shared" si="35"/>
        <v>0.73941311827957</v>
      </c>
      <c r="X73" s="222">
        <f t="shared" si="36"/>
        <v>0.734708032957885</v>
      </c>
      <c r="Y73" s="191"/>
      <c r="Z73" s="229"/>
      <c r="AA73" s="233">
        <v>7800</v>
      </c>
      <c r="AB73" s="205">
        <f t="shared" si="37"/>
        <v>15600</v>
      </c>
      <c r="AC73" s="206">
        <v>2521.11963359059</v>
      </c>
      <c r="AD73" s="108">
        <f t="shared" si="38"/>
        <v>5042.23926718118</v>
      </c>
      <c r="AE73" s="207">
        <v>0.323220465844947</v>
      </c>
      <c r="AF73" s="206">
        <v>8970</v>
      </c>
      <c r="AG73" s="108">
        <f t="shared" si="39"/>
        <v>17940</v>
      </c>
      <c r="AH73" s="206">
        <v>2696.33744812513</v>
      </c>
      <c r="AI73" s="108">
        <f t="shared" si="40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1"/>
        <v>1.16560576923077</v>
      </c>
      <c r="AN73" s="76">
        <f t="shared" si="42"/>
        <v>0.899643939851338</v>
      </c>
      <c r="AO73" s="244">
        <f t="shared" si="43"/>
        <v>1.01357023411371</v>
      </c>
      <c r="AP73" s="76">
        <f t="shared" si="44"/>
        <v>0.841181804442581</v>
      </c>
      <c r="AQ73" s="254"/>
      <c r="AR73" s="254"/>
      <c r="AS73" s="255">
        <v>33</v>
      </c>
      <c r="AT73" s="255">
        <v>0</v>
      </c>
      <c r="AU73" s="255">
        <f t="shared" si="45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6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7"/>
        <v>-3</v>
      </c>
    </row>
    <row r="74" s="168" customFormat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67">
        <v>150</v>
      </c>
      <c r="G74" s="188">
        <v>2</v>
      </c>
      <c r="H74" s="188">
        <v>2</v>
      </c>
      <c r="I74" s="206">
        <v>13500</v>
      </c>
      <c r="J74" s="108">
        <f t="shared" si="27"/>
        <v>40500</v>
      </c>
      <c r="K74" s="206">
        <f t="shared" si="28"/>
        <v>2160</v>
      </c>
      <c r="L74" s="108">
        <f t="shared" si="29"/>
        <v>6480</v>
      </c>
      <c r="M74" s="207">
        <v>0.16</v>
      </c>
      <c r="N74" s="208">
        <v>16875</v>
      </c>
      <c r="O74" s="205">
        <f t="shared" si="30"/>
        <v>50625</v>
      </c>
      <c r="P74" s="206">
        <f t="shared" si="31"/>
        <v>2531.25</v>
      </c>
      <c r="Q74" s="108">
        <f t="shared" si="32"/>
        <v>7593.75</v>
      </c>
      <c r="R74" s="207">
        <v>0.15</v>
      </c>
      <c r="S74" s="221">
        <v>38550.48</v>
      </c>
      <c r="T74" s="221">
        <v>6309.6</v>
      </c>
      <c r="U74" s="222">
        <f t="shared" si="33"/>
        <v>0.951863703703704</v>
      </c>
      <c r="V74" s="222">
        <f t="shared" si="34"/>
        <v>0.973703703703704</v>
      </c>
      <c r="W74" s="222">
        <f t="shared" si="35"/>
        <v>0.761490962962963</v>
      </c>
      <c r="X74" s="222">
        <f t="shared" si="36"/>
        <v>0.830893827160494</v>
      </c>
      <c r="Y74" s="191"/>
      <c r="Z74" s="229"/>
      <c r="AA74" s="233">
        <v>8775</v>
      </c>
      <c r="AB74" s="205">
        <f t="shared" si="37"/>
        <v>17550</v>
      </c>
      <c r="AC74" s="206">
        <v>1531.23940089842</v>
      </c>
      <c r="AD74" s="108">
        <f t="shared" si="38"/>
        <v>3062.47880179684</v>
      </c>
      <c r="AE74" s="207">
        <v>0.174500216626601</v>
      </c>
      <c r="AF74" s="206">
        <v>10091.25</v>
      </c>
      <c r="AG74" s="108">
        <f t="shared" si="39"/>
        <v>20182.5</v>
      </c>
      <c r="AH74" s="206">
        <v>1637.66053926087</v>
      </c>
      <c r="AI74" s="108">
        <f t="shared" si="40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1"/>
        <v>1.20919145299145</v>
      </c>
      <c r="AN74" s="76">
        <f t="shared" si="42"/>
        <v>0.998188133810564</v>
      </c>
      <c r="AO74" s="244">
        <f t="shared" si="43"/>
        <v>1.05147082868822</v>
      </c>
      <c r="AP74" s="76">
        <f t="shared" si="44"/>
        <v>0.933322238252041</v>
      </c>
      <c r="AQ74" s="254"/>
      <c r="AR74" s="254"/>
      <c r="AS74" s="255">
        <v>33</v>
      </c>
      <c r="AT74" s="255">
        <v>0</v>
      </c>
      <c r="AU74" s="255">
        <f t="shared" si="45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6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7"/>
        <v>-5</v>
      </c>
    </row>
    <row r="75" s="168" customFormat="1" spans="1:60">
      <c r="A75" s="26">
        <v>78</v>
      </c>
      <c r="B75" s="26">
        <v>570</v>
      </c>
      <c r="C75" s="27" t="s">
        <v>121</v>
      </c>
      <c r="D75" s="27" t="s">
        <v>53</v>
      </c>
      <c r="E75" s="189">
        <v>26</v>
      </c>
      <c r="F75" s="190">
        <v>150</v>
      </c>
      <c r="G75" s="188">
        <v>2</v>
      </c>
      <c r="H75" s="188">
        <v>2</v>
      </c>
      <c r="I75" s="206">
        <v>10000</v>
      </c>
      <c r="J75" s="108">
        <f t="shared" si="27"/>
        <v>30000</v>
      </c>
      <c r="K75" s="206">
        <f t="shared" si="28"/>
        <v>2045.59926977135</v>
      </c>
      <c r="L75" s="108">
        <f t="shared" si="29"/>
        <v>6136.79780931405</v>
      </c>
      <c r="M75" s="207">
        <v>0.204559926977135</v>
      </c>
      <c r="N75" s="208">
        <v>12800</v>
      </c>
      <c r="O75" s="205">
        <f t="shared" si="30"/>
        <v>38400</v>
      </c>
      <c r="P75" s="206">
        <f t="shared" si="31"/>
        <v>2421.98953540928</v>
      </c>
      <c r="Q75" s="108">
        <f t="shared" si="32"/>
        <v>7265.96860622784</v>
      </c>
      <c r="R75" s="207">
        <v>0.18921793245385</v>
      </c>
      <c r="S75" s="221">
        <v>28417.17</v>
      </c>
      <c r="T75" s="221">
        <v>7290.39</v>
      </c>
      <c r="U75" s="222">
        <f t="shared" si="33"/>
        <v>0.947239</v>
      </c>
      <c r="V75" s="222">
        <f t="shared" si="34"/>
        <v>1.18797950112274</v>
      </c>
      <c r="W75" s="222">
        <f t="shared" si="35"/>
        <v>0.74003046875</v>
      </c>
      <c r="X75" s="222">
        <f t="shared" si="36"/>
        <v>1.00336106513744</v>
      </c>
      <c r="Y75" s="191"/>
      <c r="Z75" s="229"/>
      <c r="AA75" s="233">
        <v>6500</v>
      </c>
      <c r="AB75" s="205">
        <f t="shared" si="37"/>
        <v>13000</v>
      </c>
      <c r="AC75" s="206">
        <v>1717.45105357886</v>
      </c>
      <c r="AD75" s="108">
        <f t="shared" si="38"/>
        <v>3434.90210715772</v>
      </c>
      <c r="AE75" s="207">
        <v>0.264223239012133</v>
      </c>
      <c r="AF75" s="206">
        <v>7475</v>
      </c>
      <c r="AG75" s="108">
        <f t="shared" si="39"/>
        <v>14950</v>
      </c>
      <c r="AH75" s="206">
        <v>1836.8139018026</v>
      </c>
      <c r="AI75" s="108">
        <f t="shared" si="40"/>
        <v>3673.6278036052</v>
      </c>
      <c r="AJ75" s="242">
        <v>0.245727612281284</v>
      </c>
      <c r="AK75" s="243">
        <v>9831.95</v>
      </c>
      <c r="AL75" s="243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54"/>
      <c r="AR75" s="254"/>
      <c r="AS75" s="255">
        <v>27</v>
      </c>
      <c r="AT75" s="255">
        <v>44</v>
      </c>
      <c r="AU75" s="255">
        <f t="shared" si="45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6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7"/>
        <v>4</v>
      </c>
    </row>
    <row r="76" s="168" customFormat="1" spans="1:60">
      <c r="A76" s="26">
        <v>10</v>
      </c>
      <c r="B76" s="26">
        <v>546</v>
      </c>
      <c r="C76" s="27" t="s">
        <v>122</v>
      </c>
      <c r="D76" s="27" t="s">
        <v>51</v>
      </c>
      <c r="E76" s="189">
        <v>4</v>
      </c>
      <c r="F76" s="190">
        <v>200</v>
      </c>
      <c r="G76" s="188">
        <v>3</v>
      </c>
      <c r="H76" s="188">
        <v>3</v>
      </c>
      <c r="I76" s="206">
        <v>25000</v>
      </c>
      <c r="J76" s="108">
        <f t="shared" si="27"/>
        <v>75000</v>
      </c>
      <c r="K76" s="206">
        <f t="shared" si="28"/>
        <v>6125</v>
      </c>
      <c r="L76" s="108">
        <f t="shared" si="29"/>
        <v>18375</v>
      </c>
      <c r="M76" s="207">
        <v>0.245</v>
      </c>
      <c r="N76" s="208">
        <v>30000</v>
      </c>
      <c r="O76" s="205">
        <f t="shared" si="30"/>
        <v>90000</v>
      </c>
      <c r="P76" s="206">
        <f t="shared" si="31"/>
        <v>6798.75</v>
      </c>
      <c r="Q76" s="108">
        <f t="shared" si="32"/>
        <v>20396.25</v>
      </c>
      <c r="R76" s="207">
        <v>0.226625</v>
      </c>
      <c r="S76" s="221">
        <v>69686.92</v>
      </c>
      <c r="T76" s="221">
        <v>16078.02</v>
      </c>
      <c r="U76" s="222">
        <f t="shared" si="33"/>
        <v>0.929158933333333</v>
      </c>
      <c r="V76" s="222">
        <f t="shared" si="34"/>
        <v>0.874994285714286</v>
      </c>
      <c r="W76" s="222">
        <f t="shared" si="35"/>
        <v>0.774299111111111</v>
      </c>
      <c r="X76" s="222">
        <f t="shared" si="36"/>
        <v>0.78828314028314</v>
      </c>
      <c r="Y76" s="191"/>
      <c r="Z76" s="229"/>
      <c r="AA76" s="233">
        <v>13000</v>
      </c>
      <c r="AB76" s="205">
        <f t="shared" si="37"/>
        <v>26000</v>
      </c>
      <c r="AC76" s="206">
        <v>3880.40586568944</v>
      </c>
      <c r="AD76" s="108">
        <f t="shared" si="38"/>
        <v>7760.81173137888</v>
      </c>
      <c r="AE76" s="207">
        <v>0.298492758899187</v>
      </c>
      <c r="AF76" s="206">
        <v>14950</v>
      </c>
      <c r="AG76" s="108">
        <f t="shared" si="39"/>
        <v>29900</v>
      </c>
      <c r="AH76" s="206">
        <v>4150.09407335485</v>
      </c>
      <c r="AI76" s="108">
        <f t="shared" si="40"/>
        <v>8300.1881467097</v>
      </c>
      <c r="AJ76" s="242">
        <v>0.277598265776244</v>
      </c>
      <c r="AK76" s="243">
        <v>25937.45</v>
      </c>
      <c r="AL76" s="243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54"/>
      <c r="AR76" s="254"/>
      <c r="AS76" s="255">
        <v>50</v>
      </c>
      <c r="AT76" s="255">
        <v>24</v>
      </c>
      <c r="AU76" s="255">
        <f t="shared" si="45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6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7"/>
        <v>-5</v>
      </c>
    </row>
    <row r="77" s="168" customFormat="1" spans="1:60">
      <c r="A77" s="26">
        <v>112</v>
      </c>
      <c r="B77" s="26">
        <v>113023</v>
      </c>
      <c r="C77" s="27" t="s">
        <v>123</v>
      </c>
      <c r="D77" s="27" t="s">
        <v>47</v>
      </c>
      <c r="E77" s="189">
        <v>38</v>
      </c>
      <c r="F77" s="190">
        <v>100</v>
      </c>
      <c r="G77" s="188">
        <v>2</v>
      </c>
      <c r="H77" s="188">
        <v>1</v>
      </c>
      <c r="I77" s="206">
        <v>7500</v>
      </c>
      <c r="J77" s="108">
        <f t="shared" si="27"/>
        <v>22500</v>
      </c>
      <c r="K77" s="206">
        <f t="shared" si="28"/>
        <v>1200</v>
      </c>
      <c r="L77" s="108">
        <f t="shared" si="29"/>
        <v>3600</v>
      </c>
      <c r="M77" s="207">
        <v>0.16</v>
      </c>
      <c r="N77" s="208">
        <v>9500</v>
      </c>
      <c r="O77" s="205">
        <f t="shared" si="30"/>
        <v>28500</v>
      </c>
      <c r="P77" s="206">
        <f t="shared" si="31"/>
        <v>1425</v>
      </c>
      <c r="Q77" s="108">
        <f t="shared" si="32"/>
        <v>4275</v>
      </c>
      <c r="R77" s="207">
        <v>0.15</v>
      </c>
      <c r="S77" s="221">
        <v>20816.64</v>
      </c>
      <c r="T77" s="221">
        <v>680.05</v>
      </c>
      <c r="U77" s="222">
        <f t="shared" si="33"/>
        <v>0.925184</v>
      </c>
      <c r="V77" s="222">
        <f t="shared" si="34"/>
        <v>0.188902777777778</v>
      </c>
      <c r="W77" s="222">
        <f t="shared" si="35"/>
        <v>0.730408421052632</v>
      </c>
      <c r="X77" s="222">
        <f t="shared" si="36"/>
        <v>0.159076023391813</v>
      </c>
      <c r="Y77" s="191"/>
      <c r="Z77" s="229"/>
      <c r="AA77" s="233">
        <v>4875</v>
      </c>
      <c r="AB77" s="205">
        <f t="shared" si="37"/>
        <v>9750</v>
      </c>
      <c r="AC77" s="206">
        <v>827.854627485252</v>
      </c>
      <c r="AD77" s="108">
        <f t="shared" si="38"/>
        <v>1655.7092549705</v>
      </c>
      <c r="AE77" s="207">
        <v>0.169816333843129</v>
      </c>
      <c r="AF77" s="206">
        <v>5606.25</v>
      </c>
      <c r="AG77" s="108">
        <f t="shared" si="39"/>
        <v>11212.5</v>
      </c>
      <c r="AH77" s="206">
        <v>885.390524095477</v>
      </c>
      <c r="AI77" s="108">
        <f t="shared" si="40"/>
        <v>1770.78104819095</v>
      </c>
      <c r="AJ77" s="242">
        <v>0.15792919047411</v>
      </c>
      <c r="AK77" s="243">
        <v>7717.69</v>
      </c>
      <c r="AL77" s="243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54"/>
      <c r="AR77" s="254"/>
      <c r="AS77" s="255">
        <v>24</v>
      </c>
      <c r="AT77" s="255">
        <v>10</v>
      </c>
      <c r="AU77" s="255">
        <f t="shared" si="45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6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7"/>
        <v>2</v>
      </c>
    </row>
    <row r="78" s="168" customFormat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67">
        <v>150</v>
      </c>
      <c r="G78" s="188">
        <v>2</v>
      </c>
      <c r="H78" s="188">
        <v>2</v>
      </c>
      <c r="I78" s="206">
        <v>15000</v>
      </c>
      <c r="J78" s="108">
        <f t="shared" si="27"/>
        <v>45000</v>
      </c>
      <c r="K78" s="206">
        <f t="shared" si="28"/>
        <v>3204.44400982875</v>
      </c>
      <c r="L78" s="108">
        <f t="shared" si="29"/>
        <v>9613.33202948625</v>
      </c>
      <c r="M78" s="207">
        <v>0.21362960065525</v>
      </c>
      <c r="N78" s="208">
        <v>18800</v>
      </c>
      <c r="O78" s="205">
        <f t="shared" si="30"/>
        <v>56400</v>
      </c>
      <c r="P78" s="206">
        <f t="shared" si="31"/>
        <v>3715.01875539481</v>
      </c>
      <c r="Q78" s="108">
        <f t="shared" si="32"/>
        <v>11145.0562661844</v>
      </c>
      <c r="R78" s="207">
        <v>0.197607380606107</v>
      </c>
      <c r="S78" s="221">
        <v>41391.47</v>
      </c>
      <c r="T78" s="221">
        <v>9571.18</v>
      </c>
      <c r="U78" s="222">
        <f t="shared" si="33"/>
        <v>0.919810444444444</v>
      </c>
      <c r="V78" s="222">
        <f t="shared" si="34"/>
        <v>0.995615252926149</v>
      </c>
      <c r="W78" s="222">
        <f t="shared" si="35"/>
        <v>0.733891312056738</v>
      </c>
      <c r="X78" s="222">
        <f t="shared" si="36"/>
        <v>0.858782564341126</v>
      </c>
      <c r="Y78" s="191"/>
      <c r="Z78" s="229"/>
      <c r="AA78" s="233">
        <v>9750</v>
      </c>
      <c r="AB78" s="205">
        <f t="shared" si="37"/>
        <v>19500</v>
      </c>
      <c r="AC78" s="206">
        <v>2690.39778325206</v>
      </c>
      <c r="AD78" s="108">
        <f t="shared" si="38"/>
        <v>5380.79556650412</v>
      </c>
      <c r="AE78" s="207">
        <v>0.275938234179699</v>
      </c>
      <c r="AF78" s="206">
        <v>11212.5</v>
      </c>
      <c r="AG78" s="108">
        <f t="shared" si="39"/>
        <v>22425</v>
      </c>
      <c r="AH78" s="206">
        <v>2877.38042918808</v>
      </c>
      <c r="AI78" s="108">
        <f t="shared" si="40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54"/>
      <c r="AR78" s="254"/>
      <c r="AS78" s="255">
        <v>42</v>
      </c>
      <c r="AT78" s="255">
        <v>1</v>
      </c>
      <c r="AU78" s="255">
        <f t="shared" si="45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6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7"/>
        <v>-1</v>
      </c>
    </row>
    <row r="79" s="168" customFormat="1" spans="1:60">
      <c r="A79" s="26">
        <v>28</v>
      </c>
      <c r="B79" s="26">
        <v>365</v>
      </c>
      <c r="C79" s="27" t="s">
        <v>125</v>
      </c>
      <c r="D79" s="27" t="s">
        <v>53</v>
      </c>
      <c r="E79" s="189">
        <v>10</v>
      </c>
      <c r="F79" s="190">
        <v>200</v>
      </c>
      <c r="G79" s="188">
        <v>3</v>
      </c>
      <c r="H79" s="188">
        <v>1</v>
      </c>
      <c r="I79" s="206">
        <v>24000</v>
      </c>
      <c r="J79" s="108">
        <f t="shared" si="27"/>
        <v>72000</v>
      </c>
      <c r="K79" s="206">
        <f t="shared" si="28"/>
        <v>5280</v>
      </c>
      <c r="L79" s="108">
        <f t="shared" si="29"/>
        <v>15840</v>
      </c>
      <c r="M79" s="207">
        <v>0.22</v>
      </c>
      <c r="N79" s="208">
        <v>28800</v>
      </c>
      <c r="O79" s="205">
        <f t="shared" si="30"/>
        <v>86400</v>
      </c>
      <c r="P79" s="206">
        <f t="shared" si="31"/>
        <v>5860.8</v>
      </c>
      <c r="Q79" s="108">
        <f t="shared" si="32"/>
        <v>17582.4</v>
      </c>
      <c r="R79" s="207">
        <v>0.2035</v>
      </c>
      <c r="S79" s="221">
        <v>65356.19</v>
      </c>
      <c r="T79" s="221">
        <v>12501.9</v>
      </c>
      <c r="U79" s="222">
        <f t="shared" si="33"/>
        <v>0.907724861111111</v>
      </c>
      <c r="V79" s="222">
        <f t="shared" si="34"/>
        <v>0.789261363636364</v>
      </c>
      <c r="W79" s="222">
        <f t="shared" si="35"/>
        <v>0.756437384259259</v>
      </c>
      <c r="X79" s="222">
        <f t="shared" si="36"/>
        <v>0.711046273546274</v>
      </c>
      <c r="Y79" s="191"/>
      <c r="Z79" s="229"/>
      <c r="AA79" s="233">
        <v>15000</v>
      </c>
      <c r="AB79" s="205">
        <f t="shared" si="37"/>
        <v>30000</v>
      </c>
      <c r="AC79" s="206">
        <v>4096.3404080824</v>
      </c>
      <c r="AD79" s="108">
        <f t="shared" si="38"/>
        <v>8192.6808161648</v>
      </c>
      <c r="AE79" s="207">
        <v>0.273089360538826</v>
      </c>
      <c r="AF79" s="206">
        <v>17250</v>
      </c>
      <c r="AG79" s="108">
        <f t="shared" si="39"/>
        <v>34500</v>
      </c>
      <c r="AH79" s="206">
        <v>4381.03606644412</v>
      </c>
      <c r="AI79" s="108">
        <f t="shared" si="40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1"/>
        <v>1.27919666666667</v>
      </c>
      <c r="AN79" s="76">
        <f t="shared" si="42"/>
        <v>0.95950277770981</v>
      </c>
      <c r="AO79" s="244">
        <f t="shared" si="43"/>
        <v>1.11234492753623</v>
      </c>
      <c r="AP79" s="76">
        <f t="shared" si="44"/>
        <v>0.897150797297627</v>
      </c>
      <c r="AQ79" s="254"/>
      <c r="AR79" s="254"/>
      <c r="AS79" s="255">
        <v>59</v>
      </c>
      <c r="AT79" s="255">
        <v>10</v>
      </c>
      <c r="AU79" s="255">
        <f t="shared" si="45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6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7"/>
        <v>1</v>
      </c>
    </row>
    <row r="80" s="168" customFormat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67">
        <v>100</v>
      </c>
      <c r="G80" s="188">
        <v>2</v>
      </c>
      <c r="H80" s="188">
        <v>0</v>
      </c>
      <c r="I80" s="206">
        <v>7500</v>
      </c>
      <c r="J80" s="108">
        <f t="shared" si="27"/>
        <v>22500</v>
      </c>
      <c r="K80" s="206">
        <f t="shared" si="28"/>
        <v>1350</v>
      </c>
      <c r="L80" s="108">
        <f t="shared" si="29"/>
        <v>4050</v>
      </c>
      <c r="M80" s="207">
        <v>0.18</v>
      </c>
      <c r="N80" s="208">
        <v>9500</v>
      </c>
      <c r="O80" s="205">
        <f t="shared" si="30"/>
        <v>28500</v>
      </c>
      <c r="P80" s="206">
        <f t="shared" si="31"/>
        <v>1581.75</v>
      </c>
      <c r="Q80" s="108">
        <f t="shared" si="32"/>
        <v>4745.25</v>
      </c>
      <c r="R80" s="207">
        <v>0.1665</v>
      </c>
      <c r="S80" s="221">
        <v>20376.99</v>
      </c>
      <c r="T80" s="221">
        <v>3067.5</v>
      </c>
      <c r="U80" s="222">
        <f t="shared" si="33"/>
        <v>0.905644</v>
      </c>
      <c r="V80" s="222">
        <f t="shared" si="34"/>
        <v>0.757407407407407</v>
      </c>
      <c r="W80" s="222">
        <f t="shared" si="35"/>
        <v>0.714982105263158</v>
      </c>
      <c r="X80" s="222">
        <f t="shared" si="36"/>
        <v>0.646435909593804</v>
      </c>
      <c r="Y80" s="191"/>
      <c r="Z80" s="229"/>
      <c r="AA80" s="233">
        <v>4875</v>
      </c>
      <c r="AB80" s="205">
        <f t="shared" si="37"/>
        <v>9750</v>
      </c>
      <c r="AC80" s="206">
        <v>1123.34279601099</v>
      </c>
      <c r="AD80" s="108">
        <f t="shared" si="38"/>
        <v>2246.68559202198</v>
      </c>
      <c r="AE80" s="207">
        <v>0.230429291489435</v>
      </c>
      <c r="AF80" s="206">
        <v>5606.25</v>
      </c>
      <c r="AG80" s="108">
        <f t="shared" si="39"/>
        <v>11212.5</v>
      </c>
      <c r="AH80" s="206">
        <v>1201.41512033376</v>
      </c>
      <c r="AI80" s="108">
        <f t="shared" si="40"/>
        <v>2402.83024066752</v>
      </c>
      <c r="AJ80" s="242">
        <v>0.214299241085174</v>
      </c>
      <c r="AK80" s="243">
        <v>5758.19</v>
      </c>
      <c r="AL80" s="243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54"/>
      <c r="AR80" s="254"/>
      <c r="AS80" s="255">
        <v>24</v>
      </c>
      <c r="AT80" s="255">
        <v>0</v>
      </c>
      <c r="AU80" s="255">
        <f t="shared" si="45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6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7"/>
        <v>5</v>
      </c>
    </row>
    <row r="81" s="168" customFormat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67">
        <v>150</v>
      </c>
      <c r="G81" s="188">
        <v>2</v>
      </c>
      <c r="H81" s="188">
        <v>1</v>
      </c>
      <c r="I81" s="206">
        <v>8500</v>
      </c>
      <c r="J81" s="108">
        <f t="shared" si="27"/>
        <v>25500</v>
      </c>
      <c r="K81" s="206">
        <f t="shared" si="28"/>
        <v>1572.5</v>
      </c>
      <c r="L81" s="108">
        <f t="shared" si="29"/>
        <v>4717.5</v>
      </c>
      <c r="M81" s="207">
        <v>0.185</v>
      </c>
      <c r="N81" s="208">
        <v>11000</v>
      </c>
      <c r="O81" s="205">
        <f t="shared" si="30"/>
        <v>33000</v>
      </c>
      <c r="P81" s="206">
        <f t="shared" si="31"/>
        <v>1882.375</v>
      </c>
      <c r="Q81" s="108">
        <f t="shared" si="32"/>
        <v>5647.125</v>
      </c>
      <c r="R81" s="207">
        <v>0.171125</v>
      </c>
      <c r="S81" s="221">
        <v>22976.16</v>
      </c>
      <c r="T81" s="221">
        <v>5257.92</v>
      </c>
      <c r="U81" s="222">
        <f t="shared" si="33"/>
        <v>0.901025882352941</v>
      </c>
      <c r="V81" s="222">
        <f t="shared" si="34"/>
        <v>1.11455643879173</v>
      </c>
      <c r="W81" s="222">
        <f t="shared" si="35"/>
        <v>0.696247272727273</v>
      </c>
      <c r="X81" s="222">
        <f t="shared" si="36"/>
        <v>0.931079088916927</v>
      </c>
      <c r="Y81" s="191"/>
      <c r="Z81" s="229"/>
      <c r="AA81" s="233">
        <v>5525</v>
      </c>
      <c r="AB81" s="205">
        <f t="shared" si="37"/>
        <v>11050</v>
      </c>
      <c r="AC81" s="206">
        <v>1260.22050777578</v>
      </c>
      <c r="AD81" s="108">
        <f t="shared" si="38"/>
        <v>2520.44101555156</v>
      </c>
      <c r="AE81" s="207">
        <v>0.228094209552178</v>
      </c>
      <c r="AF81" s="206">
        <v>6353.75</v>
      </c>
      <c r="AG81" s="108">
        <f t="shared" si="39"/>
        <v>12707.5</v>
      </c>
      <c r="AH81" s="206">
        <v>1347.8058330662</v>
      </c>
      <c r="AI81" s="108">
        <f t="shared" si="40"/>
        <v>2695.6116661324</v>
      </c>
      <c r="AJ81" s="242">
        <v>0.212127614883526</v>
      </c>
      <c r="AK81" s="243">
        <v>10344.92</v>
      </c>
      <c r="AL81" s="243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54"/>
      <c r="AR81" s="254"/>
      <c r="AS81" s="255">
        <v>27</v>
      </c>
      <c r="AT81" s="255">
        <v>44</v>
      </c>
      <c r="AU81" s="255">
        <f t="shared" si="45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6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7"/>
        <v>5</v>
      </c>
    </row>
    <row r="82" s="168" customFormat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67">
        <v>150</v>
      </c>
      <c r="G82" s="188">
        <v>3</v>
      </c>
      <c r="H82" s="188">
        <v>2</v>
      </c>
      <c r="I82" s="206">
        <v>18000</v>
      </c>
      <c r="J82" s="108">
        <f t="shared" si="27"/>
        <v>54000</v>
      </c>
      <c r="K82" s="206">
        <f t="shared" si="28"/>
        <v>4346.4547742587</v>
      </c>
      <c r="L82" s="108">
        <f t="shared" si="29"/>
        <v>13039.3643227761</v>
      </c>
      <c r="M82" s="207">
        <v>0.241469709681039</v>
      </c>
      <c r="N82" s="208">
        <v>22500</v>
      </c>
      <c r="O82" s="205">
        <f t="shared" si="30"/>
        <v>67500</v>
      </c>
      <c r="P82" s="206">
        <f t="shared" si="31"/>
        <v>5025.58833273662</v>
      </c>
      <c r="Q82" s="108">
        <f t="shared" si="32"/>
        <v>15076.7649982099</v>
      </c>
      <c r="R82" s="207">
        <v>0.223359481454961</v>
      </c>
      <c r="S82" s="221">
        <v>48456.71</v>
      </c>
      <c r="T82" s="221">
        <v>7878</v>
      </c>
      <c r="U82" s="222">
        <f t="shared" si="33"/>
        <v>0.897346481481481</v>
      </c>
      <c r="V82" s="222">
        <f t="shared" si="34"/>
        <v>0.604170556553846</v>
      </c>
      <c r="W82" s="222">
        <f t="shared" si="35"/>
        <v>0.717877185185185</v>
      </c>
      <c r="X82" s="222">
        <f t="shared" si="36"/>
        <v>0.522525886749272</v>
      </c>
      <c r="Y82" s="191"/>
      <c r="Z82" s="229"/>
      <c r="AA82" s="233">
        <v>11700</v>
      </c>
      <c r="AB82" s="205">
        <f t="shared" si="37"/>
        <v>23400</v>
      </c>
      <c r="AC82" s="206">
        <v>3649.2109875547</v>
      </c>
      <c r="AD82" s="108">
        <f t="shared" si="38"/>
        <v>7298.4219751094</v>
      </c>
      <c r="AE82" s="207">
        <v>0.311898375004675</v>
      </c>
      <c r="AF82" s="206">
        <v>13455</v>
      </c>
      <c r="AG82" s="108">
        <f t="shared" si="39"/>
        <v>26910</v>
      </c>
      <c r="AH82" s="206">
        <v>3902.83115118975</v>
      </c>
      <c r="AI82" s="108">
        <f t="shared" si="40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1"/>
        <v>1.54212735042735</v>
      </c>
      <c r="AN82" s="76">
        <f t="shared" si="42"/>
        <v>0.790400996225425</v>
      </c>
      <c r="AO82" s="244">
        <f t="shared" si="43"/>
        <v>1.34098030471944</v>
      </c>
      <c r="AP82" s="76">
        <f t="shared" si="44"/>
        <v>0.739037864633403</v>
      </c>
      <c r="AQ82" s="254"/>
      <c r="AR82" s="254"/>
      <c r="AS82" s="255">
        <v>50</v>
      </c>
      <c r="AT82" s="255">
        <v>62</v>
      </c>
      <c r="AU82" s="255">
        <f t="shared" si="45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6"/>
        <v>-12</v>
      </c>
      <c r="BA82" s="256">
        <f t="shared" ref="BA82:BA87" si="48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7"/>
        <v>-8</v>
      </c>
    </row>
    <row r="83" s="168" customFormat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67">
        <v>100</v>
      </c>
      <c r="G83" s="188">
        <v>2</v>
      </c>
      <c r="H83" s="188">
        <v>1</v>
      </c>
      <c r="I83" s="206">
        <v>6500</v>
      </c>
      <c r="J83" s="108">
        <f t="shared" si="27"/>
        <v>19500</v>
      </c>
      <c r="K83" s="206">
        <f t="shared" si="28"/>
        <v>1339.12512930804</v>
      </c>
      <c r="L83" s="108">
        <f t="shared" si="29"/>
        <v>4017.37538792413</v>
      </c>
      <c r="M83" s="207">
        <v>0.206019250662776</v>
      </c>
      <c r="N83" s="208">
        <v>8500</v>
      </c>
      <c r="O83" s="205">
        <f t="shared" si="30"/>
        <v>25500</v>
      </c>
      <c r="P83" s="206">
        <f t="shared" si="31"/>
        <v>1700</v>
      </c>
      <c r="Q83" s="108">
        <f t="shared" si="32"/>
        <v>5100</v>
      </c>
      <c r="R83" s="207">
        <v>0.2</v>
      </c>
      <c r="S83" s="221">
        <v>17407.09</v>
      </c>
      <c r="T83" s="221">
        <v>3184.47</v>
      </c>
      <c r="U83" s="222">
        <f t="shared" si="33"/>
        <v>0.892671282051282</v>
      </c>
      <c r="V83" s="222">
        <f t="shared" si="34"/>
        <v>0.792674244376622</v>
      </c>
      <c r="W83" s="222">
        <f t="shared" si="35"/>
        <v>0.682630980392157</v>
      </c>
      <c r="X83" s="222">
        <f t="shared" si="36"/>
        <v>0.624405882352941</v>
      </c>
      <c r="Y83" s="191"/>
      <c r="Z83" s="229"/>
      <c r="AA83" s="233">
        <v>4225</v>
      </c>
      <c r="AB83" s="205">
        <f t="shared" si="37"/>
        <v>8450</v>
      </c>
      <c r="AC83" s="206">
        <v>1124.30713981488</v>
      </c>
      <c r="AD83" s="108">
        <f t="shared" si="38"/>
        <v>2248.61427962976</v>
      </c>
      <c r="AE83" s="207">
        <v>0.266108198772752</v>
      </c>
      <c r="AF83" s="206">
        <v>4858.75</v>
      </c>
      <c r="AG83" s="108">
        <f t="shared" si="39"/>
        <v>9717.5</v>
      </c>
      <c r="AH83" s="206">
        <v>1202.44648603201</v>
      </c>
      <c r="AI83" s="108">
        <f t="shared" si="40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1"/>
        <v>1.20360118343195</v>
      </c>
      <c r="AN83" s="244">
        <f t="shared" si="42"/>
        <v>1.22974848334384</v>
      </c>
      <c r="AO83" s="244">
        <f t="shared" si="43"/>
        <v>1.04660972472344</v>
      </c>
      <c r="AP83" s="244">
        <f t="shared" si="44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5"/>
        <v>-2</v>
      </c>
      <c r="AV83" s="256">
        <f t="shared" ref="AV83:AV89" si="49">AU83*2</f>
        <v>-4</v>
      </c>
      <c r="AW83" s="255">
        <v>8</v>
      </c>
      <c r="AX83" s="255">
        <v>4</v>
      </c>
      <c r="AY83" s="255">
        <v>2</v>
      </c>
      <c r="AZ83" s="255">
        <f t="shared" si="46"/>
        <v>-2</v>
      </c>
      <c r="BA83" s="256">
        <f t="shared" si="48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7"/>
        <v>4</v>
      </c>
    </row>
    <row r="84" s="168" customFormat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67">
        <v>200</v>
      </c>
      <c r="G84" s="188">
        <v>4</v>
      </c>
      <c r="H84" s="188">
        <v>2</v>
      </c>
      <c r="I84" s="206">
        <v>35000</v>
      </c>
      <c r="J84" s="108">
        <f t="shared" si="27"/>
        <v>105000</v>
      </c>
      <c r="K84" s="206">
        <f t="shared" si="28"/>
        <v>7700</v>
      </c>
      <c r="L84" s="108">
        <f t="shared" si="29"/>
        <v>23100</v>
      </c>
      <c r="M84" s="207">
        <v>0.22</v>
      </c>
      <c r="N84" s="208">
        <v>42000</v>
      </c>
      <c r="O84" s="205">
        <f t="shared" si="30"/>
        <v>126000</v>
      </c>
      <c r="P84" s="206">
        <f t="shared" si="31"/>
        <v>8547</v>
      </c>
      <c r="Q84" s="108">
        <f t="shared" si="32"/>
        <v>25641</v>
      </c>
      <c r="R84" s="207">
        <v>0.2035</v>
      </c>
      <c r="S84" s="221">
        <v>93254.87</v>
      </c>
      <c r="T84" s="221">
        <v>18835.38</v>
      </c>
      <c r="U84" s="222">
        <f t="shared" si="33"/>
        <v>0.888141619047619</v>
      </c>
      <c r="V84" s="222">
        <f t="shared" si="34"/>
        <v>0.815384415584416</v>
      </c>
      <c r="W84" s="222">
        <f t="shared" si="35"/>
        <v>0.740118015873016</v>
      </c>
      <c r="X84" s="222">
        <f t="shared" si="36"/>
        <v>0.734580554580555</v>
      </c>
      <c r="Y84" s="191"/>
      <c r="Z84" s="229"/>
      <c r="AA84" s="233">
        <v>22000</v>
      </c>
      <c r="AB84" s="205">
        <f t="shared" si="37"/>
        <v>44000</v>
      </c>
      <c r="AC84" s="206">
        <v>5698.79863859532</v>
      </c>
      <c r="AD84" s="108">
        <f t="shared" si="38"/>
        <v>11397.5972771906</v>
      </c>
      <c r="AE84" s="207">
        <v>0.259036301754333</v>
      </c>
      <c r="AF84" s="206">
        <v>25300</v>
      </c>
      <c r="AG84" s="108">
        <f t="shared" si="39"/>
        <v>50600</v>
      </c>
      <c r="AH84" s="206">
        <v>6094.86514397769</v>
      </c>
      <c r="AI84" s="108">
        <f t="shared" si="40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1"/>
        <v>1.16623795454545</v>
      </c>
      <c r="AN84" s="76">
        <f t="shared" si="42"/>
        <v>0.93848464196978</v>
      </c>
      <c r="AO84" s="244">
        <f t="shared" si="43"/>
        <v>1.01411996047431</v>
      </c>
      <c r="AP84" s="76">
        <f t="shared" si="44"/>
        <v>0.877498496465433</v>
      </c>
      <c r="AQ84" s="254"/>
      <c r="AR84" s="254"/>
      <c r="AS84" s="255">
        <v>71</v>
      </c>
      <c r="AT84" s="255">
        <v>44</v>
      </c>
      <c r="AU84" s="255">
        <f t="shared" si="45"/>
        <v>-27</v>
      </c>
      <c r="AV84" s="256">
        <f t="shared" si="49"/>
        <v>-54</v>
      </c>
      <c r="AW84" s="255">
        <v>36</v>
      </c>
      <c r="AX84" s="255">
        <v>8</v>
      </c>
      <c r="AY84" s="255">
        <v>12</v>
      </c>
      <c r="AZ84" s="255">
        <f t="shared" si="46"/>
        <v>-16</v>
      </c>
      <c r="BA84" s="256">
        <f t="shared" si="48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7"/>
        <v>9</v>
      </c>
    </row>
    <row r="85" s="168" customFormat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67">
        <v>150</v>
      </c>
      <c r="G85" s="188">
        <v>3</v>
      </c>
      <c r="H85" s="188">
        <v>1</v>
      </c>
      <c r="I85" s="206">
        <v>15000</v>
      </c>
      <c r="J85" s="108">
        <f t="shared" si="27"/>
        <v>45000</v>
      </c>
      <c r="K85" s="206">
        <f t="shared" si="28"/>
        <v>3190.82276287517</v>
      </c>
      <c r="L85" s="108">
        <f t="shared" si="29"/>
        <v>9572.4682886255</v>
      </c>
      <c r="M85" s="207">
        <v>0.212721517525011</v>
      </c>
      <c r="N85" s="208">
        <v>18800</v>
      </c>
      <c r="O85" s="205">
        <f t="shared" si="30"/>
        <v>56400</v>
      </c>
      <c r="P85" s="206">
        <f t="shared" si="31"/>
        <v>3699.22718975994</v>
      </c>
      <c r="Q85" s="108">
        <f t="shared" si="32"/>
        <v>11097.6815692798</v>
      </c>
      <c r="R85" s="207">
        <v>0.196767403710635</v>
      </c>
      <c r="S85" s="221">
        <v>39315.37</v>
      </c>
      <c r="T85" s="221">
        <v>7945.66</v>
      </c>
      <c r="U85" s="222">
        <f t="shared" si="33"/>
        <v>0.873674888888889</v>
      </c>
      <c r="V85" s="222">
        <f t="shared" si="34"/>
        <v>0.830053415736195</v>
      </c>
      <c r="W85" s="222">
        <f t="shared" si="35"/>
        <v>0.697081028368794</v>
      </c>
      <c r="X85" s="222">
        <f t="shared" si="36"/>
        <v>0.715974769180157</v>
      </c>
      <c r="Y85" s="191"/>
      <c r="Z85" s="229"/>
      <c r="AA85" s="233">
        <v>9750</v>
      </c>
      <c r="AB85" s="205">
        <f t="shared" si="37"/>
        <v>19500</v>
      </c>
      <c r="AC85" s="206">
        <v>2678.9616113306</v>
      </c>
      <c r="AD85" s="108">
        <f t="shared" si="38"/>
        <v>5357.9232226612</v>
      </c>
      <c r="AE85" s="207">
        <v>0.274765293469806</v>
      </c>
      <c r="AF85" s="206">
        <v>11212.5</v>
      </c>
      <c r="AG85" s="108">
        <f t="shared" si="39"/>
        <v>22425</v>
      </c>
      <c r="AH85" s="206">
        <v>2865.14944331808</v>
      </c>
      <c r="AI85" s="108">
        <f t="shared" si="40"/>
        <v>5730.29888663616</v>
      </c>
      <c r="AJ85" s="242">
        <v>0.255531722926919</v>
      </c>
      <c r="AK85" s="243">
        <v>19333.74</v>
      </c>
      <c r="AL85" s="243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54"/>
      <c r="AR85" s="254"/>
      <c r="AS85" s="255">
        <v>42</v>
      </c>
      <c r="AT85" s="255">
        <v>20</v>
      </c>
      <c r="AU85" s="255">
        <f t="shared" si="45"/>
        <v>-22</v>
      </c>
      <c r="AV85" s="256">
        <f t="shared" si="49"/>
        <v>-44</v>
      </c>
      <c r="AW85" s="255">
        <v>16</v>
      </c>
      <c r="AX85" s="255">
        <v>6</v>
      </c>
      <c r="AY85" s="255">
        <v>0</v>
      </c>
      <c r="AZ85" s="255">
        <f t="shared" si="46"/>
        <v>-10</v>
      </c>
      <c r="BA85" s="256">
        <f t="shared" si="48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7"/>
        <v>-5</v>
      </c>
    </row>
    <row r="86" s="168" customFormat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67">
        <v>150</v>
      </c>
      <c r="G86" s="188">
        <v>2</v>
      </c>
      <c r="H86" s="188">
        <v>2</v>
      </c>
      <c r="I86" s="206">
        <v>10500</v>
      </c>
      <c r="J86" s="108">
        <f t="shared" si="27"/>
        <v>31500</v>
      </c>
      <c r="K86" s="206">
        <f t="shared" si="28"/>
        <v>1837.5</v>
      </c>
      <c r="L86" s="108">
        <f t="shared" si="29"/>
        <v>5512.5</v>
      </c>
      <c r="M86" s="207">
        <v>0.175</v>
      </c>
      <c r="N86" s="208">
        <v>13500</v>
      </c>
      <c r="O86" s="205">
        <f t="shared" si="30"/>
        <v>40500</v>
      </c>
      <c r="P86" s="206">
        <f t="shared" si="31"/>
        <v>2185.3125</v>
      </c>
      <c r="Q86" s="108">
        <f t="shared" si="32"/>
        <v>6555.9375</v>
      </c>
      <c r="R86" s="207">
        <v>0.161875</v>
      </c>
      <c r="S86" s="221">
        <v>27319.63</v>
      </c>
      <c r="T86" s="221">
        <v>5157.69</v>
      </c>
      <c r="U86" s="222">
        <f t="shared" si="33"/>
        <v>0.867289841269841</v>
      </c>
      <c r="V86" s="222">
        <f t="shared" si="34"/>
        <v>0.93563537414966</v>
      </c>
      <c r="W86" s="222">
        <f t="shared" si="35"/>
        <v>0.674558765432099</v>
      </c>
      <c r="X86" s="222">
        <f t="shared" si="36"/>
        <v>0.786720434720435</v>
      </c>
      <c r="Y86" s="191"/>
      <c r="Z86" s="229"/>
      <c r="AA86" s="233">
        <v>6825</v>
      </c>
      <c r="AB86" s="205">
        <f t="shared" si="37"/>
        <v>13650</v>
      </c>
      <c r="AC86" s="206">
        <v>1520.05329215826</v>
      </c>
      <c r="AD86" s="108">
        <f t="shared" si="38"/>
        <v>3040.10658431652</v>
      </c>
      <c r="AE86" s="207">
        <v>0.22271843108546</v>
      </c>
      <c r="AF86" s="206">
        <v>7848.75</v>
      </c>
      <c r="AG86" s="108">
        <f t="shared" si="39"/>
        <v>15697.5</v>
      </c>
      <c r="AH86" s="206">
        <v>1625.69699596326</v>
      </c>
      <c r="AI86" s="108">
        <f t="shared" si="40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1"/>
        <v>1.05198095238095</v>
      </c>
      <c r="AN86" s="244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1">
        <v>300</v>
      </c>
      <c r="AR86" s="188"/>
      <c r="AS86" s="255">
        <v>27</v>
      </c>
      <c r="AT86" s="255">
        <v>0</v>
      </c>
      <c r="AU86" s="255">
        <f t="shared" si="45"/>
        <v>-27</v>
      </c>
      <c r="AV86" s="256">
        <f t="shared" si="49"/>
        <v>-54</v>
      </c>
      <c r="AW86" s="255">
        <v>8</v>
      </c>
      <c r="AX86" s="255">
        <v>2</v>
      </c>
      <c r="AY86" s="255">
        <v>0</v>
      </c>
      <c r="AZ86" s="255">
        <f t="shared" si="46"/>
        <v>-6</v>
      </c>
      <c r="BA86" s="256">
        <f t="shared" si="48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7"/>
        <v>3</v>
      </c>
    </row>
    <row r="87" s="168" customFormat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57">
        <v>150</v>
      </c>
      <c r="G87" s="188">
        <v>2</v>
      </c>
      <c r="H87" s="188">
        <v>2</v>
      </c>
      <c r="I87" s="202">
        <v>11000</v>
      </c>
      <c r="J87" s="108">
        <f t="shared" si="27"/>
        <v>33000</v>
      </c>
      <c r="K87" s="202">
        <f t="shared" si="28"/>
        <v>1815</v>
      </c>
      <c r="L87" s="108">
        <f t="shared" si="29"/>
        <v>5445</v>
      </c>
      <c r="M87" s="203">
        <v>0.165</v>
      </c>
      <c r="N87" s="204">
        <v>14000</v>
      </c>
      <c r="O87" s="205">
        <f t="shared" si="30"/>
        <v>42000</v>
      </c>
      <c r="P87" s="202">
        <f t="shared" si="31"/>
        <v>2100</v>
      </c>
      <c r="Q87" s="108">
        <f t="shared" si="32"/>
        <v>6300</v>
      </c>
      <c r="R87" s="203">
        <v>0.15</v>
      </c>
      <c r="S87" s="217">
        <v>28102.71</v>
      </c>
      <c r="T87" s="217">
        <v>3539.83</v>
      </c>
      <c r="U87" s="222">
        <f t="shared" si="33"/>
        <v>0.851597272727273</v>
      </c>
      <c r="V87" s="222">
        <f t="shared" si="34"/>
        <v>0.650106519742883</v>
      </c>
      <c r="W87" s="222">
        <f t="shared" si="35"/>
        <v>0.669112142857143</v>
      </c>
      <c r="X87" s="222">
        <f t="shared" si="36"/>
        <v>0.561877777777778</v>
      </c>
      <c r="Y87" s="191"/>
      <c r="Z87" s="229"/>
      <c r="AA87" s="230">
        <v>7150</v>
      </c>
      <c r="AB87" s="205">
        <f t="shared" si="37"/>
        <v>14300</v>
      </c>
      <c r="AC87" s="202">
        <v>1374.87322079997</v>
      </c>
      <c r="AD87" s="108">
        <f t="shared" si="38"/>
        <v>2749.74644159994</v>
      </c>
      <c r="AE87" s="203">
        <v>0.192289960951044</v>
      </c>
      <c r="AF87" s="202">
        <v>8222.5</v>
      </c>
      <c r="AG87" s="108">
        <f t="shared" si="39"/>
        <v>16445</v>
      </c>
      <c r="AH87" s="202">
        <v>1470.42690964557</v>
      </c>
      <c r="AI87" s="108">
        <f t="shared" si="40"/>
        <v>2940.85381929114</v>
      </c>
      <c r="AJ87" s="241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54"/>
      <c r="AR87" s="254"/>
      <c r="AS87" s="255">
        <v>42</v>
      </c>
      <c r="AT87" s="255">
        <v>32</v>
      </c>
      <c r="AU87" s="255">
        <f t="shared" si="45"/>
        <v>-10</v>
      </c>
      <c r="AV87" s="256">
        <f t="shared" si="49"/>
        <v>-20</v>
      </c>
      <c r="AW87" s="255">
        <v>8</v>
      </c>
      <c r="AX87" s="255">
        <v>0</v>
      </c>
      <c r="AY87" s="255">
        <v>0</v>
      </c>
      <c r="AZ87" s="255">
        <f t="shared" si="46"/>
        <v>-8</v>
      </c>
      <c r="BA87" s="256">
        <f t="shared" si="48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7"/>
        <v>-4</v>
      </c>
    </row>
    <row r="88" s="168" customFormat="1" spans="1:60">
      <c r="A88" s="26">
        <v>102</v>
      </c>
      <c r="B88" s="26">
        <v>732</v>
      </c>
      <c r="C88" s="27" t="s">
        <v>134</v>
      </c>
      <c r="D88" s="27" t="s">
        <v>59</v>
      </c>
      <c r="E88" s="189">
        <v>34</v>
      </c>
      <c r="F88" s="190">
        <v>150</v>
      </c>
      <c r="G88" s="188">
        <v>1</v>
      </c>
      <c r="H88" s="188">
        <v>1</v>
      </c>
      <c r="I88" s="206">
        <v>10000</v>
      </c>
      <c r="J88" s="108">
        <f t="shared" si="27"/>
        <v>30000</v>
      </c>
      <c r="K88" s="206">
        <f t="shared" si="28"/>
        <v>2319.63140254076</v>
      </c>
      <c r="L88" s="108">
        <f t="shared" si="29"/>
        <v>6958.89420762228</v>
      </c>
      <c r="M88" s="207">
        <v>0.231963140254076</v>
      </c>
      <c r="N88" s="208">
        <v>12800</v>
      </c>
      <c r="O88" s="205">
        <f t="shared" si="30"/>
        <v>38400</v>
      </c>
      <c r="P88" s="206">
        <f t="shared" si="31"/>
        <v>2746.44358060826</v>
      </c>
      <c r="Q88" s="108">
        <f t="shared" si="32"/>
        <v>8239.33074182477</v>
      </c>
      <c r="R88" s="207">
        <v>0.21456590473502</v>
      </c>
      <c r="S88" s="221">
        <v>25394.23</v>
      </c>
      <c r="T88" s="221">
        <v>4380.78</v>
      </c>
      <c r="U88" s="222">
        <f t="shared" si="33"/>
        <v>0.846474333333333</v>
      </c>
      <c r="V88" s="222">
        <f t="shared" si="34"/>
        <v>0.629522431193393</v>
      </c>
      <c r="W88" s="222">
        <f t="shared" si="35"/>
        <v>0.661308072916667</v>
      </c>
      <c r="X88" s="222">
        <f t="shared" si="36"/>
        <v>0.531691242561988</v>
      </c>
      <c r="Y88" s="191"/>
      <c r="Z88" s="229"/>
      <c r="AA88" s="233">
        <v>6500</v>
      </c>
      <c r="AB88" s="205">
        <f t="shared" si="37"/>
        <v>13000</v>
      </c>
      <c r="AC88" s="206">
        <v>1947.52386504985</v>
      </c>
      <c r="AD88" s="108">
        <f t="shared" si="38"/>
        <v>3895.0477300997</v>
      </c>
      <c r="AE88" s="207">
        <v>0.299619056161515</v>
      </c>
      <c r="AF88" s="206">
        <v>7475</v>
      </c>
      <c r="AG88" s="108">
        <f t="shared" si="39"/>
        <v>14950</v>
      </c>
      <c r="AH88" s="206">
        <v>2082.87677367081</v>
      </c>
      <c r="AI88" s="108">
        <f t="shared" si="40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1"/>
        <v>1.20100769230769</v>
      </c>
      <c r="AN88" s="76">
        <f t="shared" si="42"/>
        <v>0.527705985247936</v>
      </c>
      <c r="AO88" s="244">
        <f t="shared" si="43"/>
        <v>1.04435451505017</v>
      </c>
      <c r="AP88" s="76">
        <f t="shared" si="44"/>
        <v>0.493413730947113</v>
      </c>
      <c r="AQ88" s="254"/>
      <c r="AR88" s="254"/>
      <c r="AS88" s="255">
        <v>27</v>
      </c>
      <c r="AT88" s="255">
        <v>10</v>
      </c>
      <c r="AU88" s="255">
        <f t="shared" si="45"/>
        <v>-17</v>
      </c>
      <c r="AV88" s="256">
        <f t="shared" si="49"/>
        <v>-34</v>
      </c>
      <c r="AW88" s="255">
        <v>12</v>
      </c>
      <c r="AX88" s="255">
        <v>12</v>
      </c>
      <c r="AY88" s="255">
        <v>0</v>
      </c>
      <c r="AZ88" s="255">
        <f t="shared" si="46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7"/>
        <v>-5</v>
      </c>
    </row>
    <row r="89" s="167" customFormat="1" spans="1:60">
      <c r="A89" s="26">
        <v>84</v>
      </c>
      <c r="B89" s="26">
        <v>727</v>
      </c>
      <c r="C89" s="27" t="s">
        <v>135</v>
      </c>
      <c r="D89" s="27" t="s">
        <v>53</v>
      </c>
      <c r="E89" s="189">
        <v>28</v>
      </c>
      <c r="F89" s="190">
        <v>150</v>
      </c>
      <c r="G89" s="188">
        <v>3</v>
      </c>
      <c r="H89" s="188">
        <v>1</v>
      </c>
      <c r="I89" s="206">
        <v>10000</v>
      </c>
      <c r="J89" s="108">
        <f t="shared" si="27"/>
        <v>30000</v>
      </c>
      <c r="K89" s="206">
        <f t="shared" si="28"/>
        <v>2307.36372521544</v>
      </c>
      <c r="L89" s="108">
        <f t="shared" si="29"/>
        <v>6922.09117564632</v>
      </c>
      <c r="M89" s="207">
        <v>0.230736372521544</v>
      </c>
      <c r="N89" s="208">
        <v>12800</v>
      </c>
      <c r="O89" s="205">
        <f t="shared" si="30"/>
        <v>38400</v>
      </c>
      <c r="P89" s="206">
        <f t="shared" si="31"/>
        <v>2731.91865065509</v>
      </c>
      <c r="Q89" s="108">
        <f t="shared" si="32"/>
        <v>8195.75595196527</v>
      </c>
      <c r="R89" s="207">
        <v>0.213431144582429</v>
      </c>
      <c r="S89" s="221">
        <v>25075.12</v>
      </c>
      <c r="T89" s="221">
        <v>5335.53</v>
      </c>
      <c r="U89" s="222">
        <f t="shared" si="33"/>
        <v>0.835837333333333</v>
      </c>
      <c r="V89" s="222">
        <f t="shared" si="34"/>
        <v>0.77079741722729</v>
      </c>
      <c r="W89" s="222">
        <f t="shared" si="35"/>
        <v>0.652997916666667</v>
      </c>
      <c r="X89" s="222">
        <f t="shared" si="36"/>
        <v>0.651011332117641</v>
      </c>
      <c r="Y89" s="191"/>
      <c r="Z89" s="229"/>
      <c r="AA89" s="233">
        <v>6500</v>
      </c>
      <c r="AB89" s="205">
        <f t="shared" si="37"/>
        <v>13000</v>
      </c>
      <c r="AC89" s="206">
        <v>1937.2241276288</v>
      </c>
      <c r="AD89" s="108">
        <f t="shared" si="38"/>
        <v>3874.4482552576</v>
      </c>
      <c r="AE89" s="207">
        <v>0.298034481173662</v>
      </c>
      <c r="AF89" s="206">
        <v>7475</v>
      </c>
      <c r="AG89" s="108">
        <f t="shared" si="39"/>
        <v>14950</v>
      </c>
      <c r="AH89" s="206">
        <v>2071.861204499</v>
      </c>
      <c r="AI89" s="108">
        <f t="shared" si="40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1"/>
        <v>1.11012153846154</v>
      </c>
      <c r="AN89" s="244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1">
        <v>300</v>
      </c>
      <c r="AR89" s="188"/>
      <c r="AS89" s="255">
        <v>27</v>
      </c>
      <c r="AT89" s="255">
        <v>1</v>
      </c>
      <c r="AU89" s="255">
        <f t="shared" si="45"/>
        <v>-26</v>
      </c>
      <c r="AV89" s="256">
        <f t="shared" si="49"/>
        <v>-52</v>
      </c>
      <c r="AW89" s="255">
        <v>12</v>
      </c>
      <c r="AX89" s="255">
        <v>2</v>
      </c>
      <c r="AY89" s="255">
        <v>0</v>
      </c>
      <c r="AZ89" s="255">
        <f t="shared" si="46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7"/>
        <v>6</v>
      </c>
    </row>
    <row r="90" s="168" customFormat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67">
        <v>150</v>
      </c>
      <c r="G90" s="188">
        <v>2</v>
      </c>
      <c r="H90" s="188">
        <v>0</v>
      </c>
      <c r="I90" s="206">
        <v>9500</v>
      </c>
      <c r="J90" s="108">
        <f t="shared" si="27"/>
        <v>28500</v>
      </c>
      <c r="K90" s="206">
        <f t="shared" si="28"/>
        <v>2201.486306775</v>
      </c>
      <c r="L90" s="108">
        <f t="shared" si="29"/>
        <v>6604.458920325</v>
      </c>
      <c r="M90" s="207">
        <v>0.231735400713158</v>
      </c>
      <c r="N90" s="208">
        <v>12000</v>
      </c>
      <c r="O90" s="205">
        <f t="shared" si="30"/>
        <v>36000</v>
      </c>
      <c r="P90" s="206">
        <f t="shared" si="31"/>
        <v>2572.26294791605</v>
      </c>
      <c r="Q90" s="108">
        <f t="shared" si="32"/>
        <v>7716.78884374816</v>
      </c>
      <c r="R90" s="207">
        <v>0.214355245659671</v>
      </c>
      <c r="S90" s="221">
        <v>23687.41</v>
      </c>
      <c r="T90" s="221">
        <v>5621.68</v>
      </c>
      <c r="U90" s="222">
        <f t="shared" si="33"/>
        <v>0.831137192982456</v>
      </c>
      <c r="V90" s="222">
        <f t="shared" si="34"/>
        <v>0.851194634991137</v>
      </c>
      <c r="W90" s="222">
        <f t="shared" si="35"/>
        <v>0.657983611111111</v>
      </c>
      <c r="X90" s="222">
        <f t="shared" si="36"/>
        <v>0.728499912830253</v>
      </c>
      <c r="Y90" s="191"/>
      <c r="Z90" s="229"/>
      <c r="AA90" s="233">
        <v>6825</v>
      </c>
      <c r="AB90" s="205">
        <f t="shared" si="37"/>
        <v>13650</v>
      </c>
      <c r="AC90" s="206">
        <v>2042.89239191193</v>
      </c>
      <c r="AD90" s="108">
        <f t="shared" si="38"/>
        <v>4085.78478382386</v>
      </c>
      <c r="AE90" s="207">
        <v>0.299324892587829</v>
      </c>
      <c r="AF90" s="206">
        <v>7848.75</v>
      </c>
      <c r="AG90" s="108">
        <f t="shared" si="39"/>
        <v>15697.5</v>
      </c>
      <c r="AH90" s="206">
        <v>2184.87341314981</v>
      </c>
      <c r="AI90" s="108">
        <f t="shared" si="40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1"/>
        <v>1.27662564102564</v>
      </c>
      <c r="AN90" s="244">
        <f t="shared" si="42"/>
        <v>1.14929695234834</v>
      </c>
      <c r="AO90" s="244">
        <f t="shared" si="43"/>
        <v>1.11010925306577</v>
      </c>
      <c r="AP90" s="244">
        <f t="shared" si="44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5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6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7"/>
        <v>-5</v>
      </c>
    </row>
    <row r="91" s="167" customFormat="1" spans="1:60">
      <c r="A91" s="26">
        <v>17</v>
      </c>
      <c r="B91" s="26">
        <v>373</v>
      </c>
      <c r="C91" s="27" t="s">
        <v>137</v>
      </c>
      <c r="D91" s="27" t="s">
        <v>47</v>
      </c>
      <c r="E91" s="189">
        <v>6</v>
      </c>
      <c r="F91" s="190">
        <v>200</v>
      </c>
      <c r="G91" s="188">
        <v>2</v>
      </c>
      <c r="H91" s="188">
        <v>2</v>
      </c>
      <c r="I91" s="206">
        <v>20000</v>
      </c>
      <c r="J91" s="108">
        <f t="shared" si="27"/>
        <v>60000</v>
      </c>
      <c r="K91" s="206">
        <f t="shared" si="28"/>
        <v>4388.93422405688</v>
      </c>
      <c r="L91" s="108">
        <f t="shared" si="29"/>
        <v>13166.8026721706</v>
      </c>
      <c r="M91" s="207">
        <v>0.219446711202844</v>
      </c>
      <c r="N91" s="208">
        <v>25000</v>
      </c>
      <c r="O91" s="205">
        <f t="shared" si="30"/>
        <v>75000</v>
      </c>
      <c r="P91" s="206">
        <f t="shared" si="31"/>
        <v>5074.70519656575</v>
      </c>
      <c r="Q91" s="108">
        <f t="shared" si="32"/>
        <v>15224.1155896973</v>
      </c>
      <c r="R91" s="207">
        <v>0.20298820786263</v>
      </c>
      <c r="S91" s="221">
        <v>49631.88</v>
      </c>
      <c r="T91" s="221">
        <v>10470.85</v>
      </c>
      <c r="U91" s="222">
        <f t="shared" si="33"/>
        <v>0.827198</v>
      </c>
      <c r="V91" s="222">
        <f t="shared" si="34"/>
        <v>0.795246215858554</v>
      </c>
      <c r="W91" s="222">
        <f t="shared" si="35"/>
        <v>0.6617584</v>
      </c>
      <c r="X91" s="222">
        <f t="shared" si="36"/>
        <v>0.687780511012806</v>
      </c>
      <c r="Y91" s="191"/>
      <c r="Z91" s="229"/>
      <c r="AA91" s="233">
        <v>13000</v>
      </c>
      <c r="AB91" s="205">
        <f t="shared" si="37"/>
        <v>26000</v>
      </c>
      <c r="AC91" s="206">
        <v>3684.87602561442</v>
      </c>
      <c r="AD91" s="108">
        <f t="shared" si="38"/>
        <v>7369.75205122884</v>
      </c>
      <c r="AE91" s="207">
        <v>0.28345200197034</v>
      </c>
      <c r="AF91" s="206">
        <v>14950</v>
      </c>
      <c r="AG91" s="108">
        <f t="shared" si="39"/>
        <v>29900</v>
      </c>
      <c r="AH91" s="206">
        <v>3940.97490939462</v>
      </c>
      <c r="AI91" s="108">
        <f t="shared" si="40"/>
        <v>7881.94981878924</v>
      </c>
      <c r="AJ91" s="242">
        <v>0.263610361832416</v>
      </c>
      <c r="AK91" s="243">
        <v>21996.65</v>
      </c>
      <c r="AL91" s="243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54"/>
      <c r="AR91" s="254"/>
      <c r="AS91" s="255">
        <v>56</v>
      </c>
      <c r="AT91" s="255">
        <v>22</v>
      </c>
      <c r="AU91" s="255">
        <f t="shared" si="45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6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7"/>
        <v>2</v>
      </c>
    </row>
    <row r="92" s="168" customFormat="1" spans="1:60">
      <c r="A92" s="26">
        <v>94</v>
      </c>
      <c r="B92" s="26">
        <v>339</v>
      </c>
      <c r="C92" s="27" t="s">
        <v>138</v>
      </c>
      <c r="D92" s="27" t="s">
        <v>53</v>
      </c>
      <c r="E92" s="189">
        <v>32</v>
      </c>
      <c r="F92" s="190">
        <v>150</v>
      </c>
      <c r="G92" s="188">
        <v>4</v>
      </c>
      <c r="H92" s="188">
        <v>1</v>
      </c>
      <c r="I92" s="206">
        <v>10000</v>
      </c>
      <c r="J92" s="108">
        <f t="shared" si="27"/>
        <v>30000</v>
      </c>
      <c r="K92" s="206">
        <f t="shared" si="28"/>
        <v>2229.00137952835</v>
      </c>
      <c r="L92" s="108">
        <f t="shared" si="29"/>
        <v>6687.00413858505</v>
      </c>
      <c r="M92" s="207">
        <v>0.222900137952835</v>
      </c>
      <c r="N92" s="208">
        <v>12800</v>
      </c>
      <c r="O92" s="205">
        <f t="shared" si="30"/>
        <v>38400</v>
      </c>
      <c r="P92" s="206">
        <f t="shared" si="31"/>
        <v>2639.13763336156</v>
      </c>
      <c r="Q92" s="108">
        <f t="shared" si="32"/>
        <v>7917.41290008468</v>
      </c>
      <c r="R92" s="207">
        <v>0.206182627606372</v>
      </c>
      <c r="S92" s="221">
        <v>24706.54</v>
      </c>
      <c r="T92" s="221">
        <v>4340.43</v>
      </c>
      <c r="U92" s="222">
        <f t="shared" si="33"/>
        <v>0.823551333333333</v>
      </c>
      <c r="V92" s="222">
        <f t="shared" si="34"/>
        <v>0.64908438966787</v>
      </c>
      <c r="W92" s="222">
        <f t="shared" si="35"/>
        <v>0.643399479166667</v>
      </c>
      <c r="X92" s="222">
        <f t="shared" si="36"/>
        <v>0.548213166949216</v>
      </c>
      <c r="Y92" s="191"/>
      <c r="Z92" s="229"/>
      <c r="AA92" s="233">
        <v>6500</v>
      </c>
      <c r="AB92" s="205">
        <f t="shared" si="37"/>
        <v>13000</v>
      </c>
      <c r="AC92" s="206">
        <v>1871.43240822901</v>
      </c>
      <c r="AD92" s="108">
        <f t="shared" si="38"/>
        <v>3742.86481645802</v>
      </c>
      <c r="AE92" s="207">
        <v>0.287912678189078</v>
      </c>
      <c r="AF92" s="206">
        <v>7475</v>
      </c>
      <c r="AG92" s="108">
        <f t="shared" si="39"/>
        <v>14950</v>
      </c>
      <c r="AH92" s="206">
        <v>2001.49696060092</v>
      </c>
      <c r="AI92" s="108">
        <f t="shared" si="40"/>
        <v>4002.99392120184</v>
      </c>
      <c r="AJ92" s="242">
        <v>0.267758790715843</v>
      </c>
      <c r="AK92" s="243">
        <v>12025.84</v>
      </c>
      <c r="AL92" s="243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54"/>
      <c r="AR92" s="254"/>
      <c r="AS92" s="255">
        <v>27</v>
      </c>
      <c r="AT92" s="255">
        <v>0</v>
      </c>
      <c r="AU92" s="255">
        <f t="shared" si="45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6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7"/>
        <v>0</v>
      </c>
    </row>
    <row r="93" s="168" customFormat="1" spans="1:60">
      <c r="A93" s="26">
        <v>117</v>
      </c>
      <c r="B93" s="26">
        <v>351</v>
      </c>
      <c r="C93" s="27" t="s">
        <v>139</v>
      </c>
      <c r="D93" s="27" t="s">
        <v>55</v>
      </c>
      <c r="E93" s="56">
        <v>39</v>
      </c>
      <c r="F93" s="67">
        <v>100</v>
      </c>
      <c r="G93" s="188">
        <v>3</v>
      </c>
      <c r="H93" s="188">
        <v>1</v>
      </c>
      <c r="I93" s="206">
        <v>14000</v>
      </c>
      <c r="J93" s="108">
        <f t="shared" si="27"/>
        <v>42000</v>
      </c>
      <c r="K93" s="206">
        <f t="shared" si="28"/>
        <v>3007.94135761881</v>
      </c>
      <c r="L93" s="108">
        <f t="shared" si="29"/>
        <v>9023.82407285642</v>
      </c>
      <c r="M93" s="207">
        <v>0.214852954115629</v>
      </c>
      <c r="N93" s="208">
        <v>17500</v>
      </c>
      <c r="O93" s="205">
        <f t="shared" si="30"/>
        <v>52500</v>
      </c>
      <c r="P93" s="206">
        <f t="shared" si="31"/>
        <v>3477.93219474675</v>
      </c>
      <c r="Q93" s="108">
        <f t="shared" si="32"/>
        <v>10433.7965842402</v>
      </c>
      <c r="R93" s="207">
        <v>0.198738982556957</v>
      </c>
      <c r="S93" s="221">
        <v>34309.77</v>
      </c>
      <c r="T93" s="221">
        <v>7201.61</v>
      </c>
      <c r="U93" s="222">
        <f t="shared" si="33"/>
        <v>0.816899285714286</v>
      </c>
      <c r="V93" s="222">
        <f t="shared" si="34"/>
        <v>0.79806631222592</v>
      </c>
      <c r="W93" s="222">
        <f t="shared" si="35"/>
        <v>0.653519428571429</v>
      </c>
      <c r="X93" s="222">
        <f t="shared" si="36"/>
        <v>0.69021951327647</v>
      </c>
      <c r="Y93" s="191"/>
      <c r="Z93" s="229"/>
      <c r="AA93" s="233">
        <v>6825</v>
      </c>
      <c r="AB93" s="205">
        <f t="shared" si="37"/>
        <v>13650</v>
      </c>
      <c r="AC93" s="206">
        <v>1894.06307362559</v>
      </c>
      <c r="AD93" s="108">
        <f t="shared" si="38"/>
        <v>3788.12614725118</v>
      </c>
      <c r="AE93" s="207">
        <v>0.277518399066021</v>
      </c>
      <c r="AF93" s="206">
        <v>7848.75</v>
      </c>
      <c r="AG93" s="108">
        <f t="shared" si="39"/>
        <v>15697.5</v>
      </c>
      <c r="AH93" s="206">
        <v>2025.70045724257</v>
      </c>
      <c r="AI93" s="108">
        <f t="shared" si="40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1"/>
        <v>1.28270476190476</v>
      </c>
      <c r="AN93" s="244">
        <f t="shared" si="42"/>
        <v>1.00631548470638</v>
      </c>
      <c r="AO93" s="244">
        <f t="shared" si="43"/>
        <v>1.11539544513458</v>
      </c>
      <c r="AP93" s="76">
        <f t="shared" si="44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5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6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7"/>
        <v>0</v>
      </c>
    </row>
    <row r="94" s="168" customFormat="1" spans="1:60">
      <c r="A94" s="26">
        <v>80</v>
      </c>
      <c r="B94" s="26">
        <v>104838</v>
      </c>
      <c r="C94" s="27" t="s">
        <v>140</v>
      </c>
      <c r="D94" s="27" t="s">
        <v>55</v>
      </c>
      <c r="E94" s="56">
        <v>27</v>
      </c>
      <c r="F94" s="67">
        <v>150</v>
      </c>
      <c r="G94" s="188">
        <v>2</v>
      </c>
      <c r="H94" s="188">
        <v>0</v>
      </c>
      <c r="I94" s="206">
        <v>10500</v>
      </c>
      <c r="J94" s="108">
        <f t="shared" si="27"/>
        <v>31500</v>
      </c>
      <c r="K94" s="206">
        <f t="shared" si="28"/>
        <v>2122.95546272515</v>
      </c>
      <c r="L94" s="108">
        <f t="shared" si="29"/>
        <v>6368.86638817544</v>
      </c>
      <c r="M94" s="207">
        <v>0.202186234545252</v>
      </c>
      <c r="N94" s="208">
        <v>13500</v>
      </c>
      <c r="O94" s="205">
        <f t="shared" si="30"/>
        <v>40500</v>
      </c>
      <c r="P94" s="206">
        <f t="shared" si="31"/>
        <v>2524.80060388383</v>
      </c>
      <c r="Q94" s="108">
        <f t="shared" si="32"/>
        <v>7574.4018116515</v>
      </c>
      <c r="R94" s="207">
        <v>0.187022266954358</v>
      </c>
      <c r="S94" s="221">
        <v>25691.84</v>
      </c>
      <c r="T94" s="221">
        <v>4088.88</v>
      </c>
      <c r="U94" s="222">
        <f t="shared" si="33"/>
        <v>0.815613968253968</v>
      </c>
      <c r="V94" s="222">
        <f t="shared" si="34"/>
        <v>0.642010642206515</v>
      </c>
      <c r="W94" s="222">
        <f t="shared" si="35"/>
        <v>0.634366419753086</v>
      </c>
      <c r="X94" s="222">
        <f t="shared" si="36"/>
        <v>0.539828768221695</v>
      </c>
      <c r="Y94" s="191"/>
      <c r="Z94" s="229"/>
      <c r="AA94" s="233">
        <v>6825</v>
      </c>
      <c r="AB94" s="205">
        <f t="shared" si="37"/>
        <v>13650</v>
      </c>
      <c r="AC94" s="206">
        <v>1782.39802391299</v>
      </c>
      <c r="AD94" s="108">
        <f t="shared" si="38"/>
        <v>3564.79604782598</v>
      </c>
      <c r="AE94" s="207">
        <v>0.26115721962095</v>
      </c>
      <c r="AF94" s="206">
        <v>7848.75</v>
      </c>
      <c r="AG94" s="108">
        <f t="shared" si="39"/>
        <v>15697.5</v>
      </c>
      <c r="AH94" s="206">
        <v>1906.27468657494</v>
      </c>
      <c r="AI94" s="108">
        <f t="shared" si="40"/>
        <v>3812.54937314988</v>
      </c>
      <c r="AJ94" s="242">
        <v>0.242876214247484</v>
      </c>
      <c r="AK94" s="243">
        <v>11192.83</v>
      </c>
      <c r="AL94" s="243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54"/>
      <c r="AR94" s="254"/>
      <c r="AS94" s="255">
        <v>27</v>
      </c>
      <c r="AT94" s="255">
        <v>22</v>
      </c>
      <c r="AU94" s="255">
        <f t="shared" si="45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6"/>
        <v>-6</v>
      </c>
      <c r="BA94" s="256">
        <f t="shared" ref="BA94:BA99" si="50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7"/>
        <v>-5</v>
      </c>
    </row>
    <row r="95" s="168" customFormat="1" spans="1:60">
      <c r="A95" s="26">
        <v>57</v>
      </c>
      <c r="B95" s="26">
        <v>754</v>
      </c>
      <c r="C95" s="27" t="s">
        <v>141</v>
      </c>
      <c r="D95" s="27" t="s">
        <v>55</v>
      </c>
      <c r="E95" s="56">
        <v>19</v>
      </c>
      <c r="F95" s="67">
        <v>150</v>
      </c>
      <c r="G95" s="188">
        <v>4</v>
      </c>
      <c r="H95" s="188">
        <v>0</v>
      </c>
      <c r="I95" s="206">
        <v>13500</v>
      </c>
      <c r="J95" s="108">
        <f t="shared" si="27"/>
        <v>40500</v>
      </c>
      <c r="K95" s="206">
        <f t="shared" si="28"/>
        <v>3147.9473750143</v>
      </c>
      <c r="L95" s="108">
        <f t="shared" si="29"/>
        <v>9443.84212504289</v>
      </c>
      <c r="M95" s="207">
        <v>0.233181287038096</v>
      </c>
      <c r="N95" s="208">
        <v>16875</v>
      </c>
      <c r="O95" s="205">
        <f t="shared" si="30"/>
        <v>50625</v>
      </c>
      <c r="P95" s="206">
        <f t="shared" si="31"/>
        <v>3639.81415236028</v>
      </c>
      <c r="Q95" s="108">
        <f t="shared" si="32"/>
        <v>10919.4424570809</v>
      </c>
      <c r="R95" s="207">
        <v>0.215692690510239</v>
      </c>
      <c r="S95" s="221">
        <v>32378.75</v>
      </c>
      <c r="T95" s="221">
        <v>7088.54</v>
      </c>
      <c r="U95" s="222">
        <f t="shared" si="33"/>
        <v>0.799475308641975</v>
      </c>
      <c r="V95" s="222">
        <f t="shared" si="34"/>
        <v>0.750599163575896</v>
      </c>
      <c r="W95" s="222">
        <f t="shared" si="35"/>
        <v>0.63958024691358</v>
      </c>
      <c r="X95" s="222">
        <f t="shared" si="36"/>
        <v>0.649166844173747</v>
      </c>
      <c r="Y95" s="191"/>
      <c r="Z95" s="229"/>
      <c r="AA95" s="233">
        <v>8970</v>
      </c>
      <c r="AB95" s="205">
        <f t="shared" si="37"/>
        <v>17940</v>
      </c>
      <c r="AC95" s="206">
        <v>2701.69668694514</v>
      </c>
      <c r="AD95" s="108">
        <f t="shared" si="38"/>
        <v>5403.39337389028</v>
      </c>
      <c r="AE95" s="207">
        <v>0.301192495757541</v>
      </c>
      <c r="AF95" s="206">
        <v>10315.5</v>
      </c>
      <c r="AG95" s="108">
        <f t="shared" si="39"/>
        <v>20631</v>
      </c>
      <c r="AH95" s="206">
        <v>2889.46460668783</v>
      </c>
      <c r="AI95" s="108">
        <f t="shared" si="40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54"/>
      <c r="AR95" s="254"/>
      <c r="AS95" s="255">
        <v>50</v>
      </c>
      <c r="AT95" s="255">
        <v>42</v>
      </c>
      <c r="AU95" s="255">
        <f t="shared" si="45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6"/>
        <v>-16</v>
      </c>
      <c r="BA95" s="256">
        <f t="shared" si="50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7"/>
        <v>-5</v>
      </c>
    </row>
    <row r="96" s="168" customFormat="1" spans="1:60">
      <c r="A96" s="26">
        <v>42</v>
      </c>
      <c r="B96" s="26">
        <v>114622</v>
      </c>
      <c r="C96" s="27" t="s">
        <v>142</v>
      </c>
      <c r="D96" s="27" t="s">
        <v>47</v>
      </c>
      <c r="E96" s="189">
        <v>14</v>
      </c>
      <c r="F96" s="190">
        <v>150</v>
      </c>
      <c r="G96" s="188">
        <v>3</v>
      </c>
      <c r="H96" s="188">
        <v>2</v>
      </c>
      <c r="I96" s="206">
        <v>15000</v>
      </c>
      <c r="J96" s="108">
        <f t="shared" si="27"/>
        <v>45000</v>
      </c>
      <c r="K96" s="206">
        <f t="shared" si="28"/>
        <v>3005.25815281145</v>
      </c>
      <c r="L96" s="108">
        <f t="shared" si="29"/>
        <v>9015.77445843433</v>
      </c>
      <c r="M96" s="207">
        <v>0.200350543520763</v>
      </c>
      <c r="N96" s="208">
        <v>18800</v>
      </c>
      <c r="O96" s="205">
        <f t="shared" si="30"/>
        <v>56400</v>
      </c>
      <c r="P96" s="206">
        <f t="shared" si="31"/>
        <v>3484.09595182607</v>
      </c>
      <c r="Q96" s="108">
        <f t="shared" si="32"/>
        <v>10452.2878554782</v>
      </c>
      <c r="R96" s="207">
        <v>0.185324252756706</v>
      </c>
      <c r="S96" s="221">
        <v>35868.53</v>
      </c>
      <c r="T96" s="221">
        <v>7222.14</v>
      </c>
      <c r="U96" s="222">
        <f t="shared" si="33"/>
        <v>0.797078444444444</v>
      </c>
      <c r="V96" s="222">
        <f t="shared" si="34"/>
        <v>0.801055975090817</v>
      </c>
      <c r="W96" s="222">
        <f t="shared" si="35"/>
        <v>0.635966843971631</v>
      </c>
      <c r="X96" s="222">
        <f t="shared" si="36"/>
        <v>0.690962600710882</v>
      </c>
      <c r="Y96" s="191"/>
      <c r="Z96" s="229"/>
      <c r="AA96" s="233">
        <v>9750</v>
      </c>
      <c r="AB96" s="205">
        <f t="shared" si="37"/>
        <v>19500</v>
      </c>
      <c r="AC96" s="206">
        <v>2523.16465746461</v>
      </c>
      <c r="AD96" s="108">
        <f t="shared" si="38"/>
        <v>5046.32931492922</v>
      </c>
      <c r="AE96" s="207">
        <v>0.258786118714319</v>
      </c>
      <c r="AF96" s="206">
        <v>11212.5</v>
      </c>
      <c r="AG96" s="108">
        <f t="shared" si="39"/>
        <v>22425</v>
      </c>
      <c r="AH96" s="206">
        <v>2698.5246011584</v>
      </c>
      <c r="AI96" s="108">
        <f t="shared" si="40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1"/>
        <v>1.17987128205128</v>
      </c>
      <c r="AN96" s="244">
        <f t="shared" si="42"/>
        <v>1.01711158342665</v>
      </c>
      <c r="AO96" s="244">
        <f t="shared" si="43"/>
        <v>1.02597502787068</v>
      </c>
      <c r="AP96" s="76">
        <f t="shared" si="44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5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6"/>
        <v>-10</v>
      </c>
      <c r="BA96" s="256">
        <f t="shared" si="50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7"/>
        <v>-2</v>
      </c>
    </row>
    <row r="97" s="168" customFormat="1" spans="1:60">
      <c r="A97" s="26">
        <v>128</v>
      </c>
      <c r="B97" s="26">
        <v>545</v>
      </c>
      <c r="C97" s="27" t="s">
        <v>143</v>
      </c>
      <c r="D97" s="27" t="s">
        <v>51</v>
      </c>
      <c r="E97" s="189">
        <v>44</v>
      </c>
      <c r="F97" s="190">
        <v>100</v>
      </c>
      <c r="G97" s="188">
        <v>0</v>
      </c>
      <c r="H97" s="188">
        <v>0</v>
      </c>
      <c r="I97" s="206">
        <v>7000</v>
      </c>
      <c r="J97" s="108">
        <f t="shared" si="27"/>
        <v>21000</v>
      </c>
      <c r="K97" s="206">
        <f t="shared" si="28"/>
        <v>1770.61321317975</v>
      </c>
      <c r="L97" s="108">
        <f t="shared" si="29"/>
        <v>5311.83963953924</v>
      </c>
      <c r="M97" s="207">
        <v>0.252944744739964</v>
      </c>
      <c r="N97" s="208">
        <v>9000</v>
      </c>
      <c r="O97" s="205">
        <f t="shared" si="30"/>
        <v>27000</v>
      </c>
      <c r="P97" s="206">
        <f t="shared" si="31"/>
        <v>2105.7649999602</v>
      </c>
      <c r="Q97" s="108">
        <f t="shared" si="32"/>
        <v>6317.29499988061</v>
      </c>
      <c r="R97" s="207">
        <v>0.233973888884467</v>
      </c>
      <c r="S97" s="221">
        <v>16717.52</v>
      </c>
      <c r="T97" s="221">
        <v>2235.8</v>
      </c>
      <c r="U97" s="222">
        <f t="shared" si="33"/>
        <v>0.796072380952381</v>
      </c>
      <c r="V97" s="222">
        <f t="shared" si="34"/>
        <v>0.420908790874932</v>
      </c>
      <c r="W97" s="222">
        <f t="shared" si="35"/>
        <v>0.619167407407407</v>
      </c>
      <c r="X97" s="222">
        <f t="shared" si="36"/>
        <v>0.353917301636579</v>
      </c>
      <c r="Y97" s="191"/>
      <c r="Z97" s="229"/>
      <c r="AA97" s="233">
        <v>4225</v>
      </c>
      <c r="AB97" s="205">
        <f t="shared" si="37"/>
        <v>8450</v>
      </c>
      <c r="AC97" s="206">
        <v>1380.39324759653</v>
      </c>
      <c r="AD97" s="108">
        <f t="shared" si="38"/>
        <v>2760.78649519306</v>
      </c>
      <c r="AE97" s="207">
        <v>0.32672029528912</v>
      </c>
      <c r="AF97" s="206">
        <v>4858.75</v>
      </c>
      <c r="AG97" s="108">
        <f t="shared" si="39"/>
        <v>9717.5</v>
      </c>
      <c r="AH97" s="206">
        <v>1476.33057830449</v>
      </c>
      <c r="AI97" s="108">
        <f t="shared" si="40"/>
        <v>2952.66115660898</v>
      </c>
      <c r="AJ97" s="242">
        <v>0.303849874618882</v>
      </c>
      <c r="AK97" s="243">
        <v>6353.02</v>
      </c>
      <c r="AL97" s="243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54"/>
      <c r="AR97" s="254"/>
      <c r="AS97" s="255">
        <v>24</v>
      </c>
      <c r="AT97" s="255">
        <v>22</v>
      </c>
      <c r="AU97" s="255">
        <f t="shared" si="45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6"/>
        <v>-4</v>
      </c>
      <c r="BA97" s="256">
        <f t="shared" si="50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7"/>
        <v>2</v>
      </c>
    </row>
    <row r="98" s="168" customFormat="1" spans="1:60">
      <c r="A98" s="26">
        <v>68</v>
      </c>
      <c r="B98" s="26">
        <v>572</v>
      </c>
      <c r="C98" s="27" t="s">
        <v>144</v>
      </c>
      <c r="D98" s="27" t="s">
        <v>47</v>
      </c>
      <c r="E98" s="56">
        <v>23</v>
      </c>
      <c r="F98" s="67">
        <v>150</v>
      </c>
      <c r="G98" s="188">
        <v>3</v>
      </c>
      <c r="H98" s="188">
        <v>1</v>
      </c>
      <c r="I98" s="206">
        <v>13000</v>
      </c>
      <c r="J98" s="108">
        <f t="shared" si="27"/>
        <v>39000</v>
      </c>
      <c r="K98" s="206">
        <f t="shared" si="28"/>
        <v>3232.07804368849</v>
      </c>
      <c r="L98" s="108">
        <f t="shared" si="29"/>
        <v>9696.23413106548</v>
      </c>
      <c r="M98" s="207">
        <v>0.248621387976038</v>
      </c>
      <c r="N98" s="208">
        <v>16250</v>
      </c>
      <c r="O98" s="205">
        <f t="shared" si="30"/>
        <v>48750</v>
      </c>
      <c r="P98" s="206">
        <f t="shared" si="31"/>
        <v>3737.09023801482</v>
      </c>
      <c r="Q98" s="108">
        <f t="shared" si="32"/>
        <v>11211.2707140445</v>
      </c>
      <c r="R98" s="207">
        <v>0.229974783877835</v>
      </c>
      <c r="S98" s="221">
        <v>31036.41</v>
      </c>
      <c r="T98" s="221">
        <v>8539.49</v>
      </c>
      <c r="U98" s="222">
        <f t="shared" si="33"/>
        <v>0.795805384615385</v>
      </c>
      <c r="V98" s="222">
        <f t="shared" si="34"/>
        <v>0.880701712084342</v>
      </c>
      <c r="W98" s="222">
        <f t="shared" si="35"/>
        <v>0.636644307692308</v>
      </c>
      <c r="X98" s="222">
        <f t="shared" si="36"/>
        <v>0.76168796720808</v>
      </c>
      <c r="Y98" s="191"/>
      <c r="Z98" s="229"/>
      <c r="AA98" s="233">
        <v>8450</v>
      </c>
      <c r="AB98" s="205">
        <f t="shared" si="37"/>
        <v>16900</v>
      </c>
      <c r="AC98" s="206">
        <v>2713.59885751347</v>
      </c>
      <c r="AD98" s="108">
        <f t="shared" si="38"/>
        <v>5427.19771502694</v>
      </c>
      <c r="AE98" s="207">
        <v>0.321135959469049</v>
      </c>
      <c r="AF98" s="206">
        <v>9717.5</v>
      </c>
      <c r="AG98" s="108">
        <f t="shared" si="39"/>
        <v>19435</v>
      </c>
      <c r="AH98" s="206">
        <v>2902.19397811065</v>
      </c>
      <c r="AI98" s="108">
        <f t="shared" si="40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54"/>
      <c r="AR98" s="254"/>
      <c r="AS98" s="255">
        <v>33</v>
      </c>
      <c r="AT98" s="255">
        <v>0</v>
      </c>
      <c r="AU98" s="255">
        <f t="shared" si="45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6"/>
        <v>-8</v>
      </c>
      <c r="BA98" s="256">
        <f t="shared" si="50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7"/>
        <v>2</v>
      </c>
    </row>
    <row r="99" s="168" customFormat="1" spans="1:60">
      <c r="A99" s="26">
        <v>74</v>
      </c>
      <c r="B99" s="26">
        <v>743</v>
      </c>
      <c r="C99" s="27" t="s">
        <v>145</v>
      </c>
      <c r="D99" s="27" t="s">
        <v>51</v>
      </c>
      <c r="E99" s="56">
        <v>25</v>
      </c>
      <c r="F99" s="67">
        <v>150</v>
      </c>
      <c r="G99" s="188">
        <v>2</v>
      </c>
      <c r="H99" s="188">
        <v>2</v>
      </c>
      <c r="I99" s="206">
        <v>14000</v>
      </c>
      <c r="J99" s="108">
        <f t="shared" si="27"/>
        <v>42000</v>
      </c>
      <c r="K99" s="206">
        <f t="shared" si="28"/>
        <v>3680.93439563581</v>
      </c>
      <c r="L99" s="108">
        <f t="shared" si="29"/>
        <v>11042.8031869074</v>
      </c>
      <c r="M99" s="207">
        <v>0.262923885402558</v>
      </c>
      <c r="N99" s="208">
        <v>17500</v>
      </c>
      <c r="O99" s="205">
        <f t="shared" si="30"/>
        <v>52500</v>
      </c>
      <c r="P99" s="206">
        <f t="shared" si="31"/>
        <v>4256.0803949539</v>
      </c>
      <c r="Q99" s="108">
        <f t="shared" si="32"/>
        <v>12768.2411848617</v>
      </c>
      <c r="R99" s="207">
        <v>0.243204593997366</v>
      </c>
      <c r="S99" s="221">
        <v>33199.22</v>
      </c>
      <c r="T99" s="221">
        <v>8759.02</v>
      </c>
      <c r="U99" s="222">
        <f t="shared" si="33"/>
        <v>0.790457619047619</v>
      </c>
      <c r="V99" s="222">
        <f t="shared" si="34"/>
        <v>0.793188092891565</v>
      </c>
      <c r="W99" s="222">
        <f t="shared" si="35"/>
        <v>0.632366095238095</v>
      </c>
      <c r="X99" s="222">
        <f t="shared" si="36"/>
        <v>0.686000512771083</v>
      </c>
      <c r="Y99" s="191"/>
      <c r="Z99" s="229"/>
      <c r="AA99" s="233">
        <v>8125</v>
      </c>
      <c r="AB99" s="205">
        <f t="shared" si="37"/>
        <v>16250</v>
      </c>
      <c r="AC99" s="206">
        <v>2759.33140149039</v>
      </c>
      <c r="AD99" s="108">
        <f t="shared" si="38"/>
        <v>5518.66280298078</v>
      </c>
      <c r="AE99" s="207">
        <v>0.339610018644971</v>
      </c>
      <c r="AF99" s="206">
        <v>9343.75</v>
      </c>
      <c r="AG99" s="108">
        <f t="shared" si="39"/>
        <v>18687.5</v>
      </c>
      <c r="AH99" s="206">
        <v>2951.10493389397</v>
      </c>
      <c r="AI99" s="108">
        <f t="shared" si="40"/>
        <v>5902.20986778794</v>
      </c>
      <c r="AJ99" s="242">
        <v>0.315837317339823</v>
      </c>
      <c r="AK99" s="243">
        <v>14926.76</v>
      </c>
      <c r="AL99" s="243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54"/>
      <c r="AR99" s="254"/>
      <c r="AS99" s="255">
        <v>33</v>
      </c>
      <c r="AT99" s="255">
        <v>20</v>
      </c>
      <c r="AU99" s="255">
        <f t="shared" si="45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6"/>
        <v>-6</v>
      </c>
      <c r="BA99" s="256">
        <f t="shared" si="50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7"/>
        <v>-4</v>
      </c>
    </row>
    <row r="100" s="168" customFormat="1" spans="1:60">
      <c r="A100" s="23">
        <v>50</v>
      </c>
      <c r="B100" s="23">
        <v>391</v>
      </c>
      <c r="C100" s="24" t="s">
        <v>146</v>
      </c>
      <c r="D100" s="24" t="s">
        <v>47</v>
      </c>
      <c r="E100" s="56">
        <v>17</v>
      </c>
      <c r="F100" s="57">
        <v>150</v>
      </c>
      <c r="G100" s="188">
        <v>2</v>
      </c>
      <c r="H100" s="188">
        <v>2</v>
      </c>
      <c r="I100" s="202">
        <v>13500</v>
      </c>
      <c r="J100" s="108">
        <f t="shared" si="27"/>
        <v>40500</v>
      </c>
      <c r="K100" s="202">
        <f t="shared" si="28"/>
        <v>3320.5557086545</v>
      </c>
      <c r="L100" s="108">
        <f t="shared" si="29"/>
        <v>9961.6671259635</v>
      </c>
      <c r="M100" s="203">
        <v>0.245967089529963</v>
      </c>
      <c r="N100" s="204">
        <v>16875</v>
      </c>
      <c r="O100" s="205">
        <f t="shared" si="30"/>
        <v>50625</v>
      </c>
      <c r="P100" s="202">
        <f t="shared" si="31"/>
        <v>3839.39253813177</v>
      </c>
      <c r="Q100" s="108">
        <f t="shared" si="32"/>
        <v>11518.1776143953</v>
      </c>
      <c r="R100" s="203">
        <v>0.227519557815216</v>
      </c>
      <c r="S100" s="217">
        <v>31877.72</v>
      </c>
      <c r="T100" s="217">
        <v>8887.48</v>
      </c>
      <c r="U100" s="222">
        <f t="shared" si="33"/>
        <v>0.787104197530864</v>
      </c>
      <c r="V100" s="222">
        <f t="shared" si="34"/>
        <v>0.892167936111436</v>
      </c>
      <c r="W100" s="222">
        <f t="shared" si="35"/>
        <v>0.629683358024691</v>
      </c>
      <c r="X100" s="222">
        <f t="shared" si="36"/>
        <v>0.771604701501782</v>
      </c>
      <c r="Y100" s="191"/>
      <c r="Z100" s="229"/>
      <c r="AA100" s="230">
        <v>8775</v>
      </c>
      <c r="AB100" s="205">
        <f t="shared" si="37"/>
        <v>17550</v>
      </c>
      <c r="AC100" s="202">
        <v>2787.88323039118</v>
      </c>
      <c r="AD100" s="108">
        <f t="shared" si="38"/>
        <v>5575.76646078236</v>
      </c>
      <c r="AE100" s="203">
        <v>0.317707490642869</v>
      </c>
      <c r="AF100" s="202">
        <v>10091.25</v>
      </c>
      <c r="AG100" s="108">
        <f t="shared" si="39"/>
        <v>20182.5</v>
      </c>
      <c r="AH100" s="202">
        <v>2981.64111490337</v>
      </c>
      <c r="AI100" s="108">
        <f t="shared" si="40"/>
        <v>5963.28222980674</v>
      </c>
      <c r="AJ100" s="241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54"/>
      <c r="AR100" s="254"/>
      <c r="AS100" s="255">
        <v>42</v>
      </c>
      <c r="AT100" s="255">
        <v>0</v>
      </c>
      <c r="AU100" s="255">
        <f t="shared" si="45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6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7"/>
        <v>-7</v>
      </c>
    </row>
    <row r="101" s="168" customFormat="1" spans="1:60">
      <c r="A101" s="26">
        <v>67</v>
      </c>
      <c r="B101" s="26">
        <v>102564</v>
      </c>
      <c r="C101" s="27" t="s">
        <v>147</v>
      </c>
      <c r="D101" s="27" t="s">
        <v>59</v>
      </c>
      <c r="E101" s="56">
        <v>23</v>
      </c>
      <c r="F101" s="67">
        <v>150</v>
      </c>
      <c r="G101" s="188">
        <v>3</v>
      </c>
      <c r="H101" s="188">
        <v>0</v>
      </c>
      <c r="I101" s="206">
        <v>10000</v>
      </c>
      <c r="J101" s="108">
        <f t="shared" si="27"/>
        <v>30000</v>
      </c>
      <c r="K101" s="206">
        <f t="shared" si="28"/>
        <v>2553.9848341911</v>
      </c>
      <c r="L101" s="108">
        <f t="shared" si="29"/>
        <v>7661.9545025733</v>
      </c>
      <c r="M101" s="207">
        <v>0.25539848341911</v>
      </c>
      <c r="N101" s="208">
        <v>12800</v>
      </c>
      <c r="O101" s="205">
        <f t="shared" si="30"/>
        <v>38400</v>
      </c>
      <c r="P101" s="206">
        <f t="shared" si="31"/>
        <v>3023.91804368225</v>
      </c>
      <c r="Q101" s="108">
        <f t="shared" si="32"/>
        <v>9071.75413104676</v>
      </c>
      <c r="R101" s="207">
        <v>0.236243597162676</v>
      </c>
      <c r="S101" s="221">
        <v>23491.81</v>
      </c>
      <c r="T101" s="221">
        <v>6006.03</v>
      </c>
      <c r="U101" s="222">
        <f t="shared" si="33"/>
        <v>0.783060333333333</v>
      </c>
      <c r="V101" s="222">
        <f t="shared" si="34"/>
        <v>0.783877011796775</v>
      </c>
      <c r="W101" s="222">
        <f t="shared" si="35"/>
        <v>0.611765885416667</v>
      </c>
      <c r="X101" s="222">
        <f t="shared" si="36"/>
        <v>0.662058286990521</v>
      </c>
      <c r="Y101" s="191"/>
      <c r="Z101" s="229"/>
      <c r="AA101" s="233">
        <v>6500</v>
      </c>
      <c r="AB101" s="205">
        <f t="shared" si="37"/>
        <v>13000</v>
      </c>
      <c r="AC101" s="206">
        <v>2144.28310037294</v>
      </c>
      <c r="AD101" s="108">
        <f t="shared" si="38"/>
        <v>4288.56620074588</v>
      </c>
      <c r="AE101" s="207">
        <v>0.329889707749683</v>
      </c>
      <c r="AF101" s="206">
        <v>7475</v>
      </c>
      <c r="AG101" s="108">
        <f t="shared" si="39"/>
        <v>14950</v>
      </c>
      <c r="AH101" s="206">
        <v>2293.31077584886</v>
      </c>
      <c r="AI101" s="108">
        <f t="shared" si="40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1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2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3">BG101-BF101</f>
        <v>-4</v>
      </c>
    </row>
    <row r="102" s="168" customFormat="1" spans="1:60">
      <c r="A102" s="26">
        <v>60</v>
      </c>
      <c r="B102" s="26">
        <v>103199</v>
      </c>
      <c r="C102" s="27" t="s">
        <v>148</v>
      </c>
      <c r="D102" s="27" t="s">
        <v>47</v>
      </c>
      <c r="E102" s="189">
        <v>20</v>
      </c>
      <c r="F102" s="190">
        <v>150</v>
      </c>
      <c r="G102" s="188">
        <v>3</v>
      </c>
      <c r="H102" s="188">
        <v>1</v>
      </c>
      <c r="I102" s="206">
        <v>12000</v>
      </c>
      <c r="J102" s="108">
        <f t="shared" si="27"/>
        <v>36000</v>
      </c>
      <c r="K102" s="206">
        <f t="shared" si="28"/>
        <v>3004.28093533322</v>
      </c>
      <c r="L102" s="108">
        <f t="shared" si="29"/>
        <v>9012.84280599967</v>
      </c>
      <c r="M102" s="207">
        <v>0.250356744611102</v>
      </c>
      <c r="N102" s="208">
        <v>15500</v>
      </c>
      <c r="O102" s="205">
        <f t="shared" si="30"/>
        <v>46500</v>
      </c>
      <c r="P102" s="206">
        <f t="shared" si="31"/>
        <v>3589.48982586168</v>
      </c>
      <c r="Q102" s="108">
        <f t="shared" si="32"/>
        <v>10768.4694775851</v>
      </c>
      <c r="R102" s="207">
        <v>0.23157998876527</v>
      </c>
      <c r="S102" s="221">
        <v>28005.5</v>
      </c>
      <c r="T102" s="221">
        <v>8174.6</v>
      </c>
      <c r="U102" s="222">
        <f t="shared" si="33"/>
        <v>0.777930555555556</v>
      </c>
      <c r="V102" s="222">
        <f t="shared" si="34"/>
        <v>0.906994627106814</v>
      </c>
      <c r="W102" s="222">
        <f t="shared" si="35"/>
        <v>0.602268817204301</v>
      </c>
      <c r="X102" s="222">
        <f t="shared" si="36"/>
        <v>0.759123663489572</v>
      </c>
      <c r="Y102" s="191"/>
      <c r="Z102" s="229"/>
      <c r="AA102" s="233">
        <v>7800</v>
      </c>
      <c r="AB102" s="205">
        <f t="shared" si="37"/>
        <v>15600</v>
      </c>
      <c r="AC102" s="206">
        <v>2522.34420195686</v>
      </c>
      <c r="AD102" s="108">
        <f t="shared" si="38"/>
        <v>5044.68840391372</v>
      </c>
      <c r="AE102" s="207">
        <v>0.323377461789341</v>
      </c>
      <c r="AF102" s="206">
        <v>8970</v>
      </c>
      <c r="AG102" s="108">
        <f t="shared" si="39"/>
        <v>17940</v>
      </c>
      <c r="AH102" s="206">
        <v>2697.64712399286</v>
      </c>
      <c r="AI102" s="108">
        <f t="shared" si="40"/>
        <v>5395.29424798572</v>
      </c>
      <c r="AJ102" s="242">
        <v>0.300741039464087</v>
      </c>
      <c r="AK102" s="243">
        <v>12768.06</v>
      </c>
      <c r="AL102" s="243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54"/>
      <c r="AR102" s="254"/>
      <c r="AS102" s="255">
        <v>33</v>
      </c>
      <c r="AT102" s="255">
        <v>0</v>
      </c>
      <c r="AU102" s="255">
        <f t="shared" si="51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2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3"/>
        <v>1</v>
      </c>
    </row>
    <row r="103" s="168" customFormat="1" spans="1:60">
      <c r="A103" s="26">
        <v>9</v>
      </c>
      <c r="B103" s="26">
        <v>341</v>
      </c>
      <c r="C103" s="27" t="s">
        <v>149</v>
      </c>
      <c r="D103" s="27" t="s">
        <v>59</v>
      </c>
      <c r="E103" s="56">
        <v>3</v>
      </c>
      <c r="F103" s="67">
        <v>200</v>
      </c>
      <c r="G103" s="188">
        <v>5</v>
      </c>
      <c r="H103" s="188">
        <v>1</v>
      </c>
      <c r="I103" s="206">
        <v>40000</v>
      </c>
      <c r="J103" s="108">
        <f t="shared" si="27"/>
        <v>120000</v>
      </c>
      <c r="K103" s="206">
        <f t="shared" si="28"/>
        <v>8000</v>
      </c>
      <c r="L103" s="108">
        <f t="shared" si="29"/>
        <v>24000</v>
      </c>
      <c r="M103" s="207">
        <v>0.2</v>
      </c>
      <c r="N103" s="208">
        <v>48000</v>
      </c>
      <c r="O103" s="205">
        <f t="shared" si="30"/>
        <v>144000</v>
      </c>
      <c r="P103" s="206">
        <f t="shared" si="31"/>
        <v>8880</v>
      </c>
      <c r="Q103" s="108">
        <f t="shared" si="32"/>
        <v>26640</v>
      </c>
      <c r="R103" s="207">
        <v>0.185</v>
      </c>
      <c r="S103" s="221">
        <v>93347.8</v>
      </c>
      <c r="T103" s="221">
        <v>19673.86</v>
      </c>
      <c r="U103" s="222">
        <f t="shared" si="33"/>
        <v>0.777898333333333</v>
      </c>
      <c r="V103" s="222">
        <f t="shared" si="34"/>
        <v>0.819744166666667</v>
      </c>
      <c r="W103" s="222">
        <f t="shared" si="35"/>
        <v>0.648248611111111</v>
      </c>
      <c r="X103" s="222">
        <f t="shared" si="36"/>
        <v>0.738508258258258</v>
      </c>
      <c r="Y103" s="191"/>
      <c r="Z103" s="229"/>
      <c r="AA103" s="233">
        <v>25000</v>
      </c>
      <c r="AB103" s="205">
        <f t="shared" si="37"/>
        <v>50000</v>
      </c>
      <c r="AC103" s="206">
        <v>6142.12542616122</v>
      </c>
      <c r="AD103" s="108">
        <f t="shared" si="38"/>
        <v>12284.2508523224</v>
      </c>
      <c r="AE103" s="207">
        <v>0.245685017046449</v>
      </c>
      <c r="AF103" s="206">
        <v>28750</v>
      </c>
      <c r="AG103" s="108">
        <f t="shared" si="39"/>
        <v>57500</v>
      </c>
      <c r="AH103" s="206">
        <v>6569.00314327943</v>
      </c>
      <c r="AI103" s="108">
        <f t="shared" si="40"/>
        <v>13138.0062865589</v>
      </c>
      <c r="AJ103" s="242">
        <v>0.228487065853197</v>
      </c>
      <c r="AK103" s="243">
        <v>44551.93</v>
      </c>
      <c r="AL103" s="243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54"/>
      <c r="AR103" s="254"/>
      <c r="AS103" s="255">
        <v>56</v>
      </c>
      <c r="AT103" s="255">
        <v>312</v>
      </c>
      <c r="AU103" s="255">
        <f t="shared" si="51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2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3"/>
        <v>2</v>
      </c>
    </row>
    <row r="104" s="168" customFormat="1" spans="1:60">
      <c r="A104" s="26">
        <v>95</v>
      </c>
      <c r="B104" s="26">
        <v>573</v>
      </c>
      <c r="C104" s="27" t="s">
        <v>150</v>
      </c>
      <c r="D104" s="27" t="s">
        <v>51</v>
      </c>
      <c r="E104" s="189">
        <v>32</v>
      </c>
      <c r="F104" s="190">
        <v>150</v>
      </c>
      <c r="G104" s="188">
        <v>2</v>
      </c>
      <c r="H104" s="188">
        <v>2</v>
      </c>
      <c r="I104" s="206">
        <v>10000</v>
      </c>
      <c r="J104" s="108">
        <f t="shared" si="27"/>
        <v>30000</v>
      </c>
      <c r="K104" s="206">
        <f t="shared" si="28"/>
        <v>2103.34478047153</v>
      </c>
      <c r="L104" s="108">
        <f t="shared" si="29"/>
        <v>6310.03434141459</v>
      </c>
      <c r="M104" s="207">
        <v>0.210334478047153</v>
      </c>
      <c r="N104" s="208">
        <v>12800</v>
      </c>
      <c r="O104" s="205">
        <f t="shared" si="30"/>
        <v>38400</v>
      </c>
      <c r="P104" s="206">
        <f t="shared" si="31"/>
        <v>2490.36022007828</v>
      </c>
      <c r="Q104" s="108">
        <f t="shared" si="32"/>
        <v>7471.08066023485</v>
      </c>
      <c r="R104" s="207">
        <v>0.194559392193616</v>
      </c>
      <c r="S104" s="221">
        <v>23326.73</v>
      </c>
      <c r="T104" s="221">
        <v>3844.2</v>
      </c>
      <c r="U104" s="222">
        <f t="shared" si="33"/>
        <v>0.777557666666667</v>
      </c>
      <c r="V104" s="222">
        <f t="shared" si="34"/>
        <v>0.609220139226406</v>
      </c>
      <c r="W104" s="222">
        <f t="shared" si="35"/>
        <v>0.607466927083333</v>
      </c>
      <c r="X104" s="222">
        <f t="shared" si="36"/>
        <v>0.51454403650879</v>
      </c>
      <c r="Y104" s="191"/>
      <c r="Z104" s="229"/>
      <c r="AA104" s="233">
        <v>6500</v>
      </c>
      <c r="AB104" s="205">
        <f t="shared" si="37"/>
        <v>13000</v>
      </c>
      <c r="AC104" s="206">
        <v>1765.93322193755</v>
      </c>
      <c r="AD104" s="108">
        <f t="shared" si="38"/>
        <v>3531.8664438751</v>
      </c>
      <c r="AE104" s="207">
        <v>0.271682034144239</v>
      </c>
      <c r="AF104" s="206">
        <v>7475</v>
      </c>
      <c r="AG104" s="108">
        <f t="shared" si="39"/>
        <v>14950</v>
      </c>
      <c r="AH104" s="206">
        <v>1888.66558086221</v>
      </c>
      <c r="AI104" s="108">
        <f t="shared" si="40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54"/>
      <c r="AR104" s="254"/>
      <c r="AS104" s="255">
        <v>36</v>
      </c>
      <c r="AT104" s="255">
        <v>10</v>
      </c>
      <c r="AU104" s="255">
        <f t="shared" si="51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2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3"/>
        <v>0</v>
      </c>
    </row>
    <row r="105" s="168" customFormat="1" spans="1:60">
      <c r="A105" s="26">
        <v>106</v>
      </c>
      <c r="B105" s="26">
        <v>104429</v>
      </c>
      <c r="C105" s="27" t="s">
        <v>151</v>
      </c>
      <c r="D105" s="27" t="s">
        <v>53</v>
      </c>
      <c r="E105" s="189">
        <v>36</v>
      </c>
      <c r="F105" s="190">
        <v>100</v>
      </c>
      <c r="G105" s="188">
        <v>3</v>
      </c>
      <c r="H105" s="188">
        <v>0</v>
      </c>
      <c r="I105" s="206">
        <v>8000</v>
      </c>
      <c r="J105" s="108">
        <f t="shared" si="27"/>
        <v>24000</v>
      </c>
      <c r="K105" s="206">
        <f t="shared" si="28"/>
        <v>1280</v>
      </c>
      <c r="L105" s="108">
        <f t="shared" si="29"/>
        <v>3840</v>
      </c>
      <c r="M105" s="207">
        <v>0.16</v>
      </c>
      <c r="N105" s="208">
        <v>11500</v>
      </c>
      <c r="O105" s="205">
        <f t="shared" si="30"/>
        <v>34500</v>
      </c>
      <c r="P105" s="206">
        <f t="shared" si="31"/>
        <v>1725</v>
      </c>
      <c r="Q105" s="108">
        <f t="shared" si="32"/>
        <v>5175</v>
      </c>
      <c r="R105" s="207">
        <v>0.15</v>
      </c>
      <c r="S105" s="221">
        <v>18431.47</v>
      </c>
      <c r="T105" s="221">
        <v>3875.84</v>
      </c>
      <c r="U105" s="222">
        <f t="shared" si="33"/>
        <v>0.767977916666667</v>
      </c>
      <c r="V105" s="222">
        <f t="shared" si="34"/>
        <v>1.00933333333333</v>
      </c>
      <c r="W105" s="222">
        <f t="shared" si="35"/>
        <v>0.534245507246377</v>
      </c>
      <c r="X105" s="222">
        <f t="shared" si="36"/>
        <v>0.748954589371981</v>
      </c>
      <c r="Y105" s="191"/>
      <c r="Z105" s="229"/>
      <c r="AA105" s="233">
        <v>5200</v>
      </c>
      <c r="AB105" s="205">
        <f t="shared" si="37"/>
        <v>10400</v>
      </c>
      <c r="AC105" s="206">
        <v>943.240414373265</v>
      </c>
      <c r="AD105" s="108">
        <f t="shared" si="38"/>
        <v>1886.48082874653</v>
      </c>
      <c r="AE105" s="207">
        <v>0.181392387379474</v>
      </c>
      <c r="AF105" s="206">
        <v>5980</v>
      </c>
      <c r="AG105" s="108">
        <f t="shared" si="39"/>
        <v>11960</v>
      </c>
      <c r="AH105" s="206">
        <v>1008.79562317221</v>
      </c>
      <c r="AI105" s="108">
        <f t="shared" si="40"/>
        <v>2017.59124634442</v>
      </c>
      <c r="AJ105" s="242">
        <v>0.168694920262911</v>
      </c>
      <c r="AK105" s="243">
        <v>9521.68</v>
      </c>
      <c r="AL105" s="243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54"/>
      <c r="AR105" s="254"/>
      <c r="AS105" s="255">
        <v>27</v>
      </c>
      <c r="AT105" s="255">
        <v>0</v>
      </c>
      <c r="AU105" s="255">
        <f t="shared" si="51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2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3"/>
        <v>-2</v>
      </c>
    </row>
    <row r="106" s="168" customFormat="1" spans="1:60">
      <c r="A106" s="26">
        <v>77</v>
      </c>
      <c r="B106" s="26">
        <v>108277</v>
      </c>
      <c r="C106" s="27" t="s">
        <v>152</v>
      </c>
      <c r="D106" s="27" t="s">
        <v>53</v>
      </c>
      <c r="E106" s="189">
        <v>26</v>
      </c>
      <c r="F106" s="190">
        <v>150</v>
      </c>
      <c r="G106" s="188">
        <v>2</v>
      </c>
      <c r="H106" s="188">
        <v>2</v>
      </c>
      <c r="I106" s="206">
        <v>10500</v>
      </c>
      <c r="J106" s="108">
        <f t="shared" si="27"/>
        <v>31500</v>
      </c>
      <c r="K106" s="206">
        <f t="shared" si="28"/>
        <v>2100</v>
      </c>
      <c r="L106" s="108">
        <f t="shared" si="29"/>
        <v>6300</v>
      </c>
      <c r="M106" s="207">
        <v>0.2</v>
      </c>
      <c r="N106" s="208">
        <v>13500</v>
      </c>
      <c r="O106" s="205">
        <f t="shared" si="30"/>
        <v>40500</v>
      </c>
      <c r="P106" s="206">
        <f t="shared" si="31"/>
        <v>2497.5</v>
      </c>
      <c r="Q106" s="108">
        <f t="shared" si="32"/>
        <v>7492.5</v>
      </c>
      <c r="R106" s="207">
        <v>0.185</v>
      </c>
      <c r="S106" s="221">
        <v>23649.46</v>
      </c>
      <c r="T106" s="221">
        <v>1820.86</v>
      </c>
      <c r="U106" s="222">
        <f t="shared" si="33"/>
        <v>0.750776507936508</v>
      </c>
      <c r="V106" s="222">
        <f t="shared" si="34"/>
        <v>0.289025396825397</v>
      </c>
      <c r="W106" s="222">
        <f t="shared" si="35"/>
        <v>0.583937283950617</v>
      </c>
      <c r="X106" s="222">
        <f t="shared" si="36"/>
        <v>0.243024357691024</v>
      </c>
      <c r="Y106" s="191"/>
      <c r="Z106" s="229"/>
      <c r="AA106" s="233">
        <v>6825</v>
      </c>
      <c r="AB106" s="205">
        <f t="shared" si="37"/>
        <v>13650</v>
      </c>
      <c r="AC106" s="206">
        <v>1694.32705253915</v>
      </c>
      <c r="AD106" s="108">
        <f t="shared" si="38"/>
        <v>3388.6541050783</v>
      </c>
      <c r="AE106" s="207">
        <v>0.248253047991084</v>
      </c>
      <c r="AF106" s="206">
        <v>7848.75</v>
      </c>
      <c r="AG106" s="108">
        <f t="shared" si="39"/>
        <v>15697.5</v>
      </c>
      <c r="AH106" s="206">
        <v>1812.08278269062</v>
      </c>
      <c r="AI106" s="108">
        <f t="shared" si="40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54"/>
      <c r="AR106" s="254"/>
      <c r="AS106" s="255">
        <v>27</v>
      </c>
      <c r="AT106" s="255">
        <v>0</v>
      </c>
      <c r="AU106" s="255">
        <f t="shared" si="51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2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3"/>
        <v>-2</v>
      </c>
    </row>
    <row r="107" s="168" customFormat="1" spans="1:60">
      <c r="A107" s="26">
        <v>119</v>
      </c>
      <c r="B107" s="26">
        <v>591</v>
      </c>
      <c r="C107" s="27" t="s">
        <v>153</v>
      </c>
      <c r="D107" s="27" t="s">
        <v>59</v>
      </c>
      <c r="E107" s="189">
        <v>40</v>
      </c>
      <c r="F107" s="190">
        <v>100</v>
      </c>
      <c r="G107" s="188">
        <v>1</v>
      </c>
      <c r="H107" s="188">
        <v>1</v>
      </c>
      <c r="I107" s="206">
        <v>8500</v>
      </c>
      <c r="J107" s="108">
        <f t="shared" si="27"/>
        <v>25500</v>
      </c>
      <c r="K107" s="206">
        <f t="shared" si="28"/>
        <v>2209.47080860302</v>
      </c>
      <c r="L107" s="108">
        <f t="shared" si="29"/>
        <v>6628.41242580907</v>
      </c>
      <c r="M107" s="207">
        <v>0.259937742188591</v>
      </c>
      <c r="N107" s="208">
        <v>11000</v>
      </c>
      <c r="O107" s="205">
        <f t="shared" si="30"/>
        <v>33000</v>
      </c>
      <c r="P107" s="206">
        <f t="shared" si="31"/>
        <v>2644.86652676892</v>
      </c>
      <c r="Q107" s="108">
        <f t="shared" si="32"/>
        <v>7934.59958030675</v>
      </c>
      <c r="R107" s="207">
        <v>0.240442411524447</v>
      </c>
      <c r="S107" s="221">
        <v>19018.97</v>
      </c>
      <c r="T107" s="221">
        <v>3708.88</v>
      </c>
      <c r="U107" s="222">
        <f t="shared" si="33"/>
        <v>0.745841960784314</v>
      </c>
      <c r="V107" s="222">
        <f t="shared" si="34"/>
        <v>0.559542732368119</v>
      </c>
      <c r="W107" s="222">
        <f t="shared" si="35"/>
        <v>0.576332424242424</v>
      </c>
      <c r="X107" s="222">
        <f t="shared" si="36"/>
        <v>0.467431275196954</v>
      </c>
      <c r="Y107" s="191"/>
      <c r="Z107" s="229"/>
      <c r="AA107" s="233">
        <v>5525</v>
      </c>
      <c r="AB107" s="205">
        <f t="shared" si="37"/>
        <v>11050</v>
      </c>
      <c r="AC107" s="206">
        <v>1855.03486638963</v>
      </c>
      <c r="AD107" s="108">
        <f t="shared" si="38"/>
        <v>3710.06973277926</v>
      </c>
      <c r="AE107" s="207">
        <v>0.335752916993597</v>
      </c>
      <c r="AF107" s="206">
        <v>6353.75</v>
      </c>
      <c r="AG107" s="108">
        <f t="shared" si="39"/>
        <v>12707.5</v>
      </c>
      <c r="AH107" s="206">
        <v>1983.9597896037</v>
      </c>
      <c r="AI107" s="108">
        <f t="shared" si="40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54"/>
      <c r="AR107" s="254"/>
      <c r="AS107" s="255">
        <v>27</v>
      </c>
      <c r="AT107" s="255">
        <v>22</v>
      </c>
      <c r="AU107" s="255">
        <f t="shared" si="51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2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3"/>
        <v>-2</v>
      </c>
    </row>
    <row r="108" s="168" customFormat="1" spans="1:60">
      <c r="A108" s="26">
        <v>111</v>
      </c>
      <c r="B108" s="26">
        <v>113298</v>
      </c>
      <c r="C108" s="27" t="s">
        <v>154</v>
      </c>
      <c r="D108" s="27" t="s">
        <v>53</v>
      </c>
      <c r="E108" s="56">
        <v>37</v>
      </c>
      <c r="F108" s="67">
        <v>100</v>
      </c>
      <c r="G108" s="188">
        <v>3</v>
      </c>
      <c r="H108" s="188">
        <v>1</v>
      </c>
      <c r="I108" s="206">
        <v>8500</v>
      </c>
      <c r="J108" s="108">
        <f t="shared" si="27"/>
        <v>25500</v>
      </c>
      <c r="K108" s="206">
        <f t="shared" si="28"/>
        <v>2013.88715716473</v>
      </c>
      <c r="L108" s="108">
        <f t="shared" si="29"/>
        <v>6041.66147149418</v>
      </c>
      <c r="M108" s="207">
        <v>0.236927900842909</v>
      </c>
      <c r="N108" s="208">
        <v>11000</v>
      </c>
      <c r="O108" s="205">
        <f t="shared" si="30"/>
        <v>33000</v>
      </c>
      <c r="P108" s="206">
        <f t="shared" si="31"/>
        <v>2410.7413910766</v>
      </c>
      <c r="Q108" s="108">
        <f t="shared" si="32"/>
        <v>7232.2241732298</v>
      </c>
      <c r="R108" s="207">
        <v>0.219158308279691</v>
      </c>
      <c r="S108" s="221">
        <v>18669.51</v>
      </c>
      <c r="T108" s="221">
        <v>4532.23</v>
      </c>
      <c r="U108" s="222">
        <f t="shared" si="33"/>
        <v>0.732137647058823</v>
      </c>
      <c r="V108" s="222">
        <f t="shared" si="34"/>
        <v>0.750162851954551</v>
      </c>
      <c r="W108" s="222">
        <f t="shared" si="35"/>
        <v>0.565742727272727</v>
      </c>
      <c r="X108" s="222">
        <f t="shared" si="36"/>
        <v>0.626671669937462</v>
      </c>
      <c r="Y108" s="191"/>
      <c r="Z108" s="229"/>
      <c r="AA108" s="233">
        <v>5525</v>
      </c>
      <c r="AB108" s="205">
        <f t="shared" si="37"/>
        <v>11050</v>
      </c>
      <c r="AC108" s="206">
        <v>1690.82609236955</v>
      </c>
      <c r="AD108" s="108">
        <f t="shared" si="38"/>
        <v>3381.6521847391</v>
      </c>
      <c r="AE108" s="207">
        <v>0.306031871922091</v>
      </c>
      <c r="AF108" s="206">
        <v>6353.75</v>
      </c>
      <c r="AG108" s="108">
        <f t="shared" si="39"/>
        <v>12707.5</v>
      </c>
      <c r="AH108" s="206">
        <v>1808.33850578923</v>
      </c>
      <c r="AI108" s="108">
        <f t="shared" si="40"/>
        <v>3616.67701157846</v>
      </c>
      <c r="AJ108" s="242">
        <v>0.284609640887544</v>
      </c>
      <c r="AK108" s="243">
        <v>10138.95</v>
      </c>
      <c r="AL108" s="243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54"/>
      <c r="AR108" s="254"/>
      <c r="AS108" s="255">
        <v>24</v>
      </c>
      <c r="AT108" s="255">
        <v>44</v>
      </c>
      <c r="AU108" s="255">
        <f t="shared" si="51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2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3"/>
        <v>0</v>
      </c>
    </row>
    <row r="109" s="168" customFormat="1" spans="1:60">
      <c r="A109" s="26">
        <v>90</v>
      </c>
      <c r="B109" s="26">
        <v>733</v>
      </c>
      <c r="C109" s="27" t="s">
        <v>155</v>
      </c>
      <c r="D109" s="27" t="s">
        <v>51</v>
      </c>
      <c r="E109" s="189">
        <v>30</v>
      </c>
      <c r="F109" s="190">
        <v>150</v>
      </c>
      <c r="G109" s="188">
        <v>2</v>
      </c>
      <c r="H109" s="188">
        <v>3</v>
      </c>
      <c r="I109" s="206">
        <v>9500</v>
      </c>
      <c r="J109" s="108">
        <f t="shared" si="27"/>
        <v>28500</v>
      </c>
      <c r="K109" s="206">
        <f t="shared" si="28"/>
        <v>2311.82854096569</v>
      </c>
      <c r="L109" s="108">
        <f t="shared" si="29"/>
        <v>6935.48562289708</v>
      </c>
      <c r="M109" s="207">
        <v>0.243350372733231</v>
      </c>
      <c r="N109" s="208">
        <v>12000</v>
      </c>
      <c r="O109" s="205">
        <f t="shared" si="30"/>
        <v>36000</v>
      </c>
      <c r="P109" s="206">
        <f t="shared" si="31"/>
        <v>2701.18913733887</v>
      </c>
      <c r="Q109" s="108">
        <f t="shared" si="32"/>
        <v>8103.5674120166</v>
      </c>
      <c r="R109" s="207">
        <v>0.225099094778239</v>
      </c>
      <c r="S109" s="221">
        <v>20828.56</v>
      </c>
      <c r="T109" s="221">
        <v>5080.99</v>
      </c>
      <c r="U109" s="222">
        <f t="shared" si="33"/>
        <v>0.730826666666667</v>
      </c>
      <c r="V109" s="222">
        <f t="shared" si="34"/>
        <v>0.732607675405659</v>
      </c>
      <c r="W109" s="222">
        <f t="shared" si="35"/>
        <v>0.578571111111111</v>
      </c>
      <c r="X109" s="222">
        <f t="shared" si="36"/>
        <v>0.627006569040878</v>
      </c>
      <c r="Y109" s="191"/>
      <c r="Z109" s="229"/>
      <c r="AA109" s="233">
        <v>6175</v>
      </c>
      <c r="AB109" s="205">
        <f t="shared" si="37"/>
        <v>12350</v>
      </c>
      <c r="AC109" s="206">
        <v>1940.97271251912</v>
      </c>
      <c r="AD109" s="108">
        <f t="shared" si="38"/>
        <v>3881.94542503824</v>
      </c>
      <c r="AE109" s="207">
        <v>0.314327564780424</v>
      </c>
      <c r="AF109" s="206">
        <v>7101.25</v>
      </c>
      <c r="AG109" s="108">
        <f t="shared" si="39"/>
        <v>14202.5</v>
      </c>
      <c r="AH109" s="206">
        <v>2075.8703160392</v>
      </c>
      <c r="AI109" s="108">
        <f t="shared" si="40"/>
        <v>4151.7406320784</v>
      </c>
      <c r="AJ109" s="242">
        <v>0.292324635245794</v>
      </c>
      <c r="AK109" s="243">
        <v>12084.13</v>
      </c>
      <c r="AL109" s="243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54"/>
      <c r="AR109" s="254"/>
      <c r="AS109" s="255">
        <v>27</v>
      </c>
      <c r="AT109" s="255">
        <v>87</v>
      </c>
      <c r="AU109" s="255">
        <f t="shared" si="51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2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3"/>
        <v>-3</v>
      </c>
    </row>
    <row r="110" s="168" customFormat="1" spans="1:60">
      <c r="A110" s="23">
        <v>89</v>
      </c>
      <c r="B110" s="23">
        <v>349</v>
      </c>
      <c r="C110" s="24" t="s">
        <v>156</v>
      </c>
      <c r="D110" s="24" t="s">
        <v>47</v>
      </c>
      <c r="E110" s="189">
        <v>30</v>
      </c>
      <c r="F110" s="192">
        <v>150</v>
      </c>
      <c r="G110" s="188">
        <v>2</v>
      </c>
      <c r="H110" s="188">
        <v>2</v>
      </c>
      <c r="I110" s="202">
        <v>11000</v>
      </c>
      <c r="J110" s="108">
        <f t="shared" si="27"/>
        <v>33000</v>
      </c>
      <c r="K110" s="202">
        <f t="shared" si="28"/>
        <v>2951.4921765291</v>
      </c>
      <c r="L110" s="108">
        <f t="shared" si="29"/>
        <v>8854.47652958731</v>
      </c>
      <c r="M110" s="203">
        <v>0.268317470593555</v>
      </c>
      <c r="N110" s="204">
        <v>14000</v>
      </c>
      <c r="O110" s="205">
        <f t="shared" si="30"/>
        <v>42000</v>
      </c>
      <c r="P110" s="202">
        <f t="shared" si="31"/>
        <v>3474.71124418653</v>
      </c>
      <c r="Q110" s="108">
        <f t="shared" si="32"/>
        <v>10424.1337325596</v>
      </c>
      <c r="R110" s="203">
        <v>0.248193660299038</v>
      </c>
      <c r="S110" s="217">
        <v>24027.72</v>
      </c>
      <c r="T110" s="217">
        <v>5691.35</v>
      </c>
      <c r="U110" s="222">
        <f t="shared" si="33"/>
        <v>0.728112727272727</v>
      </c>
      <c r="V110" s="222">
        <f t="shared" si="34"/>
        <v>0.642765270310707</v>
      </c>
      <c r="W110" s="222">
        <f t="shared" si="35"/>
        <v>0.572088571428572</v>
      </c>
      <c r="X110" s="222">
        <f t="shared" si="36"/>
        <v>0.545978221885543</v>
      </c>
      <c r="Y110" s="191"/>
      <c r="Z110" s="229"/>
      <c r="AA110" s="230">
        <v>7150</v>
      </c>
      <c r="AB110" s="205">
        <f t="shared" si="37"/>
        <v>14300</v>
      </c>
      <c r="AC110" s="202">
        <v>2478.02363987756</v>
      </c>
      <c r="AD110" s="108">
        <f t="shared" si="38"/>
        <v>4956.04727975512</v>
      </c>
      <c r="AE110" s="203">
        <v>0.346576732850008</v>
      </c>
      <c r="AF110" s="202">
        <v>8222.5</v>
      </c>
      <c r="AG110" s="108">
        <f t="shared" si="39"/>
        <v>16445</v>
      </c>
      <c r="AH110" s="202">
        <v>2650.24628284905</v>
      </c>
      <c r="AI110" s="108">
        <f t="shared" si="40"/>
        <v>5300.4925656981</v>
      </c>
      <c r="AJ110" s="241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54"/>
      <c r="AR110" s="254"/>
      <c r="AS110" s="255">
        <v>27</v>
      </c>
      <c r="AT110" s="255">
        <v>55</v>
      </c>
      <c r="AU110" s="255">
        <f t="shared" si="51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2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3"/>
        <v>-8</v>
      </c>
    </row>
    <row r="111" s="168" customFormat="1" spans="1:60">
      <c r="A111" s="26">
        <v>86</v>
      </c>
      <c r="B111" s="26">
        <v>723</v>
      </c>
      <c r="C111" s="27" t="s">
        <v>157</v>
      </c>
      <c r="D111" s="27" t="s">
        <v>47</v>
      </c>
      <c r="E111" s="56">
        <v>29</v>
      </c>
      <c r="F111" s="67">
        <v>150</v>
      </c>
      <c r="G111" s="188">
        <v>3</v>
      </c>
      <c r="H111" s="188">
        <v>1</v>
      </c>
      <c r="I111" s="206">
        <v>10000</v>
      </c>
      <c r="J111" s="108">
        <f t="shared" si="27"/>
        <v>30000</v>
      </c>
      <c r="K111" s="206">
        <f t="shared" si="28"/>
        <v>1900</v>
      </c>
      <c r="L111" s="108">
        <f t="shared" si="29"/>
        <v>5700</v>
      </c>
      <c r="M111" s="207">
        <v>0.19</v>
      </c>
      <c r="N111" s="208">
        <v>12800</v>
      </c>
      <c r="O111" s="205">
        <f t="shared" si="30"/>
        <v>38400</v>
      </c>
      <c r="P111" s="206">
        <f t="shared" si="31"/>
        <v>2249.6</v>
      </c>
      <c r="Q111" s="108">
        <f t="shared" si="32"/>
        <v>6748.8</v>
      </c>
      <c r="R111" s="207">
        <v>0.17575</v>
      </c>
      <c r="S111" s="221">
        <v>21835.9</v>
      </c>
      <c r="T111" s="221">
        <v>3825.26</v>
      </c>
      <c r="U111" s="222">
        <f t="shared" si="33"/>
        <v>0.727863333333333</v>
      </c>
      <c r="V111" s="222">
        <f t="shared" si="34"/>
        <v>0.671098245614035</v>
      </c>
      <c r="W111" s="222">
        <f t="shared" si="35"/>
        <v>0.568643229166667</v>
      </c>
      <c r="X111" s="222">
        <f t="shared" si="36"/>
        <v>0.56680595068753</v>
      </c>
      <c r="Y111" s="191"/>
      <c r="Z111" s="229"/>
      <c r="AA111" s="233">
        <v>6500</v>
      </c>
      <c r="AB111" s="205">
        <f t="shared" si="37"/>
        <v>13000</v>
      </c>
      <c r="AC111" s="206">
        <v>1471.84370091416</v>
      </c>
      <c r="AD111" s="108">
        <f t="shared" si="38"/>
        <v>2943.68740182832</v>
      </c>
      <c r="AE111" s="207">
        <v>0.226437492448332</v>
      </c>
      <c r="AF111" s="206">
        <v>7475</v>
      </c>
      <c r="AG111" s="108">
        <f t="shared" si="39"/>
        <v>14950</v>
      </c>
      <c r="AH111" s="206">
        <v>1574.13683812769</v>
      </c>
      <c r="AI111" s="108">
        <f t="shared" si="40"/>
        <v>3148.27367625538</v>
      </c>
      <c r="AJ111" s="242">
        <v>0.210586867976949</v>
      </c>
      <c r="AK111" s="243">
        <v>11766</v>
      </c>
      <c r="AL111" s="243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54"/>
      <c r="AR111" s="254"/>
      <c r="AS111" s="255">
        <v>27</v>
      </c>
      <c r="AT111" s="255">
        <v>0</v>
      </c>
      <c r="AU111" s="255">
        <f t="shared" si="51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2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3"/>
        <v>-5</v>
      </c>
    </row>
    <row r="112" s="168" customFormat="1" spans="1:60">
      <c r="A112" s="26">
        <v>54</v>
      </c>
      <c r="B112" s="26">
        <v>377</v>
      </c>
      <c r="C112" s="27" t="s">
        <v>158</v>
      </c>
      <c r="D112" s="27" t="s">
        <v>51</v>
      </c>
      <c r="E112" s="189">
        <v>18</v>
      </c>
      <c r="F112" s="190">
        <v>150</v>
      </c>
      <c r="G112" s="188">
        <v>2</v>
      </c>
      <c r="H112" s="188">
        <v>2</v>
      </c>
      <c r="I112" s="206">
        <v>16000</v>
      </c>
      <c r="J112" s="108">
        <f t="shared" si="27"/>
        <v>48000</v>
      </c>
      <c r="K112" s="206">
        <f t="shared" si="28"/>
        <v>3877.16013868277</v>
      </c>
      <c r="L112" s="108">
        <f t="shared" si="29"/>
        <v>11631.4804160483</v>
      </c>
      <c r="M112" s="207">
        <v>0.242322508667673</v>
      </c>
      <c r="N112" s="208">
        <v>20000</v>
      </c>
      <c r="O112" s="205">
        <f t="shared" si="30"/>
        <v>60000</v>
      </c>
      <c r="P112" s="206">
        <f t="shared" si="31"/>
        <v>4482.96641035194</v>
      </c>
      <c r="Q112" s="108">
        <f t="shared" si="32"/>
        <v>13448.8992310558</v>
      </c>
      <c r="R112" s="207">
        <v>0.224148320517597</v>
      </c>
      <c r="S112" s="221">
        <v>34743.81</v>
      </c>
      <c r="T112" s="221">
        <v>9299.23</v>
      </c>
      <c r="U112" s="222">
        <f t="shared" si="33"/>
        <v>0.723829375</v>
      </c>
      <c r="V112" s="222">
        <f t="shared" si="34"/>
        <v>0.799488084695528</v>
      </c>
      <c r="W112" s="222">
        <f t="shared" si="35"/>
        <v>0.5790635</v>
      </c>
      <c r="X112" s="222">
        <f t="shared" si="36"/>
        <v>0.691449154331269</v>
      </c>
      <c r="Y112" s="191"/>
      <c r="Z112" s="229"/>
      <c r="AA112" s="233">
        <v>10400</v>
      </c>
      <c r="AB112" s="205">
        <f t="shared" si="37"/>
        <v>20800</v>
      </c>
      <c r="AC112" s="206">
        <v>3255.19903310241</v>
      </c>
      <c r="AD112" s="108">
        <f t="shared" si="38"/>
        <v>6510.39806620482</v>
      </c>
      <c r="AE112" s="207">
        <v>0.312999907029078</v>
      </c>
      <c r="AF112" s="206">
        <v>11960</v>
      </c>
      <c r="AG112" s="108">
        <f t="shared" si="39"/>
        <v>23920</v>
      </c>
      <c r="AH112" s="206">
        <v>3481.43536590302</v>
      </c>
      <c r="AI112" s="108">
        <f t="shared" si="40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54"/>
      <c r="AR112" s="254"/>
      <c r="AS112" s="255">
        <v>42</v>
      </c>
      <c r="AT112" s="255">
        <v>0</v>
      </c>
      <c r="AU112" s="255">
        <f t="shared" si="51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2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3"/>
        <v>-3</v>
      </c>
    </row>
    <row r="113" s="168" customFormat="1" spans="1:60">
      <c r="A113" s="26">
        <v>104</v>
      </c>
      <c r="B113" s="26">
        <v>347</v>
      </c>
      <c r="C113" s="27" t="s">
        <v>159</v>
      </c>
      <c r="D113" s="27" t="s">
        <v>53</v>
      </c>
      <c r="E113" s="56">
        <v>35</v>
      </c>
      <c r="F113" s="67">
        <v>150</v>
      </c>
      <c r="G113" s="188">
        <v>3</v>
      </c>
      <c r="H113" s="188">
        <v>1</v>
      </c>
      <c r="I113" s="206">
        <v>10000</v>
      </c>
      <c r="J113" s="108">
        <f t="shared" si="27"/>
        <v>30000</v>
      </c>
      <c r="K113" s="206">
        <f t="shared" si="28"/>
        <v>2245.04272417238</v>
      </c>
      <c r="L113" s="108">
        <f t="shared" si="29"/>
        <v>6735.12817251714</v>
      </c>
      <c r="M113" s="207">
        <v>0.224504272417238</v>
      </c>
      <c r="N113" s="208">
        <v>12800</v>
      </c>
      <c r="O113" s="205">
        <f t="shared" si="30"/>
        <v>38400</v>
      </c>
      <c r="P113" s="206">
        <f t="shared" si="31"/>
        <v>2658.1305854201</v>
      </c>
      <c r="Q113" s="108">
        <f t="shared" si="32"/>
        <v>7974.39175626029</v>
      </c>
      <c r="R113" s="207">
        <v>0.207666451985945</v>
      </c>
      <c r="S113" s="221">
        <v>21291.35</v>
      </c>
      <c r="T113" s="221">
        <v>3507.41</v>
      </c>
      <c r="U113" s="222">
        <f t="shared" si="33"/>
        <v>0.709711666666667</v>
      </c>
      <c r="V113" s="222">
        <f t="shared" si="34"/>
        <v>0.520763660343106</v>
      </c>
      <c r="W113" s="222">
        <f t="shared" si="35"/>
        <v>0.554462239583333</v>
      </c>
      <c r="X113" s="222">
        <f t="shared" si="36"/>
        <v>0.439834172587083</v>
      </c>
      <c r="Y113" s="191"/>
      <c r="Z113" s="229"/>
      <c r="AA113" s="233">
        <v>6500</v>
      </c>
      <c r="AB113" s="205">
        <f t="shared" si="37"/>
        <v>13000</v>
      </c>
      <c r="AC113" s="206">
        <v>1884.9004538364</v>
      </c>
      <c r="AD113" s="108">
        <f t="shared" si="38"/>
        <v>3769.8009076728</v>
      </c>
      <c r="AE113" s="207">
        <v>0.289984685205599</v>
      </c>
      <c r="AF113" s="206">
        <v>7475</v>
      </c>
      <c r="AG113" s="108">
        <f t="shared" si="39"/>
        <v>14950</v>
      </c>
      <c r="AH113" s="206">
        <v>2015.90103537802</v>
      </c>
      <c r="AI113" s="108">
        <f t="shared" si="40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54"/>
      <c r="AR113" s="254"/>
      <c r="AS113" s="255">
        <v>27</v>
      </c>
      <c r="AT113" s="255">
        <v>32</v>
      </c>
      <c r="AU113" s="255">
        <f t="shared" si="51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2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3"/>
        <v>-5</v>
      </c>
    </row>
    <row r="114" s="168" customFormat="1" spans="1:60">
      <c r="A114" s="26">
        <v>82</v>
      </c>
      <c r="B114" s="26">
        <v>752</v>
      </c>
      <c r="C114" s="27" t="s">
        <v>160</v>
      </c>
      <c r="D114" s="27" t="s">
        <v>53</v>
      </c>
      <c r="E114" s="189">
        <v>28</v>
      </c>
      <c r="F114" s="190">
        <v>150</v>
      </c>
      <c r="G114" s="188">
        <v>2</v>
      </c>
      <c r="H114" s="188">
        <v>2</v>
      </c>
      <c r="I114" s="206">
        <v>10000</v>
      </c>
      <c r="J114" s="108">
        <f t="shared" si="27"/>
        <v>30000</v>
      </c>
      <c r="K114" s="206">
        <f t="shared" si="28"/>
        <v>2000</v>
      </c>
      <c r="L114" s="108">
        <f t="shared" si="29"/>
        <v>6000</v>
      </c>
      <c r="M114" s="207">
        <v>0.2</v>
      </c>
      <c r="N114" s="208">
        <v>12800</v>
      </c>
      <c r="O114" s="205">
        <f t="shared" si="30"/>
        <v>38400</v>
      </c>
      <c r="P114" s="206">
        <f t="shared" si="31"/>
        <v>2368</v>
      </c>
      <c r="Q114" s="108">
        <f t="shared" si="32"/>
        <v>7104</v>
      </c>
      <c r="R114" s="207">
        <v>0.185</v>
      </c>
      <c r="S114" s="221">
        <v>20747.12</v>
      </c>
      <c r="T114" s="221">
        <v>3756.51</v>
      </c>
      <c r="U114" s="222">
        <f t="shared" si="33"/>
        <v>0.691570666666667</v>
      </c>
      <c r="V114" s="222">
        <f t="shared" si="34"/>
        <v>0.626085</v>
      </c>
      <c r="W114" s="222">
        <f t="shared" si="35"/>
        <v>0.540289583333333</v>
      </c>
      <c r="X114" s="222">
        <f t="shared" si="36"/>
        <v>0.528788006756757</v>
      </c>
      <c r="Y114" s="191"/>
      <c r="Z114" s="229"/>
      <c r="AA114" s="233">
        <v>6500</v>
      </c>
      <c r="AB114" s="205">
        <f t="shared" si="37"/>
        <v>13000</v>
      </c>
      <c r="AC114" s="206">
        <v>1606.64015822174</v>
      </c>
      <c r="AD114" s="108">
        <f t="shared" si="38"/>
        <v>3213.28031644348</v>
      </c>
      <c r="AE114" s="207">
        <v>0.24717540895719</v>
      </c>
      <c r="AF114" s="206">
        <v>7475</v>
      </c>
      <c r="AG114" s="108">
        <f t="shared" si="39"/>
        <v>14950</v>
      </c>
      <c r="AH114" s="206">
        <v>1718.30164921815</v>
      </c>
      <c r="AI114" s="108">
        <f t="shared" si="40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54"/>
      <c r="AR114" s="254"/>
      <c r="AS114" s="255">
        <v>27</v>
      </c>
      <c r="AT114" s="255">
        <v>0</v>
      </c>
      <c r="AU114" s="255">
        <f t="shared" si="51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2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3"/>
        <v>-6</v>
      </c>
    </row>
    <row r="115" s="168" customFormat="1" ht="15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6">
        <v>29</v>
      </c>
      <c r="F115" s="67">
        <v>150</v>
      </c>
      <c r="G115" s="188">
        <v>2</v>
      </c>
      <c r="H115" s="188">
        <v>0</v>
      </c>
      <c r="I115" s="206">
        <v>10500</v>
      </c>
      <c r="J115" s="108">
        <f t="shared" si="27"/>
        <v>31500</v>
      </c>
      <c r="K115" s="206">
        <f t="shared" si="28"/>
        <v>2726.87567961291</v>
      </c>
      <c r="L115" s="108">
        <f t="shared" si="29"/>
        <v>8180.62703883873</v>
      </c>
      <c r="M115" s="207">
        <v>0.25970244567742</v>
      </c>
      <c r="N115" s="208">
        <v>13500</v>
      </c>
      <c r="O115" s="205">
        <f t="shared" si="30"/>
        <v>40500</v>
      </c>
      <c r="P115" s="206">
        <f t="shared" si="31"/>
        <v>3243.03429039679</v>
      </c>
      <c r="Q115" s="108">
        <f t="shared" si="32"/>
        <v>9729.10287119037</v>
      </c>
      <c r="R115" s="207">
        <v>0.240224762251614</v>
      </c>
      <c r="S115" s="221">
        <v>21437.12</v>
      </c>
      <c r="T115" s="221">
        <v>5239</v>
      </c>
      <c r="U115" s="222">
        <f t="shared" si="33"/>
        <v>0.680543492063492</v>
      </c>
      <c r="V115" s="222">
        <f t="shared" si="34"/>
        <v>0.640415456556946</v>
      </c>
      <c r="W115" s="222">
        <f t="shared" si="35"/>
        <v>0.529311604938272</v>
      </c>
      <c r="X115" s="222">
        <f t="shared" si="36"/>
        <v>0.538487470978812</v>
      </c>
      <c r="Y115" s="191"/>
      <c r="Z115" s="229"/>
      <c r="AA115" s="233">
        <v>6825</v>
      </c>
      <c r="AB115" s="205">
        <f t="shared" si="37"/>
        <v>13650</v>
      </c>
      <c r="AC115" s="206">
        <v>2289.43937267501</v>
      </c>
      <c r="AD115" s="108">
        <f t="shared" si="38"/>
        <v>4578.87874535002</v>
      </c>
      <c r="AE115" s="207">
        <v>0.335448992333334</v>
      </c>
      <c r="AF115" s="206">
        <v>7848.75</v>
      </c>
      <c r="AG115" s="108">
        <f t="shared" si="39"/>
        <v>15697.5</v>
      </c>
      <c r="AH115" s="206">
        <v>2448.55540907592</v>
      </c>
      <c r="AI115" s="108">
        <f t="shared" si="40"/>
        <v>4897.11081815184</v>
      </c>
      <c r="AJ115" s="242">
        <v>0.311967562870001</v>
      </c>
      <c r="AK115" s="243">
        <v>9395.82</v>
      </c>
      <c r="AL115" s="243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54"/>
      <c r="AR115" s="254"/>
      <c r="AS115" s="255">
        <v>27</v>
      </c>
      <c r="AT115" s="255">
        <v>22</v>
      </c>
      <c r="AU115" s="255">
        <f t="shared" si="51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2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3"/>
        <v>-3</v>
      </c>
    </row>
    <row r="116" s="168" customFormat="1" spans="1:60">
      <c r="A116" s="26">
        <v>120</v>
      </c>
      <c r="B116" s="26">
        <v>753</v>
      </c>
      <c r="C116" s="27" t="s">
        <v>162</v>
      </c>
      <c r="D116" s="27" t="s">
        <v>51</v>
      </c>
      <c r="E116" s="189">
        <v>40</v>
      </c>
      <c r="F116" s="190">
        <v>100</v>
      </c>
      <c r="G116" s="188">
        <v>2</v>
      </c>
      <c r="H116" s="188">
        <v>1</v>
      </c>
      <c r="I116" s="206">
        <v>8000</v>
      </c>
      <c r="J116" s="108">
        <f t="shared" si="27"/>
        <v>24000</v>
      </c>
      <c r="K116" s="206">
        <f t="shared" si="28"/>
        <v>1872.35902704079</v>
      </c>
      <c r="L116" s="108">
        <f t="shared" si="29"/>
        <v>5617.07708112238</v>
      </c>
      <c r="M116" s="207">
        <v>0.234044878380099</v>
      </c>
      <c r="N116" s="208">
        <v>11500</v>
      </c>
      <c r="O116" s="205">
        <f t="shared" si="30"/>
        <v>34500</v>
      </c>
      <c r="P116" s="206">
        <f t="shared" si="31"/>
        <v>2489.6523937683</v>
      </c>
      <c r="Q116" s="108">
        <f t="shared" si="32"/>
        <v>7468.95718130489</v>
      </c>
      <c r="R116" s="207">
        <v>0.216491512501591</v>
      </c>
      <c r="S116" s="221">
        <v>16273.41</v>
      </c>
      <c r="T116" s="221">
        <v>2718.79</v>
      </c>
      <c r="U116" s="222">
        <f t="shared" si="33"/>
        <v>0.67805875</v>
      </c>
      <c r="V116" s="222">
        <f t="shared" si="34"/>
        <v>0.484022198865169</v>
      </c>
      <c r="W116" s="222">
        <f t="shared" si="35"/>
        <v>0.471693043478261</v>
      </c>
      <c r="X116" s="222">
        <f t="shared" si="36"/>
        <v>0.364011994446192</v>
      </c>
      <c r="Y116" s="191"/>
      <c r="Z116" s="229"/>
      <c r="AA116" s="233">
        <v>5200</v>
      </c>
      <c r="AB116" s="205">
        <f t="shared" si="37"/>
        <v>10400</v>
      </c>
      <c r="AC116" s="206">
        <v>1572.00143311966</v>
      </c>
      <c r="AD116" s="108">
        <f t="shared" si="38"/>
        <v>3144.00286623932</v>
      </c>
      <c r="AE116" s="207">
        <v>0.302307967907628</v>
      </c>
      <c r="AF116" s="206">
        <v>5980</v>
      </c>
      <c r="AG116" s="108">
        <f t="shared" si="39"/>
        <v>11960</v>
      </c>
      <c r="AH116" s="206">
        <v>1681.25553272148</v>
      </c>
      <c r="AI116" s="108">
        <f t="shared" si="40"/>
        <v>3362.51106544296</v>
      </c>
      <c r="AJ116" s="242">
        <v>0.281146410154094</v>
      </c>
      <c r="AK116" s="243">
        <v>9217.51</v>
      </c>
      <c r="AL116" s="243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54"/>
      <c r="AR116" s="254"/>
      <c r="AS116" s="255">
        <v>24</v>
      </c>
      <c r="AT116" s="255">
        <v>22</v>
      </c>
      <c r="AU116" s="255">
        <f t="shared" si="51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2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3"/>
        <v>0</v>
      </c>
    </row>
    <row r="117" s="168" customFormat="1" spans="1:60">
      <c r="A117" s="26">
        <v>116</v>
      </c>
      <c r="B117" s="26">
        <v>110378</v>
      </c>
      <c r="C117" s="27" t="s">
        <v>163</v>
      </c>
      <c r="D117" s="27" t="s">
        <v>55</v>
      </c>
      <c r="E117" s="56">
        <v>39</v>
      </c>
      <c r="F117" s="67">
        <v>100</v>
      </c>
      <c r="G117" s="188">
        <v>2</v>
      </c>
      <c r="H117" s="188">
        <v>2</v>
      </c>
      <c r="I117" s="206">
        <v>8000</v>
      </c>
      <c r="J117" s="108">
        <f t="shared" si="27"/>
        <v>24000</v>
      </c>
      <c r="K117" s="206">
        <f t="shared" si="28"/>
        <v>1600</v>
      </c>
      <c r="L117" s="108">
        <f t="shared" si="29"/>
        <v>4800</v>
      </c>
      <c r="M117" s="207">
        <v>0.2</v>
      </c>
      <c r="N117" s="208">
        <v>11500</v>
      </c>
      <c r="O117" s="205">
        <f t="shared" si="30"/>
        <v>34500</v>
      </c>
      <c r="P117" s="206">
        <f t="shared" si="31"/>
        <v>2127.5</v>
      </c>
      <c r="Q117" s="108">
        <f t="shared" si="32"/>
        <v>6382.5</v>
      </c>
      <c r="R117" s="207">
        <v>0.185</v>
      </c>
      <c r="S117" s="221">
        <v>16228.33</v>
      </c>
      <c r="T117" s="221">
        <v>2613.3</v>
      </c>
      <c r="U117" s="222">
        <f t="shared" si="33"/>
        <v>0.676180416666667</v>
      </c>
      <c r="V117" s="222">
        <f t="shared" si="34"/>
        <v>0.5444375</v>
      </c>
      <c r="W117" s="222">
        <f t="shared" si="35"/>
        <v>0.470386376811594</v>
      </c>
      <c r="X117" s="222">
        <f t="shared" si="36"/>
        <v>0.409447708578143</v>
      </c>
      <c r="Y117" s="191"/>
      <c r="Z117" s="229"/>
      <c r="AA117" s="233">
        <v>5200</v>
      </c>
      <c r="AB117" s="205">
        <f t="shared" si="37"/>
        <v>10400</v>
      </c>
      <c r="AC117" s="206">
        <v>1329.10893518929</v>
      </c>
      <c r="AD117" s="108">
        <f t="shared" si="38"/>
        <v>2658.21787037858</v>
      </c>
      <c r="AE117" s="207">
        <v>0.255597872151787</v>
      </c>
      <c r="AF117" s="206">
        <v>5980</v>
      </c>
      <c r="AG117" s="108">
        <f t="shared" si="39"/>
        <v>11960</v>
      </c>
      <c r="AH117" s="206">
        <v>1421.48200618495</v>
      </c>
      <c r="AI117" s="108">
        <f t="shared" si="40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54"/>
      <c r="AR117" s="254"/>
      <c r="AS117" s="255">
        <v>24</v>
      </c>
      <c r="AT117" s="255">
        <v>32</v>
      </c>
      <c r="AU117" s="255">
        <f t="shared" si="51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2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3"/>
        <v>0</v>
      </c>
    </row>
    <row r="118" s="168" customFormat="1" spans="1:60">
      <c r="A118" s="26">
        <v>58</v>
      </c>
      <c r="B118" s="26">
        <v>716</v>
      </c>
      <c r="C118" s="27" t="s">
        <v>164</v>
      </c>
      <c r="D118" s="27" t="s">
        <v>49</v>
      </c>
      <c r="E118" s="189">
        <v>20</v>
      </c>
      <c r="F118" s="190">
        <v>150</v>
      </c>
      <c r="G118" s="188">
        <v>2</v>
      </c>
      <c r="H118" s="188">
        <v>0</v>
      </c>
      <c r="I118" s="206">
        <v>14000</v>
      </c>
      <c r="J118" s="108">
        <f t="shared" si="27"/>
        <v>42000</v>
      </c>
      <c r="K118" s="206">
        <f t="shared" si="28"/>
        <v>3544.15784126408</v>
      </c>
      <c r="L118" s="108">
        <f t="shared" si="29"/>
        <v>10632.4735237922</v>
      </c>
      <c r="M118" s="207">
        <v>0.253154131518863</v>
      </c>
      <c r="N118" s="208">
        <v>17500</v>
      </c>
      <c r="O118" s="205">
        <f t="shared" si="30"/>
        <v>52500</v>
      </c>
      <c r="P118" s="206">
        <f t="shared" si="31"/>
        <v>4097.93250396159</v>
      </c>
      <c r="Q118" s="108">
        <f t="shared" si="32"/>
        <v>12293.7975118848</v>
      </c>
      <c r="R118" s="207">
        <v>0.234167571654948</v>
      </c>
      <c r="S118" s="221">
        <v>28384.09</v>
      </c>
      <c r="T118" s="221">
        <v>7379.95</v>
      </c>
      <c r="U118" s="222">
        <f t="shared" si="33"/>
        <v>0.675811666666667</v>
      </c>
      <c r="V118" s="222">
        <f t="shared" si="34"/>
        <v>0.694095309382705</v>
      </c>
      <c r="W118" s="222">
        <f t="shared" si="35"/>
        <v>0.540649333333333</v>
      </c>
      <c r="X118" s="222">
        <f t="shared" si="36"/>
        <v>0.600298645952611</v>
      </c>
      <c r="Y118" s="191"/>
      <c r="Z118" s="229"/>
      <c r="AA118" s="233">
        <v>9100</v>
      </c>
      <c r="AB118" s="205">
        <f t="shared" si="37"/>
        <v>18200</v>
      </c>
      <c r="AC118" s="206">
        <v>2975.61585422797</v>
      </c>
      <c r="AD118" s="108">
        <f t="shared" si="38"/>
        <v>5951.23170845594</v>
      </c>
      <c r="AE118" s="207">
        <v>0.326990753211865</v>
      </c>
      <c r="AF118" s="206">
        <v>10465</v>
      </c>
      <c r="AG118" s="108">
        <f t="shared" si="39"/>
        <v>20930</v>
      </c>
      <c r="AH118" s="206">
        <v>3182.42115609681</v>
      </c>
      <c r="AI118" s="108">
        <f t="shared" si="40"/>
        <v>6364.84231219362</v>
      </c>
      <c r="AJ118" s="242">
        <v>0.304101400487034</v>
      </c>
      <c r="AK118" s="243">
        <v>16412.49</v>
      </c>
      <c r="AL118" s="243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54"/>
      <c r="AR118" s="254"/>
      <c r="AS118" s="255">
        <v>42</v>
      </c>
      <c r="AT118" s="255">
        <v>20</v>
      </c>
      <c r="AU118" s="255">
        <f t="shared" si="51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2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3"/>
        <v>-8</v>
      </c>
    </row>
    <row r="119" s="168" customFormat="1" spans="1:60">
      <c r="A119" s="26">
        <v>124</v>
      </c>
      <c r="B119" s="26">
        <v>114069</v>
      </c>
      <c r="C119" s="27" t="s">
        <v>165</v>
      </c>
      <c r="D119" s="27" t="s">
        <v>51</v>
      </c>
      <c r="E119" s="189">
        <v>42</v>
      </c>
      <c r="F119" s="190">
        <v>100</v>
      </c>
      <c r="G119" s="188">
        <v>2</v>
      </c>
      <c r="H119" s="188">
        <v>2</v>
      </c>
      <c r="I119" s="206">
        <v>6000</v>
      </c>
      <c r="J119" s="108">
        <f t="shared" si="27"/>
        <v>18000</v>
      </c>
      <c r="K119" s="206">
        <f t="shared" si="28"/>
        <v>1607.86733471036</v>
      </c>
      <c r="L119" s="108">
        <f t="shared" si="29"/>
        <v>4823.60200413107</v>
      </c>
      <c r="M119" s="207">
        <v>0.267977889118393</v>
      </c>
      <c r="N119" s="208">
        <v>8000</v>
      </c>
      <c r="O119" s="205">
        <f t="shared" si="30"/>
        <v>24000</v>
      </c>
      <c r="P119" s="206">
        <f t="shared" si="31"/>
        <v>1983.0363794761</v>
      </c>
      <c r="Q119" s="108">
        <f t="shared" si="32"/>
        <v>5949.10913842831</v>
      </c>
      <c r="R119" s="207">
        <v>0.247879547434513</v>
      </c>
      <c r="S119" s="221">
        <v>12111.72</v>
      </c>
      <c r="T119" s="221">
        <v>3624.25</v>
      </c>
      <c r="U119" s="222">
        <f t="shared" si="33"/>
        <v>0.672873333333333</v>
      </c>
      <c r="V119" s="222">
        <f t="shared" si="34"/>
        <v>0.751357594780018</v>
      </c>
      <c r="W119" s="222">
        <f t="shared" si="35"/>
        <v>0.504655</v>
      </c>
      <c r="X119" s="222">
        <f t="shared" si="36"/>
        <v>0.609208860632449</v>
      </c>
      <c r="Y119" s="191"/>
      <c r="Z119" s="229"/>
      <c r="AA119" s="233">
        <v>3900</v>
      </c>
      <c r="AB119" s="205">
        <f t="shared" si="37"/>
        <v>7800</v>
      </c>
      <c r="AC119" s="206">
        <v>1349.9386164339</v>
      </c>
      <c r="AD119" s="108">
        <f t="shared" si="38"/>
        <v>2699.8772328678</v>
      </c>
      <c r="AE119" s="207">
        <v>0.346138106777924</v>
      </c>
      <c r="AF119" s="206">
        <v>4485</v>
      </c>
      <c r="AG119" s="108">
        <f t="shared" si="39"/>
        <v>8970</v>
      </c>
      <c r="AH119" s="206">
        <v>1443.75935027606</v>
      </c>
      <c r="AI119" s="108">
        <f t="shared" si="40"/>
        <v>2887.51870055212</v>
      </c>
      <c r="AJ119" s="242">
        <v>0.321908439303469</v>
      </c>
      <c r="AK119" s="243">
        <v>5818.88</v>
      </c>
      <c r="AL119" s="243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54"/>
      <c r="AR119" s="254"/>
      <c r="AS119" s="255">
        <v>24</v>
      </c>
      <c r="AT119" s="255">
        <v>58</v>
      </c>
      <c r="AU119" s="255">
        <f t="shared" si="51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2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3"/>
        <v>-3</v>
      </c>
    </row>
    <row r="120" s="168" customFormat="1" spans="1:60">
      <c r="A120" s="26">
        <v>115</v>
      </c>
      <c r="B120" s="26">
        <v>113025</v>
      </c>
      <c r="C120" s="27" t="s">
        <v>166</v>
      </c>
      <c r="D120" s="27" t="s">
        <v>53</v>
      </c>
      <c r="E120" s="56">
        <v>39</v>
      </c>
      <c r="F120" s="67">
        <v>100</v>
      </c>
      <c r="G120" s="188">
        <v>2</v>
      </c>
      <c r="H120" s="188">
        <v>2</v>
      </c>
      <c r="I120" s="206">
        <v>8000</v>
      </c>
      <c r="J120" s="108">
        <f t="shared" si="27"/>
        <v>24000</v>
      </c>
      <c r="K120" s="206">
        <f t="shared" si="28"/>
        <v>1847.47246518138</v>
      </c>
      <c r="L120" s="108">
        <f t="shared" si="29"/>
        <v>5542.41739554413</v>
      </c>
      <c r="M120" s="207">
        <v>0.230934058147672</v>
      </c>
      <c r="N120" s="208">
        <v>11500</v>
      </c>
      <c r="O120" s="205">
        <f t="shared" si="30"/>
        <v>34500</v>
      </c>
      <c r="P120" s="206">
        <f t="shared" si="31"/>
        <v>2456.56104354587</v>
      </c>
      <c r="Q120" s="108">
        <f t="shared" si="32"/>
        <v>7369.6831306376</v>
      </c>
      <c r="R120" s="207">
        <v>0.213614003786597</v>
      </c>
      <c r="S120" s="221">
        <v>16033.4</v>
      </c>
      <c r="T120" s="221">
        <v>3813.53</v>
      </c>
      <c r="U120" s="222">
        <f t="shared" si="33"/>
        <v>0.668058333333333</v>
      </c>
      <c r="V120" s="222">
        <f t="shared" si="34"/>
        <v>0.688062577723922</v>
      </c>
      <c r="W120" s="222">
        <f t="shared" si="35"/>
        <v>0.464736231884058</v>
      </c>
      <c r="X120" s="222">
        <f t="shared" si="36"/>
        <v>0.517461868088495</v>
      </c>
      <c r="Y120" s="191"/>
      <c r="Z120" s="229"/>
      <c r="AA120" s="233">
        <v>5200</v>
      </c>
      <c r="AB120" s="205">
        <f t="shared" si="37"/>
        <v>10400</v>
      </c>
      <c r="AC120" s="206">
        <v>1551.10709055853</v>
      </c>
      <c r="AD120" s="108">
        <f t="shared" si="38"/>
        <v>3102.21418111706</v>
      </c>
      <c r="AE120" s="207">
        <v>0.29828982510741</v>
      </c>
      <c r="AF120" s="206">
        <v>5980</v>
      </c>
      <c r="AG120" s="108">
        <f t="shared" si="39"/>
        <v>11960</v>
      </c>
      <c r="AH120" s="206">
        <v>1658.90903335235</v>
      </c>
      <c r="AI120" s="108">
        <f t="shared" si="40"/>
        <v>3317.8180667047</v>
      </c>
      <c r="AJ120" s="242">
        <v>0.277409537349892</v>
      </c>
      <c r="AK120" s="243">
        <v>8596.06</v>
      </c>
      <c r="AL120" s="243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54"/>
      <c r="AR120" s="254"/>
      <c r="AS120" s="255">
        <v>24</v>
      </c>
      <c r="AT120" s="255">
        <v>0</v>
      </c>
      <c r="AU120" s="255">
        <f t="shared" si="51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2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3"/>
        <v>-1</v>
      </c>
    </row>
    <row r="121" s="168" customFormat="1" spans="1:60">
      <c r="A121" s="26">
        <v>47</v>
      </c>
      <c r="B121" s="26">
        <v>357</v>
      </c>
      <c r="C121" s="27" t="s">
        <v>167</v>
      </c>
      <c r="D121" s="27" t="s">
        <v>53</v>
      </c>
      <c r="E121" s="189">
        <v>16</v>
      </c>
      <c r="F121" s="190">
        <v>150</v>
      </c>
      <c r="G121" s="188">
        <v>3</v>
      </c>
      <c r="H121" s="188">
        <v>1</v>
      </c>
      <c r="I121" s="206">
        <v>14000</v>
      </c>
      <c r="J121" s="108">
        <f t="shared" si="27"/>
        <v>42000</v>
      </c>
      <c r="K121" s="206">
        <f t="shared" si="28"/>
        <v>2940</v>
      </c>
      <c r="L121" s="108">
        <f t="shared" si="29"/>
        <v>8820</v>
      </c>
      <c r="M121" s="207">
        <v>0.21</v>
      </c>
      <c r="N121" s="208">
        <v>17500</v>
      </c>
      <c r="O121" s="205">
        <f t="shared" si="30"/>
        <v>52500</v>
      </c>
      <c r="P121" s="206">
        <f t="shared" si="31"/>
        <v>3399.375</v>
      </c>
      <c r="Q121" s="108">
        <f t="shared" si="32"/>
        <v>10198.125</v>
      </c>
      <c r="R121" s="207">
        <v>0.19425</v>
      </c>
      <c r="S121" s="221">
        <v>27602.35</v>
      </c>
      <c r="T121" s="221">
        <v>6092.94</v>
      </c>
      <c r="U121" s="222">
        <f t="shared" si="33"/>
        <v>0.657198809523809</v>
      </c>
      <c r="V121" s="222">
        <f t="shared" si="34"/>
        <v>0.690809523809524</v>
      </c>
      <c r="W121" s="222">
        <f t="shared" si="35"/>
        <v>0.525759047619048</v>
      </c>
      <c r="X121" s="222">
        <f t="shared" si="36"/>
        <v>0.597456885456885</v>
      </c>
      <c r="Y121" s="191"/>
      <c r="Z121" s="229"/>
      <c r="AA121" s="233">
        <v>9100</v>
      </c>
      <c r="AB121" s="205">
        <f t="shared" si="37"/>
        <v>18200</v>
      </c>
      <c r="AC121" s="206">
        <v>2362.12961652753</v>
      </c>
      <c r="AD121" s="108">
        <f t="shared" si="38"/>
        <v>4724.25923305506</v>
      </c>
      <c r="AE121" s="207">
        <v>0.259574683134893</v>
      </c>
      <c r="AF121" s="206">
        <v>10465</v>
      </c>
      <c r="AG121" s="108">
        <f t="shared" si="39"/>
        <v>20930</v>
      </c>
      <c r="AH121" s="206">
        <v>2526.29762487619</v>
      </c>
      <c r="AI121" s="108">
        <f t="shared" si="40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1"/>
        <v>2.1046032967033</v>
      </c>
      <c r="AN121" s="244">
        <f t="shared" si="42"/>
        <v>1.62496798361245</v>
      </c>
      <c r="AO121" s="244">
        <f t="shared" si="43"/>
        <v>1.83008982322026</v>
      </c>
      <c r="AP121" s="244">
        <f t="shared" si="44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1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2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3"/>
        <v>-7</v>
      </c>
    </row>
    <row r="122" s="168" customFormat="1" spans="1:60">
      <c r="A122" s="26">
        <v>125</v>
      </c>
      <c r="B122" s="26">
        <v>104430</v>
      </c>
      <c r="C122" s="27" t="s">
        <v>168</v>
      </c>
      <c r="D122" s="27" t="s">
        <v>51</v>
      </c>
      <c r="E122" s="56">
        <v>43</v>
      </c>
      <c r="F122" s="67">
        <v>100</v>
      </c>
      <c r="G122" s="188">
        <v>3</v>
      </c>
      <c r="H122" s="188">
        <v>1</v>
      </c>
      <c r="I122" s="206">
        <v>8500</v>
      </c>
      <c r="J122" s="108">
        <f t="shared" si="27"/>
        <v>25500</v>
      </c>
      <c r="K122" s="206">
        <f t="shared" si="28"/>
        <v>1959.29381837828</v>
      </c>
      <c r="L122" s="108">
        <f t="shared" si="29"/>
        <v>5877.88145513484</v>
      </c>
      <c r="M122" s="207">
        <v>0.230505155103327</v>
      </c>
      <c r="N122" s="208">
        <v>11000</v>
      </c>
      <c r="O122" s="205">
        <f t="shared" si="30"/>
        <v>33000</v>
      </c>
      <c r="P122" s="206">
        <f t="shared" si="31"/>
        <v>2345.38995317636</v>
      </c>
      <c r="Q122" s="108">
        <f t="shared" si="32"/>
        <v>7036.16985952907</v>
      </c>
      <c r="R122" s="207">
        <v>0.213217268470578</v>
      </c>
      <c r="S122" s="221">
        <v>16569.46</v>
      </c>
      <c r="T122" s="221">
        <v>4157.56</v>
      </c>
      <c r="U122" s="222">
        <f t="shared" si="33"/>
        <v>0.649782745098039</v>
      </c>
      <c r="V122" s="222">
        <f t="shared" si="34"/>
        <v>0.707322873340362</v>
      </c>
      <c r="W122" s="222">
        <f t="shared" si="35"/>
        <v>0.502104848484848</v>
      </c>
      <c r="X122" s="222">
        <f t="shared" si="36"/>
        <v>0.590883972815043</v>
      </c>
      <c r="Y122" s="191"/>
      <c r="Z122" s="229"/>
      <c r="AA122" s="233">
        <v>5525</v>
      </c>
      <c r="AB122" s="205">
        <f t="shared" si="37"/>
        <v>11050</v>
      </c>
      <c r="AC122" s="206">
        <v>1644.99043501343</v>
      </c>
      <c r="AD122" s="108">
        <f t="shared" si="38"/>
        <v>3289.98087002686</v>
      </c>
      <c r="AE122" s="207">
        <v>0.297735825341798</v>
      </c>
      <c r="AF122" s="206">
        <v>6353.75</v>
      </c>
      <c r="AG122" s="108">
        <f t="shared" si="39"/>
        <v>12707.5</v>
      </c>
      <c r="AH122" s="206">
        <v>1759.31727024687</v>
      </c>
      <c r="AI122" s="108">
        <f t="shared" si="40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54"/>
      <c r="AR122" s="254"/>
      <c r="AS122" s="255">
        <v>24</v>
      </c>
      <c r="AT122" s="255">
        <v>0</v>
      </c>
      <c r="AU122" s="255">
        <f t="shared" si="51"/>
        <v>-24</v>
      </c>
      <c r="AV122" s="256">
        <f t="shared" ref="AV122:AV131" si="54">AU122*2</f>
        <v>-48</v>
      </c>
      <c r="AW122" s="255">
        <v>10</v>
      </c>
      <c r="AX122" s="255">
        <v>10</v>
      </c>
      <c r="AY122" s="255">
        <v>0</v>
      </c>
      <c r="AZ122" s="255">
        <f t="shared" si="52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3"/>
        <v>0</v>
      </c>
    </row>
    <row r="123" s="168" customFormat="1" spans="1:60">
      <c r="A123" s="26">
        <v>123</v>
      </c>
      <c r="B123" s="26">
        <v>111064</v>
      </c>
      <c r="C123" s="27" t="s">
        <v>169</v>
      </c>
      <c r="D123" s="27" t="s">
        <v>59</v>
      </c>
      <c r="E123" s="189">
        <v>42</v>
      </c>
      <c r="F123" s="190">
        <v>100</v>
      </c>
      <c r="G123" s="188">
        <v>1</v>
      </c>
      <c r="H123" s="188">
        <v>1</v>
      </c>
      <c r="I123" s="206">
        <v>6000</v>
      </c>
      <c r="J123" s="108">
        <f t="shared" si="27"/>
        <v>18000</v>
      </c>
      <c r="K123" s="206">
        <f t="shared" si="28"/>
        <v>1734.02389881257</v>
      </c>
      <c r="L123" s="108">
        <f t="shared" si="29"/>
        <v>5202.0716964377</v>
      </c>
      <c r="M123" s="207">
        <v>0.289003983135428</v>
      </c>
      <c r="N123" s="208">
        <v>8000</v>
      </c>
      <c r="O123" s="205">
        <f t="shared" si="30"/>
        <v>24000</v>
      </c>
      <c r="P123" s="206">
        <f t="shared" si="31"/>
        <v>2138.62947520217</v>
      </c>
      <c r="Q123" s="108">
        <f t="shared" si="32"/>
        <v>6415.8884256065</v>
      </c>
      <c r="R123" s="207">
        <v>0.267328684400271</v>
      </c>
      <c r="S123" s="221">
        <v>11587.74</v>
      </c>
      <c r="T123" s="221">
        <v>1628.74</v>
      </c>
      <c r="U123" s="222">
        <f t="shared" si="33"/>
        <v>0.643763333333333</v>
      </c>
      <c r="V123" s="222">
        <f t="shared" si="34"/>
        <v>0.313094492933524</v>
      </c>
      <c r="W123" s="222">
        <f t="shared" si="35"/>
        <v>0.4828225</v>
      </c>
      <c r="X123" s="222">
        <f t="shared" si="36"/>
        <v>0.25386039967583</v>
      </c>
      <c r="Y123" s="191"/>
      <c r="Z123" s="229"/>
      <c r="AA123" s="233">
        <v>3900</v>
      </c>
      <c r="AB123" s="205">
        <f t="shared" si="37"/>
        <v>7800</v>
      </c>
      <c r="AC123" s="206">
        <v>1455.85756504472</v>
      </c>
      <c r="AD123" s="108">
        <f t="shared" si="38"/>
        <v>2911.71513008944</v>
      </c>
      <c r="AE123" s="207">
        <v>0.373296811549928</v>
      </c>
      <c r="AF123" s="206">
        <v>4485</v>
      </c>
      <c r="AG123" s="108">
        <f t="shared" si="39"/>
        <v>8970</v>
      </c>
      <c r="AH123" s="206">
        <v>1557.03966581533</v>
      </c>
      <c r="AI123" s="108">
        <f t="shared" si="40"/>
        <v>3114.07933163066</v>
      </c>
      <c r="AJ123" s="242">
        <v>0.347166034741433</v>
      </c>
      <c r="AK123" s="243">
        <v>3022.16</v>
      </c>
      <c r="AL123" s="243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54"/>
      <c r="AR123" s="254"/>
      <c r="AS123" s="255">
        <v>24</v>
      </c>
      <c r="AT123" s="255">
        <v>0</v>
      </c>
      <c r="AU123" s="255">
        <f t="shared" si="51"/>
        <v>-24</v>
      </c>
      <c r="AV123" s="256">
        <f t="shared" si="54"/>
        <v>-48</v>
      </c>
      <c r="AW123" s="255">
        <v>8</v>
      </c>
      <c r="AX123" s="255">
        <v>6</v>
      </c>
      <c r="AY123" s="255">
        <v>3</v>
      </c>
      <c r="AZ123" s="255">
        <f t="shared" si="52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3"/>
        <v>-1</v>
      </c>
    </row>
    <row r="124" s="168" customFormat="1" spans="1:60">
      <c r="A124" s="26">
        <v>83</v>
      </c>
      <c r="B124" s="26">
        <v>704</v>
      </c>
      <c r="C124" s="27" t="s">
        <v>170</v>
      </c>
      <c r="D124" s="27" t="s">
        <v>55</v>
      </c>
      <c r="E124" s="189">
        <v>28</v>
      </c>
      <c r="F124" s="190">
        <v>150</v>
      </c>
      <c r="G124" s="188">
        <v>3</v>
      </c>
      <c r="H124" s="188">
        <v>1</v>
      </c>
      <c r="I124" s="206">
        <v>12500</v>
      </c>
      <c r="J124" s="108">
        <f t="shared" si="27"/>
        <v>37500</v>
      </c>
      <c r="K124" s="206">
        <f t="shared" si="28"/>
        <v>2663.34180523624</v>
      </c>
      <c r="L124" s="108">
        <f t="shared" si="29"/>
        <v>7990.02541570871</v>
      </c>
      <c r="M124" s="207">
        <v>0.213067344418899</v>
      </c>
      <c r="N124" s="208">
        <v>15625</v>
      </c>
      <c r="O124" s="205">
        <f t="shared" si="30"/>
        <v>46875</v>
      </c>
      <c r="P124" s="206">
        <f t="shared" si="31"/>
        <v>3079.48896230439</v>
      </c>
      <c r="Q124" s="108">
        <f t="shared" si="32"/>
        <v>9238.46688691317</v>
      </c>
      <c r="R124" s="207">
        <v>0.197087293587481</v>
      </c>
      <c r="S124" s="221">
        <v>23969.17</v>
      </c>
      <c r="T124" s="221">
        <v>5044.6</v>
      </c>
      <c r="U124" s="222">
        <f t="shared" si="33"/>
        <v>0.639177866666667</v>
      </c>
      <c r="V124" s="222">
        <f t="shared" si="34"/>
        <v>0.631362196931453</v>
      </c>
      <c r="W124" s="222">
        <f t="shared" si="35"/>
        <v>0.511342293333333</v>
      </c>
      <c r="X124" s="222">
        <f t="shared" si="36"/>
        <v>0.546042981129907</v>
      </c>
      <c r="Y124" s="191"/>
      <c r="Z124" s="229"/>
      <c r="AA124" s="233">
        <v>8125</v>
      </c>
      <c r="AB124" s="205">
        <f t="shared" si="37"/>
        <v>16250</v>
      </c>
      <c r="AC124" s="206">
        <v>2236.09739064625</v>
      </c>
      <c r="AD124" s="108">
        <f t="shared" si="38"/>
        <v>4472.1947812925</v>
      </c>
      <c r="AE124" s="207">
        <v>0.275211986541077</v>
      </c>
      <c r="AF124" s="206">
        <v>9343.75</v>
      </c>
      <c r="AG124" s="108">
        <f t="shared" si="39"/>
        <v>18687.5</v>
      </c>
      <c r="AH124" s="206">
        <v>2391.50615929617</v>
      </c>
      <c r="AI124" s="108">
        <f t="shared" si="40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54"/>
      <c r="AR124" s="254"/>
      <c r="AS124" s="255">
        <v>27</v>
      </c>
      <c r="AT124" s="255">
        <v>22</v>
      </c>
      <c r="AU124" s="255">
        <f t="shared" si="51"/>
        <v>-5</v>
      </c>
      <c r="AV124" s="256">
        <f t="shared" si="54"/>
        <v>-10</v>
      </c>
      <c r="AW124" s="255">
        <v>10</v>
      </c>
      <c r="AX124" s="255">
        <v>16</v>
      </c>
      <c r="AY124" s="255">
        <v>2</v>
      </c>
      <c r="AZ124" s="255">
        <f t="shared" si="52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3"/>
        <v>3</v>
      </c>
    </row>
    <row r="125" s="168" customFormat="1" spans="1:60">
      <c r="A125" s="26">
        <v>96</v>
      </c>
      <c r="B125" s="26">
        <v>106485</v>
      </c>
      <c r="C125" s="27" t="s">
        <v>171</v>
      </c>
      <c r="D125" s="27" t="s">
        <v>51</v>
      </c>
      <c r="E125" s="189">
        <v>32</v>
      </c>
      <c r="F125" s="190">
        <v>150</v>
      </c>
      <c r="G125" s="188">
        <v>2</v>
      </c>
      <c r="H125" s="188">
        <v>3</v>
      </c>
      <c r="I125" s="206">
        <v>10000</v>
      </c>
      <c r="J125" s="108">
        <f t="shared" si="27"/>
        <v>30000</v>
      </c>
      <c r="K125" s="206">
        <f t="shared" si="28"/>
        <v>1650</v>
      </c>
      <c r="L125" s="108">
        <f t="shared" si="29"/>
        <v>4950</v>
      </c>
      <c r="M125" s="207">
        <v>0.165</v>
      </c>
      <c r="N125" s="208">
        <v>12800</v>
      </c>
      <c r="O125" s="205">
        <f t="shared" si="30"/>
        <v>38400</v>
      </c>
      <c r="P125" s="206">
        <f t="shared" si="31"/>
        <v>1920</v>
      </c>
      <c r="Q125" s="108">
        <f t="shared" si="32"/>
        <v>5760</v>
      </c>
      <c r="R125" s="207">
        <v>0.15</v>
      </c>
      <c r="S125" s="221">
        <v>18783.81</v>
      </c>
      <c r="T125" s="221">
        <v>4713.41</v>
      </c>
      <c r="U125" s="222">
        <f t="shared" si="33"/>
        <v>0.626127</v>
      </c>
      <c r="V125" s="222">
        <f t="shared" si="34"/>
        <v>0.95220404040404</v>
      </c>
      <c r="W125" s="222">
        <f t="shared" si="35"/>
        <v>0.48916171875</v>
      </c>
      <c r="X125" s="222">
        <f t="shared" si="36"/>
        <v>0.818300347222222</v>
      </c>
      <c r="Y125" s="191"/>
      <c r="Z125" s="229"/>
      <c r="AA125" s="233">
        <v>6500</v>
      </c>
      <c r="AB125" s="205">
        <f t="shared" si="37"/>
        <v>13000</v>
      </c>
      <c r="AC125" s="206">
        <v>1262.79519063388</v>
      </c>
      <c r="AD125" s="108">
        <f t="shared" si="38"/>
        <v>2525.59038126776</v>
      </c>
      <c r="AE125" s="207">
        <v>0.194276183174443</v>
      </c>
      <c r="AF125" s="206">
        <v>7475</v>
      </c>
      <c r="AG125" s="108">
        <f t="shared" si="39"/>
        <v>14950</v>
      </c>
      <c r="AH125" s="206">
        <v>1350.55945638293</v>
      </c>
      <c r="AI125" s="108">
        <f t="shared" si="40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1"/>
        <v>1.16630615384615</v>
      </c>
      <c r="AN125" s="244">
        <f t="shared" si="42"/>
        <v>1.42296234047107</v>
      </c>
      <c r="AO125" s="244">
        <f t="shared" si="43"/>
        <v>1.01417926421405</v>
      </c>
      <c r="AP125" s="244">
        <f t="shared" si="44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1"/>
        <v>-4</v>
      </c>
      <c r="AV125" s="256">
        <f t="shared" si="54"/>
        <v>-8</v>
      </c>
      <c r="AW125" s="255">
        <v>12</v>
      </c>
      <c r="AX125" s="255">
        <v>16</v>
      </c>
      <c r="AY125" s="255">
        <v>2</v>
      </c>
      <c r="AZ125" s="255">
        <f t="shared" si="52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3"/>
        <v>-1</v>
      </c>
    </row>
    <row r="126" s="168" customFormat="1" spans="1:60">
      <c r="A126" s="26">
        <v>97</v>
      </c>
      <c r="B126" s="26">
        <v>112415</v>
      </c>
      <c r="C126" s="27" t="s">
        <v>172</v>
      </c>
      <c r="D126" s="27" t="s">
        <v>53</v>
      </c>
      <c r="E126" s="56">
        <v>33</v>
      </c>
      <c r="F126" s="67">
        <v>150</v>
      </c>
      <c r="G126" s="188">
        <v>3</v>
      </c>
      <c r="H126" s="188">
        <v>1</v>
      </c>
      <c r="I126" s="206">
        <v>9500</v>
      </c>
      <c r="J126" s="108">
        <f t="shared" si="27"/>
        <v>28500</v>
      </c>
      <c r="K126" s="206">
        <f t="shared" si="28"/>
        <v>1900</v>
      </c>
      <c r="L126" s="108">
        <f t="shared" si="29"/>
        <v>5700</v>
      </c>
      <c r="M126" s="207">
        <v>0.2</v>
      </c>
      <c r="N126" s="208">
        <v>12000</v>
      </c>
      <c r="O126" s="205">
        <f t="shared" si="30"/>
        <v>36000</v>
      </c>
      <c r="P126" s="206">
        <f t="shared" si="31"/>
        <v>2220</v>
      </c>
      <c r="Q126" s="108">
        <f t="shared" si="32"/>
        <v>6660</v>
      </c>
      <c r="R126" s="207">
        <v>0.185</v>
      </c>
      <c r="S126" s="221">
        <v>17735.81</v>
      </c>
      <c r="T126" s="221">
        <v>3503.15</v>
      </c>
      <c r="U126" s="222">
        <f t="shared" si="33"/>
        <v>0.622309122807018</v>
      </c>
      <c r="V126" s="222">
        <f t="shared" si="34"/>
        <v>0.614587719298246</v>
      </c>
      <c r="W126" s="222">
        <f t="shared" si="35"/>
        <v>0.492661388888889</v>
      </c>
      <c r="X126" s="222">
        <f t="shared" si="36"/>
        <v>0.525998498498499</v>
      </c>
      <c r="Y126" s="191"/>
      <c r="Z126" s="229"/>
      <c r="AA126" s="233">
        <v>6175</v>
      </c>
      <c r="AB126" s="205">
        <f t="shared" si="37"/>
        <v>12350</v>
      </c>
      <c r="AC126" s="206">
        <v>1447.18743290548</v>
      </c>
      <c r="AD126" s="108">
        <f t="shared" si="38"/>
        <v>2894.37486581096</v>
      </c>
      <c r="AE126" s="207">
        <v>0.234362337312629</v>
      </c>
      <c r="AF126" s="206">
        <v>7101.25</v>
      </c>
      <c r="AG126" s="108">
        <f t="shared" si="39"/>
        <v>14202.5</v>
      </c>
      <c r="AH126" s="206">
        <v>1547.76695949241</v>
      </c>
      <c r="AI126" s="108">
        <f t="shared" si="40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1"/>
        <v>1.135195951417</v>
      </c>
      <c r="AN126" s="244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1">
        <v>300</v>
      </c>
      <c r="AR126" s="188"/>
      <c r="AS126" s="255">
        <v>24</v>
      </c>
      <c r="AT126" s="255">
        <v>0</v>
      </c>
      <c r="AU126" s="255">
        <f t="shared" si="51"/>
        <v>-24</v>
      </c>
      <c r="AV126" s="256">
        <f t="shared" si="54"/>
        <v>-48</v>
      </c>
      <c r="AW126" s="255">
        <v>8</v>
      </c>
      <c r="AX126" s="255">
        <v>6</v>
      </c>
      <c r="AY126" s="255">
        <v>2</v>
      </c>
      <c r="AZ126" s="255">
        <f t="shared" si="52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3"/>
        <v>-2</v>
      </c>
    </row>
    <row r="127" s="168" customFormat="1" spans="1:60">
      <c r="A127" s="26">
        <v>108</v>
      </c>
      <c r="B127" s="26">
        <v>112888</v>
      </c>
      <c r="C127" s="27" t="s">
        <v>173</v>
      </c>
      <c r="D127" s="27" t="s">
        <v>53</v>
      </c>
      <c r="E127" s="189">
        <v>36</v>
      </c>
      <c r="F127" s="190">
        <v>100</v>
      </c>
      <c r="G127" s="188">
        <v>2</v>
      </c>
      <c r="H127" s="188">
        <v>2</v>
      </c>
      <c r="I127" s="206">
        <v>9500</v>
      </c>
      <c r="J127" s="108">
        <f t="shared" si="27"/>
        <v>28500</v>
      </c>
      <c r="K127" s="206">
        <f t="shared" si="28"/>
        <v>1900</v>
      </c>
      <c r="L127" s="108">
        <f t="shared" si="29"/>
        <v>5700</v>
      </c>
      <c r="M127" s="207">
        <v>0.2</v>
      </c>
      <c r="N127" s="208">
        <v>12000</v>
      </c>
      <c r="O127" s="205">
        <f t="shared" si="30"/>
        <v>36000</v>
      </c>
      <c r="P127" s="206">
        <f t="shared" si="31"/>
        <v>2220</v>
      </c>
      <c r="Q127" s="108">
        <f t="shared" si="32"/>
        <v>6660</v>
      </c>
      <c r="R127" s="207">
        <v>0.185</v>
      </c>
      <c r="S127" s="221">
        <v>16662.54</v>
      </c>
      <c r="T127" s="221">
        <v>4620.6</v>
      </c>
      <c r="U127" s="222">
        <f t="shared" si="33"/>
        <v>0.58465052631579</v>
      </c>
      <c r="V127" s="222">
        <f t="shared" si="34"/>
        <v>0.810631578947368</v>
      </c>
      <c r="W127" s="222">
        <f t="shared" si="35"/>
        <v>0.462848333333333</v>
      </c>
      <c r="X127" s="222">
        <f t="shared" si="36"/>
        <v>0.693783783783784</v>
      </c>
      <c r="Y127" s="191"/>
      <c r="Z127" s="229"/>
      <c r="AA127" s="233">
        <v>6175</v>
      </c>
      <c r="AB127" s="205">
        <f t="shared" si="37"/>
        <v>12350</v>
      </c>
      <c r="AC127" s="206">
        <v>1579.11885220322</v>
      </c>
      <c r="AD127" s="108">
        <f t="shared" si="38"/>
        <v>3158.23770440644</v>
      </c>
      <c r="AE127" s="207">
        <v>0.255727749344651</v>
      </c>
      <c r="AF127" s="206">
        <v>7101.25</v>
      </c>
      <c r="AG127" s="108">
        <f t="shared" si="39"/>
        <v>14202.5</v>
      </c>
      <c r="AH127" s="206">
        <v>1688.86761243134</v>
      </c>
      <c r="AI127" s="108">
        <f t="shared" si="40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54"/>
      <c r="AR127" s="254"/>
      <c r="AS127" s="255">
        <v>24</v>
      </c>
      <c r="AT127" s="255">
        <v>2</v>
      </c>
      <c r="AU127" s="255">
        <f t="shared" si="51"/>
        <v>-22</v>
      </c>
      <c r="AV127" s="256">
        <f t="shared" si="54"/>
        <v>-44</v>
      </c>
      <c r="AW127" s="255">
        <v>8</v>
      </c>
      <c r="AX127" s="255">
        <v>1</v>
      </c>
      <c r="AY127" s="255">
        <v>4</v>
      </c>
      <c r="AZ127" s="255">
        <f t="shared" si="52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3"/>
        <v>-4</v>
      </c>
    </row>
    <row r="128" s="168" customFormat="1" spans="1:60">
      <c r="A128" s="26">
        <v>92</v>
      </c>
      <c r="B128" s="26">
        <v>113299</v>
      </c>
      <c r="C128" s="27" t="s">
        <v>174</v>
      </c>
      <c r="D128" s="27" t="s">
        <v>47</v>
      </c>
      <c r="E128" s="56">
        <v>31</v>
      </c>
      <c r="F128" s="67">
        <v>150</v>
      </c>
      <c r="G128" s="188">
        <v>2</v>
      </c>
      <c r="H128" s="188">
        <v>2</v>
      </c>
      <c r="I128" s="206">
        <v>9500</v>
      </c>
      <c r="J128" s="108">
        <f t="shared" si="27"/>
        <v>28500</v>
      </c>
      <c r="K128" s="206">
        <f t="shared" si="28"/>
        <v>1900</v>
      </c>
      <c r="L128" s="108">
        <f t="shared" si="29"/>
        <v>5700</v>
      </c>
      <c r="M128" s="207">
        <v>0.2</v>
      </c>
      <c r="N128" s="208">
        <v>12000</v>
      </c>
      <c r="O128" s="205">
        <f t="shared" si="30"/>
        <v>36000</v>
      </c>
      <c r="P128" s="206">
        <f t="shared" si="31"/>
        <v>2220</v>
      </c>
      <c r="Q128" s="108">
        <f t="shared" si="32"/>
        <v>6660</v>
      </c>
      <c r="R128" s="207">
        <v>0.185</v>
      </c>
      <c r="S128" s="221">
        <v>14599.27</v>
      </c>
      <c r="T128" s="221">
        <v>2817.95</v>
      </c>
      <c r="U128" s="222">
        <f t="shared" si="33"/>
        <v>0.512255087719298</v>
      </c>
      <c r="V128" s="222">
        <f t="shared" si="34"/>
        <v>0.494377192982456</v>
      </c>
      <c r="W128" s="222">
        <f t="shared" si="35"/>
        <v>0.405535277777778</v>
      </c>
      <c r="X128" s="222">
        <f t="shared" si="36"/>
        <v>0.423115615615616</v>
      </c>
      <c r="Y128" s="191"/>
      <c r="Z128" s="229"/>
      <c r="AA128" s="233">
        <v>6175</v>
      </c>
      <c r="AB128" s="205">
        <f t="shared" si="37"/>
        <v>12350</v>
      </c>
      <c r="AC128" s="206">
        <v>1511.7183633722</v>
      </c>
      <c r="AD128" s="108">
        <f t="shared" si="38"/>
        <v>3023.4367267444</v>
      </c>
      <c r="AE128" s="207">
        <v>0.244812690424649</v>
      </c>
      <c r="AF128" s="206">
        <v>7101.25</v>
      </c>
      <c r="AG128" s="108">
        <f t="shared" si="39"/>
        <v>14202.5</v>
      </c>
      <c r="AH128" s="206">
        <v>1616.78278962657</v>
      </c>
      <c r="AI128" s="108">
        <f t="shared" si="40"/>
        <v>3233.56557925314</v>
      </c>
      <c r="AJ128" s="242">
        <v>0.227675802094923</v>
      </c>
      <c r="AK128" s="243">
        <v>11275.53</v>
      </c>
      <c r="AL128" s="243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54"/>
      <c r="AR128" s="254"/>
      <c r="AS128" s="255">
        <v>24</v>
      </c>
      <c r="AT128" s="255">
        <v>0</v>
      </c>
      <c r="AU128" s="255">
        <f t="shared" si="51"/>
        <v>-24</v>
      </c>
      <c r="AV128" s="256">
        <f t="shared" si="54"/>
        <v>-48</v>
      </c>
      <c r="AW128" s="255">
        <v>8</v>
      </c>
      <c r="AX128" s="255">
        <v>4</v>
      </c>
      <c r="AY128" s="255">
        <v>0</v>
      </c>
      <c r="AZ128" s="255">
        <f t="shared" si="52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3"/>
        <v>0</v>
      </c>
    </row>
    <row r="129" s="168" customFormat="1" spans="1:60">
      <c r="A129" s="26">
        <v>121</v>
      </c>
      <c r="B129" s="26">
        <v>113008</v>
      </c>
      <c r="C129" s="27" t="s">
        <v>175</v>
      </c>
      <c r="D129" s="27" t="s">
        <v>51</v>
      </c>
      <c r="E129" s="56">
        <v>41</v>
      </c>
      <c r="F129" s="67">
        <v>100</v>
      </c>
      <c r="G129" s="188">
        <v>2</v>
      </c>
      <c r="H129" s="188">
        <v>1</v>
      </c>
      <c r="I129" s="206">
        <v>6000</v>
      </c>
      <c r="J129" s="108">
        <f t="shared" si="27"/>
        <v>18000</v>
      </c>
      <c r="K129" s="206">
        <f t="shared" si="28"/>
        <v>1353.51345592259</v>
      </c>
      <c r="L129" s="108">
        <f t="shared" si="29"/>
        <v>4060.54036776778</v>
      </c>
      <c r="M129" s="207">
        <v>0.225585575987099</v>
      </c>
      <c r="N129" s="208">
        <v>8500</v>
      </c>
      <c r="O129" s="205">
        <f t="shared" si="30"/>
        <v>25500</v>
      </c>
      <c r="P129" s="206">
        <f t="shared" si="31"/>
        <v>1773.66659119857</v>
      </c>
      <c r="Q129" s="108">
        <f t="shared" si="32"/>
        <v>5320.99977359571</v>
      </c>
      <c r="R129" s="207">
        <v>0.208666657788067</v>
      </c>
      <c r="S129" s="221">
        <v>8926.12</v>
      </c>
      <c r="T129" s="221">
        <v>2074.87</v>
      </c>
      <c r="U129" s="222">
        <f t="shared" si="33"/>
        <v>0.495895555555556</v>
      </c>
      <c r="V129" s="222">
        <f t="shared" si="34"/>
        <v>0.510983714500203</v>
      </c>
      <c r="W129" s="222">
        <f t="shared" si="35"/>
        <v>0.350043921568627</v>
      </c>
      <c r="X129" s="222">
        <f t="shared" si="36"/>
        <v>0.389939877520027</v>
      </c>
      <c r="Y129" s="191"/>
      <c r="Z129" s="229"/>
      <c r="AA129" s="233">
        <v>3900</v>
      </c>
      <c r="AB129" s="205">
        <f t="shared" si="37"/>
        <v>7800</v>
      </c>
      <c r="AC129" s="206">
        <v>1136.38733903501</v>
      </c>
      <c r="AD129" s="108">
        <f t="shared" si="38"/>
        <v>2272.77467807002</v>
      </c>
      <c r="AE129" s="207">
        <v>0.291381368983336</v>
      </c>
      <c r="AF129" s="206">
        <v>4485</v>
      </c>
      <c r="AG129" s="108">
        <f t="shared" si="39"/>
        <v>8970</v>
      </c>
      <c r="AH129" s="206">
        <v>1215.36625909795</v>
      </c>
      <c r="AI129" s="108">
        <f t="shared" si="40"/>
        <v>2430.7325181959</v>
      </c>
      <c r="AJ129" s="242">
        <v>0.270984673154503</v>
      </c>
      <c r="AK129" s="243">
        <v>4418.6</v>
      </c>
      <c r="AL129" s="243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54"/>
      <c r="AR129" s="254"/>
      <c r="AS129" s="255">
        <v>24</v>
      </c>
      <c r="AT129" s="255">
        <v>22</v>
      </c>
      <c r="AU129" s="255">
        <f t="shared" si="51"/>
        <v>-2</v>
      </c>
      <c r="AV129" s="256">
        <f t="shared" si="54"/>
        <v>-4</v>
      </c>
      <c r="AW129" s="255">
        <v>8</v>
      </c>
      <c r="AX129" s="255">
        <v>2</v>
      </c>
      <c r="AY129" s="255">
        <v>2</v>
      </c>
      <c r="AZ129" s="255">
        <f t="shared" si="52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3"/>
        <v>-1</v>
      </c>
    </row>
    <row r="130" s="168" customFormat="1" spans="1:60">
      <c r="A130" s="26">
        <v>127</v>
      </c>
      <c r="B130" s="23">
        <v>107829</v>
      </c>
      <c r="C130" s="24" t="s">
        <v>176</v>
      </c>
      <c r="D130" s="27" t="s">
        <v>47</v>
      </c>
      <c r="E130" s="189">
        <v>44</v>
      </c>
      <c r="F130" s="190">
        <v>100</v>
      </c>
      <c r="G130" s="188">
        <v>1</v>
      </c>
      <c r="H130" s="188">
        <v>1</v>
      </c>
      <c r="I130" s="206">
        <v>8000</v>
      </c>
      <c r="J130" s="108">
        <f t="shared" si="27"/>
        <v>24000</v>
      </c>
      <c r="K130" s="206">
        <f t="shared" si="28"/>
        <v>2116.10760979978</v>
      </c>
      <c r="L130" s="108">
        <f t="shared" si="29"/>
        <v>6348.32282939935</v>
      </c>
      <c r="M130" s="207">
        <v>0.264513451224973</v>
      </c>
      <c r="N130" s="208">
        <v>11500</v>
      </c>
      <c r="O130" s="205">
        <f t="shared" si="30"/>
        <v>34500</v>
      </c>
      <c r="P130" s="206">
        <f t="shared" si="31"/>
        <v>2813.76183740566</v>
      </c>
      <c r="Q130" s="108">
        <f t="shared" si="32"/>
        <v>8441.28551221698</v>
      </c>
      <c r="R130" s="207">
        <v>0.244674942383101</v>
      </c>
      <c r="S130" s="217">
        <v>11675.84</v>
      </c>
      <c r="T130" s="217">
        <v>3278.8</v>
      </c>
      <c r="U130" s="222">
        <f t="shared" si="33"/>
        <v>0.486493333333333</v>
      </c>
      <c r="V130" s="222">
        <f t="shared" si="34"/>
        <v>0.516482870848303</v>
      </c>
      <c r="W130" s="222">
        <f t="shared" si="35"/>
        <v>0.338430144927536</v>
      </c>
      <c r="X130" s="222">
        <f t="shared" si="36"/>
        <v>0.388424250696725</v>
      </c>
      <c r="Y130" s="191"/>
      <c r="Z130" s="229"/>
      <c r="AA130" s="233">
        <v>4875</v>
      </c>
      <c r="AB130" s="205">
        <f t="shared" si="37"/>
        <v>9750</v>
      </c>
      <c r="AC130" s="206">
        <v>1665.60813818226</v>
      </c>
      <c r="AD130" s="108">
        <f t="shared" si="38"/>
        <v>3331.21627636452</v>
      </c>
      <c r="AE130" s="207">
        <v>0.341663207832257</v>
      </c>
      <c r="AF130" s="206">
        <v>5606.25</v>
      </c>
      <c r="AG130" s="108">
        <f t="shared" si="39"/>
        <v>11212.5</v>
      </c>
      <c r="AH130" s="206">
        <v>1781.36790378592</v>
      </c>
      <c r="AI130" s="108">
        <f t="shared" si="40"/>
        <v>3562.73580757184</v>
      </c>
      <c r="AJ130" s="242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54"/>
      <c r="AR130" s="254"/>
      <c r="AS130" s="255">
        <v>24</v>
      </c>
      <c r="AT130" s="255">
        <v>10</v>
      </c>
      <c r="AU130" s="255">
        <f t="shared" si="51"/>
        <v>-14</v>
      </c>
      <c r="AV130" s="256">
        <f t="shared" si="54"/>
        <v>-28</v>
      </c>
      <c r="AW130" s="255">
        <v>8</v>
      </c>
      <c r="AX130" s="255">
        <v>2</v>
      </c>
      <c r="AY130" s="255">
        <v>0</v>
      </c>
      <c r="AZ130" s="255">
        <f t="shared" si="52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3"/>
        <v>-4</v>
      </c>
    </row>
    <row r="131" s="168" customFormat="1" spans="1:60">
      <c r="A131" s="264">
        <v>109</v>
      </c>
      <c r="B131" s="26">
        <v>52</v>
      </c>
      <c r="C131" s="27" t="s">
        <v>177</v>
      </c>
      <c r="D131" s="265" t="s">
        <v>55</v>
      </c>
      <c r="E131" s="266">
        <v>37</v>
      </c>
      <c r="F131" s="67">
        <v>100</v>
      </c>
      <c r="G131" s="188">
        <v>2</v>
      </c>
      <c r="H131" s="188">
        <v>0</v>
      </c>
      <c r="I131" s="206">
        <v>10000</v>
      </c>
      <c r="J131" s="108">
        <f t="shared" si="27"/>
        <v>30000</v>
      </c>
      <c r="K131" s="206">
        <f t="shared" si="28"/>
        <v>2275.69677607236</v>
      </c>
      <c r="L131" s="108">
        <f t="shared" si="29"/>
        <v>6827.09032821708</v>
      </c>
      <c r="M131" s="207">
        <v>0.227569677607236</v>
      </c>
      <c r="N131" s="208">
        <v>12800</v>
      </c>
      <c r="O131" s="205">
        <f t="shared" si="30"/>
        <v>38400</v>
      </c>
      <c r="P131" s="206">
        <f t="shared" si="31"/>
        <v>2694.42498286967</v>
      </c>
      <c r="Q131" s="108">
        <f t="shared" si="32"/>
        <v>8083.27494860901</v>
      </c>
      <c r="R131" s="207">
        <v>0.210501951786693</v>
      </c>
      <c r="S131" s="221">
        <v>11691.79</v>
      </c>
      <c r="T131" s="221">
        <v>3057.15</v>
      </c>
      <c r="U131" s="222">
        <f t="shared" si="33"/>
        <v>0.389726333333333</v>
      </c>
      <c r="V131" s="222">
        <f t="shared" si="34"/>
        <v>0.447796916845304</v>
      </c>
      <c r="W131" s="222">
        <f t="shared" si="35"/>
        <v>0.304473697916667</v>
      </c>
      <c r="X131" s="222">
        <f t="shared" si="36"/>
        <v>0.378206855443669</v>
      </c>
      <c r="Y131" s="191"/>
      <c r="Z131" s="229"/>
      <c r="AA131" s="233">
        <v>6500</v>
      </c>
      <c r="AB131" s="205">
        <f t="shared" si="37"/>
        <v>13000</v>
      </c>
      <c r="AC131" s="206">
        <v>1910.63708491075</v>
      </c>
      <c r="AD131" s="108">
        <f t="shared" si="38"/>
        <v>3821.2741698215</v>
      </c>
      <c r="AE131" s="207">
        <v>0.293944166909347</v>
      </c>
      <c r="AF131" s="206">
        <v>7475</v>
      </c>
      <c r="AG131" s="108">
        <f t="shared" si="39"/>
        <v>14950</v>
      </c>
      <c r="AH131" s="206">
        <v>2043.42636231205</v>
      </c>
      <c r="AI131" s="108">
        <f t="shared" si="40"/>
        <v>4086.8527246241</v>
      </c>
      <c r="AJ131" s="242">
        <v>0.273368075225692</v>
      </c>
      <c r="AK131" s="243">
        <v>10375.11</v>
      </c>
      <c r="AL131" s="243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54"/>
      <c r="AR131" s="254"/>
      <c r="AS131" s="255">
        <v>27</v>
      </c>
      <c r="AT131" s="255">
        <v>0</v>
      </c>
      <c r="AU131" s="255">
        <f t="shared" si="51"/>
        <v>-27</v>
      </c>
      <c r="AV131" s="256">
        <f t="shared" si="54"/>
        <v>-54</v>
      </c>
      <c r="AW131" s="255">
        <v>16</v>
      </c>
      <c r="AX131" s="255">
        <v>8</v>
      </c>
      <c r="AY131" s="255">
        <v>2</v>
      </c>
      <c r="AZ131" s="255">
        <f t="shared" si="52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3"/>
        <v>-5</v>
      </c>
    </row>
    <row r="132" s="168" customFormat="1" spans="1:60">
      <c r="A132" s="267" t="s">
        <v>178</v>
      </c>
      <c r="B132" s="267"/>
      <c r="C132" s="267"/>
      <c r="D132" s="267"/>
      <c r="E132" s="267"/>
      <c r="F132" s="107">
        <f t="shared" ref="F132:L132" si="55">SUM(F4:F131)</f>
        <v>19550</v>
      </c>
      <c r="G132" s="188">
        <f t="shared" si="55"/>
        <v>349</v>
      </c>
      <c r="H132" s="188">
        <f t="shared" si="55"/>
        <v>184</v>
      </c>
      <c r="I132" s="206">
        <f t="shared" si="55"/>
        <v>2018500</v>
      </c>
      <c r="J132" s="108">
        <f t="shared" si="55"/>
        <v>6055500</v>
      </c>
      <c r="K132" s="206">
        <f t="shared" si="55"/>
        <v>441042.636416023</v>
      </c>
      <c r="L132" s="108">
        <f t="shared" si="55"/>
        <v>1323127.90924807</v>
      </c>
      <c r="M132" s="207">
        <v>0.217702717854812</v>
      </c>
      <c r="N132" s="208">
        <f>SUM(N4:N131)</f>
        <v>2514625</v>
      </c>
      <c r="O132" s="205">
        <f>SUM(O4:O131)</f>
        <v>7543875</v>
      </c>
      <c r="P132" s="206">
        <f>SUM(P4:P131)</f>
        <v>508599.111329459</v>
      </c>
      <c r="Q132" s="108">
        <f>SUM(Q4:Q131)</f>
        <v>1525797.33398838</v>
      </c>
      <c r="R132" s="207">
        <v>0.193812956746964</v>
      </c>
      <c r="S132" s="221">
        <f>SUM(S4:S131)</f>
        <v>6061874.11</v>
      </c>
      <c r="T132" s="221">
        <f>SUM(T4:T131)</f>
        <v>1231290.68</v>
      </c>
      <c r="U132" s="222">
        <f>S132/J132</f>
        <v>1.00105261497812</v>
      </c>
      <c r="V132" s="222">
        <f>T132/L132</f>
        <v>0.930590815441072</v>
      </c>
      <c r="W132" s="222">
        <f>S132/O132</f>
        <v>0.803549118987258</v>
      </c>
      <c r="X132" s="222">
        <f>T132/Q132</f>
        <v>0.806981800644159</v>
      </c>
      <c r="Y132" s="191"/>
      <c r="Z132" s="229"/>
      <c r="AA132" s="233">
        <f>SUM(AA1:AA57)</f>
        <v>717595</v>
      </c>
      <c r="AB132" s="205">
        <f>SUM(AB4:AB131)</f>
        <v>2629430</v>
      </c>
      <c r="AC132" s="206">
        <f>SUM(AC1:AC57)</f>
        <v>188807.040535248</v>
      </c>
      <c r="AD132" s="108">
        <f>SUM(AD4:AD131)</f>
        <v>718581.00441938</v>
      </c>
      <c r="AE132" s="207">
        <f>AC132/AA132</f>
        <v>0.263110864115898</v>
      </c>
      <c r="AF132" s="206">
        <f>SUM(AF1:AF57)</f>
        <v>825234.25</v>
      </c>
      <c r="AG132" s="108">
        <f>SUM(AG4:AG131)</f>
        <v>3023844.5</v>
      </c>
      <c r="AH132" s="206">
        <f>SUM(AH1:AH57)</f>
        <v>201929.129852447</v>
      </c>
      <c r="AI132" s="108">
        <f>SUM(AI4:AI131)</f>
        <v>768522.384226527</v>
      </c>
      <c r="AJ132" s="242">
        <f>AH132/AF132</f>
        <v>0.244693103627785</v>
      </c>
      <c r="AK132" s="243">
        <f>SUM(AK4:AK131)</f>
        <v>2840144.55</v>
      </c>
      <c r="AL132" s="243">
        <f>SUM(AL4:AL131)</f>
        <v>602187.54</v>
      </c>
      <c r="AM132" s="244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54"/>
      <c r="AR132" s="254"/>
      <c r="AS132" s="255">
        <f>SUM(AS4:AS131)</f>
        <v>5216</v>
      </c>
      <c r="AT132" s="255">
        <v>0</v>
      </c>
      <c r="AU132" s="255">
        <f t="shared" si="51"/>
        <v>-5216</v>
      </c>
      <c r="AV132" s="256"/>
      <c r="AW132" s="255">
        <f>SUM(AW4:AW131)</f>
        <v>2055</v>
      </c>
      <c r="AX132" s="255">
        <f>SUM(AX4:AX131)</f>
        <v>1211</v>
      </c>
      <c r="AY132" s="255">
        <f>SUM(AY4:AY131)</f>
        <v>326</v>
      </c>
      <c r="AZ132" s="255"/>
      <c r="BA132" s="255"/>
      <c r="BB132" s="259">
        <f>SUM(BB4:BB131)</f>
        <v>17800</v>
      </c>
      <c r="BC132" s="255">
        <f>SUM(BC4:BC131)</f>
        <v>2608</v>
      </c>
      <c r="BD132" s="255">
        <f>SUM(BD4:BD131)</f>
        <v>7864</v>
      </c>
      <c r="BE132" s="262">
        <f>SUM(BE4:BE131)</f>
        <v>-7328</v>
      </c>
      <c r="BF132" s="263">
        <f>SUM(BF4:BF131)</f>
        <v>987</v>
      </c>
      <c r="BG132" s="255">
        <v>0</v>
      </c>
      <c r="BH132" s="255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K65" sqref="K65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20" t="s">
        <v>186</v>
      </c>
    </row>
    <row r="3" s="140" customFormat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11" t="s">
        <v>893</v>
      </c>
      <c r="G2" s="11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1827</v>
      </c>
      <c r="N1" s="6"/>
      <c r="O1" s="11"/>
      <c r="Q1" s="72">
        <v>44143</v>
      </c>
      <c r="R1" s="75"/>
      <c r="S1" s="19" t="s">
        <v>1828</v>
      </c>
      <c r="T1" s="6"/>
      <c r="U1" s="11"/>
      <c r="W1" s="72">
        <v>44144</v>
      </c>
      <c r="X1" s="75"/>
      <c r="Y1" s="19" t="s">
        <v>1829</v>
      </c>
      <c r="Z1" s="6"/>
      <c r="AA1" s="11"/>
      <c r="AB1" s="100"/>
      <c r="AD1" s="72">
        <v>44145</v>
      </c>
      <c r="AE1" s="75"/>
      <c r="AF1" s="19" t="s">
        <v>1830</v>
      </c>
      <c r="AG1" s="6"/>
      <c r="AH1" s="11"/>
      <c r="AJ1" s="72">
        <v>44146</v>
      </c>
      <c r="AK1" s="75"/>
      <c r="AL1" s="19" t="s">
        <v>1831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1832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1833</v>
      </c>
      <c r="N2" s="6" t="s">
        <v>1834</v>
      </c>
      <c r="O2" s="11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1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spans="1:44">
      <c r="A3" s="54">
        <v>1</v>
      </c>
      <c r="B3" s="54">
        <v>337</v>
      </c>
      <c r="C3" s="55" t="s">
        <v>1838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1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1842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1843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2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1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1844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1845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2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1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1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1846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1847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1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2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1851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1852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1853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1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2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1856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1857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1858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1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2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1860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1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1862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1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1865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1866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2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1868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1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1870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1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2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1872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1873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1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2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1875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1876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1877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2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1879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1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1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1881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1882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2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1883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1885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1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1886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1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1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1888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1889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2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1891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1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1893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1894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1895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1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1896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1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2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1897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1898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1900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1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1902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1903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1904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1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2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1905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1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1907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1911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1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1914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1916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1917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1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1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1924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1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1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1928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544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1930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1931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1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1935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1936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1937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1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1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2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1939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1940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2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1941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1942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1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1943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1944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1946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1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1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1949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1950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1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1952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1954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1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1956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1957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1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1959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1961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1962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1964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1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1967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1968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1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541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1970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1971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1973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1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1975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1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1976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1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1979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1981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1983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1984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1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1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1988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1991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1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1993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1994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1995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1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1997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1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2000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2002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1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2004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2005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1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1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2008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2009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2010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2011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1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1703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2013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2014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1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2015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1444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2017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1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2020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2021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1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2023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1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2025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1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2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2028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563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993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2029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1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2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2031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2033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2034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2035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1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2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2037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2038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workbookViewId="0">
      <selection activeCell="J3" sqref="J3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 t="s">
        <v>2127</v>
      </c>
      <c r="C3" s="13">
        <v>105751</v>
      </c>
      <c r="D3" s="13" t="s">
        <v>2047</v>
      </c>
      <c r="E3" s="13">
        <v>8763</v>
      </c>
      <c r="F3" s="13" t="s">
        <v>268</v>
      </c>
      <c r="G3" s="13"/>
      <c r="H3" s="13"/>
      <c r="I3" s="13">
        <v>180</v>
      </c>
      <c r="J3" s="12">
        <v>180</v>
      </c>
    </row>
    <row r="4" customHeight="1" spans="1:10">
      <c r="A4" s="12">
        <v>2</v>
      </c>
      <c r="B4" s="13"/>
      <c r="C4" s="13"/>
      <c r="D4" s="13"/>
      <c r="E4" s="13"/>
      <c r="F4" s="13"/>
      <c r="G4" s="13"/>
      <c r="H4" s="13"/>
      <c r="I4" s="13"/>
      <c r="J4" s="12"/>
    </row>
    <row r="5" customHeight="1" spans="1:10">
      <c r="A5" s="12">
        <v>3</v>
      </c>
      <c r="B5" s="13"/>
      <c r="C5" s="13"/>
      <c r="D5" s="13"/>
      <c r="E5" s="13"/>
      <c r="F5" s="13"/>
      <c r="G5" s="13"/>
      <c r="H5" s="13"/>
      <c r="I5" s="13"/>
      <c r="J5" s="12"/>
    </row>
    <row r="6" customHeight="1" spans="1:10">
      <c r="A6" s="12">
        <v>4</v>
      </c>
      <c r="B6" s="13"/>
      <c r="C6" s="13"/>
      <c r="D6" s="13"/>
      <c r="E6" s="13"/>
      <c r="F6" s="13"/>
      <c r="G6" s="13"/>
      <c r="H6" s="13"/>
      <c r="I6" s="13"/>
      <c r="J6" s="12"/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tabSelected="1" workbookViewId="0">
      <selection activeCell="G13" sqref="G13"/>
    </sheetView>
  </sheetViews>
  <sheetFormatPr defaultColWidth="9" defaultRowHeight="13.5" outlineLevelRow="5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6" t="s">
        <v>14</v>
      </c>
      <c r="B2" s="7" t="s">
        <v>2119</v>
      </c>
      <c r="C2" s="7" t="s">
        <v>15</v>
      </c>
      <c r="D2" s="7" t="s">
        <v>2120</v>
      </c>
      <c r="E2" s="6" t="s">
        <v>2121</v>
      </c>
      <c r="F2" s="7" t="s">
        <v>2122</v>
      </c>
      <c r="G2" s="6" t="s">
        <v>2128</v>
      </c>
    </row>
    <row r="3" spans="1:7">
      <c r="A3" s="8"/>
      <c r="B3" s="8" t="s">
        <v>2127</v>
      </c>
      <c r="C3" s="8">
        <v>105751</v>
      </c>
      <c r="D3" s="8" t="s">
        <v>2047</v>
      </c>
      <c r="E3" s="8">
        <v>8763</v>
      </c>
      <c r="F3" s="8" t="s">
        <v>268</v>
      </c>
      <c r="G3" s="8">
        <v>50</v>
      </c>
    </row>
    <row r="4" spans="1:7">
      <c r="A4" s="8"/>
      <c r="B4" s="8" t="s">
        <v>2127</v>
      </c>
      <c r="C4" s="8">
        <v>105751</v>
      </c>
      <c r="D4" s="8" t="s">
        <v>2047</v>
      </c>
      <c r="E4" s="8">
        <v>9295</v>
      </c>
      <c r="F4" s="8" t="s">
        <v>389</v>
      </c>
      <c r="G4" s="8">
        <v>50</v>
      </c>
    </row>
    <row r="5" spans="1:7">
      <c r="A5" s="8"/>
      <c r="B5" s="8" t="s">
        <v>2127</v>
      </c>
      <c r="C5" s="8">
        <v>105751</v>
      </c>
      <c r="D5" s="8" t="s">
        <v>2047</v>
      </c>
      <c r="E5" s="8">
        <v>13321</v>
      </c>
      <c r="F5" s="8" t="s">
        <v>723</v>
      </c>
      <c r="G5" s="8">
        <v>25</v>
      </c>
    </row>
    <row r="6" spans="1:7">
      <c r="A6" s="8"/>
      <c r="B6" s="8" t="s">
        <v>2127</v>
      </c>
      <c r="C6" s="8">
        <v>105751</v>
      </c>
      <c r="D6" s="8" t="s">
        <v>2047</v>
      </c>
      <c r="E6" s="8">
        <v>13323</v>
      </c>
      <c r="F6" s="8" t="s">
        <v>1476</v>
      </c>
      <c r="G6" s="8">
        <v>25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2129</v>
      </c>
      <c r="D1" s="1" t="s">
        <v>2130</v>
      </c>
      <c r="E1" s="1" t="s">
        <v>2131</v>
      </c>
      <c r="F1" s="1" t="s">
        <v>15</v>
      </c>
      <c r="H1" s="1" t="s">
        <v>16</v>
      </c>
      <c r="I1" s="1" t="s">
        <v>2132</v>
      </c>
      <c r="J1" s="1" t="s">
        <v>2133</v>
      </c>
      <c r="K1" s="1" t="s">
        <v>2133</v>
      </c>
      <c r="L1" s="1" t="s">
        <v>2133</v>
      </c>
      <c r="M1" s="1" t="s">
        <v>2134</v>
      </c>
      <c r="N1" s="1" t="s">
        <v>2135</v>
      </c>
      <c r="O1" s="1" t="s">
        <v>2136</v>
      </c>
      <c r="P1" s="1" t="s">
        <v>2137</v>
      </c>
      <c r="Q1" s="1" t="s">
        <v>2138</v>
      </c>
    </row>
    <row r="2" s="2" customFormat="1" spans="1:17">
      <c r="A2" s="3">
        <v>107</v>
      </c>
      <c r="B2" s="2" t="s">
        <v>2139</v>
      </c>
      <c r="C2" s="2" t="s">
        <v>2140</v>
      </c>
      <c r="D2" s="2" t="s">
        <v>339</v>
      </c>
      <c r="E2" s="2" t="s">
        <v>2141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2142</v>
      </c>
      <c r="J2" s="4" t="s">
        <v>2143</v>
      </c>
      <c r="K2" s="4" t="s">
        <v>2144</v>
      </c>
      <c r="L2" s="4" t="s">
        <v>2145</v>
      </c>
      <c r="M2" s="2" t="s">
        <v>2146</v>
      </c>
      <c r="N2" s="2">
        <v>10</v>
      </c>
      <c r="O2" s="2">
        <v>1</v>
      </c>
      <c r="P2" s="2">
        <v>2</v>
      </c>
      <c r="Q2" s="2" t="s">
        <v>2147</v>
      </c>
    </row>
    <row r="3" s="2" customFormat="1" spans="1:17">
      <c r="A3" s="3">
        <v>106</v>
      </c>
      <c r="B3" s="2" t="s">
        <v>2139</v>
      </c>
      <c r="C3" s="2" t="s">
        <v>2148</v>
      </c>
      <c r="D3" s="2" t="s">
        <v>2149</v>
      </c>
      <c r="E3" s="2" t="s">
        <v>2150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2151</v>
      </c>
      <c r="J3" s="4" t="s">
        <v>2152</v>
      </c>
      <c r="K3" s="4" t="s">
        <v>2153</v>
      </c>
      <c r="L3" s="4" t="s">
        <v>2154</v>
      </c>
      <c r="M3" s="2" t="s">
        <v>2155</v>
      </c>
      <c r="N3" s="2">
        <v>24</v>
      </c>
      <c r="O3" s="2" t="s">
        <v>2156</v>
      </c>
      <c r="P3" s="2">
        <v>24</v>
      </c>
      <c r="Q3" s="2" t="s">
        <v>2157</v>
      </c>
    </row>
    <row r="4" s="2" customFormat="1" spans="1:17">
      <c r="A4" s="3">
        <v>105</v>
      </c>
      <c r="B4" s="2" t="s">
        <v>2139</v>
      </c>
      <c r="C4" s="2" t="s">
        <v>2158</v>
      </c>
      <c r="D4" s="2" t="s">
        <v>251</v>
      </c>
      <c r="E4" s="2" t="s">
        <v>2159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2151</v>
      </c>
      <c r="J4" s="4" t="s">
        <v>2160</v>
      </c>
      <c r="K4" s="4" t="s">
        <v>2161</v>
      </c>
      <c r="L4" s="4" t="s">
        <v>2162</v>
      </c>
      <c r="M4" s="2" t="s">
        <v>2163</v>
      </c>
      <c r="N4" s="2">
        <v>12</v>
      </c>
      <c r="O4" s="2">
        <v>2</v>
      </c>
      <c r="P4" s="2">
        <v>8</v>
      </c>
      <c r="Q4" s="2" t="s">
        <v>2164</v>
      </c>
    </row>
    <row r="5" s="2" customFormat="1" spans="1:17">
      <c r="A5" s="3">
        <v>104</v>
      </c>
      <c r="B5" s="2" t="s">
        <v>2139</v>
      </c>
      <c r="C5" s="2" t="s">
        <v>2165</v>
      </c>
      <c r="D5" s="2" t="s">
        <v>408</v>
      </c>
      <c r="E5" s="2" t="s">
        <v>2159</v>
      </c>
      <c r="F5" s="3">
        <v>104428</v>
      </c>
      <c r="G5" s="3" t="str">
        <f>VLOOKUP(F:F,双十一未开展社区活动!B:C,2,0)</f>
        <v>崇州市崇阳镇永康东路药店</v>
      </c>
      <c r="H5" s="3" t="s">
        <v>2166</v>
      </c>
      <c r="I5" s="2" t="s">
        <v>2151</v>
      </c>
      <c r="J5" s="4" t="s">
        <v>2167</v>
      </c>
      <c r="K5" s="4" t="s">
        <v>2168</v>
      </c>
      <c r="L5" s="4" t="s">
        <v>2169</v>
      </c>
      <c r="M5" s="2" t="s">
        <v>2170</v>
      </c>
      <c r="N5" s="2">
        <v>10</v>
      </c>
      <c r="O5" s="2" t="s">
        <v>2156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2139</v>
      </c>
      <c r="C6" s="2" t="s">
        <v>2171</v>
      </c>
      <c r="D6" s="2" t="s">
        <v>627</v>
      </c>
      <c r="E6" s="2" t="s">
        <v>2172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2151</v>
      </c>
      <c r="J6" s="4" t="s">
        <v>2173</v>
      </c>
      <c r="K6" s="4" t="s">
        <v>2174</v>
      </c>
      <c r="L6" s="4" t="s">
        <v>2175</v>
      </c>
      <c r="M6" s="2" t="s">
        <v>2176</v>
      </c>
      <c r="N6" s="2">
        <v>7</v>
      </c>
      <c r="O6" s="2">
        <v>3</v>
      </c>
      <c r="P6" s="2">
        <v>7</v>
      </c>
      <c r="Q6" s="2" t="s">
        <v>2177</v>
      </c>
    </row>
    <row r="7" s="2" customFormat="1" spans="1:17">
      <c r="A7" s="3">
        <v>102</v>
      </c>
      <c r="B7" s="2" t="s">
        <v>2139</v>
      </c>
      <c r="C7" s="2" t="s">
        <v>2178</v>
      </c>
      <c r="D7" s="2" t="s">
        <v>484</v>
      </c>
      <c r="E7" s="2" t="s">
        <v>2179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2151</v>
      </c>
      <c r="J7" s="4" t="s">
        <v>2180</v>
      </c>
      <c r="K7" s="4" t="s">
        <v>2181</v>
      </c>
      <c r="L7" s="4" t="s">
        <v>2182</v>
      </c>
      <c r="M7" s="2" t="s">
        <v>2183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2139</v>
      </c>
      <c r="C8" s="2" t="s">
        <v>2184</v>
      </c>
      <c r="D8" s="2" t="s">
        <v>2185</v>
      </c>
      <c r="E8" s="2" t="s">
        <v>2186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2151</v>
      </c>
      <c r="J8" s="4" t="s">
        <v>2187</v>
      </c>
      <c r="K8" s="4" t="s">
        <v>2188</v>
      </c>
      <c r="L8" s="5" t="s">
        <v>2189</v>
      </c>
      <c r="M8" s="2" t="s">
        <v>2190</v>
      </c>
      <c r="N8" s="2">
        <v>51</v>
      </c>
      <c r="O8" s="2">
        <v>16</v>
      </c>
      <c r="P8" s="2">
        <v>24</v>
      </c>
      <c r="Q8" s="2" t="s">
        <v>2191</v>
      </c>
    </row>
    <row r="9" s="2" customFormat="1" spans="1:17">
      <c r="A9" s="3">
        <v>100</v>
      </c>
      <c r="B9" s="2" t="s">
        <v>2139</v>
      </c>
      <c r="C9" s="2" t="s">
        <v>2192</v>
      </c>
      <c r="D9" s="2" t="s">
        <v>234</v>
      </c>
      <c r="E9" s="2" t="s">
        <v>2193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2194</v>
      </c>
      <c r="J9" s="5" t="s">
        <v>2195</v>
      </c>
      <c r="K9" s="4" t="s">
        <v>2196</v>
      </c>
      <c r="L9" s="4" t="s">
        <v>2197</v>
      </c>
      <c r="M9" s="2" t="s">
        <v>2198</v>
      </c>
      <c r="N9" s="2">
        <v>20</v>
      </c>
      <c r="O9" s="2">
        <v>3</v>
      </c>
      <c r="P9" s="2">
        <v>20</v>
      </c>
      <c r="Q9" s="2" t="s">
        <v>2199</v>
      </c>
    </row>
    <row r="10" s="2" customFormat="1" spans="1:17">
      <c r="A10" s="3">
        <v>99</v>
      </c>
      <c r="B10" s="2" t="s">
        <v>2139</v>
      </c>
      <c r="C10" s="2" t="s">
        <v>2200</v>
      </c>
      <c r="D10" s="2" t="s">
        <v>1692</v>
      </c>
      <c r="E10" s="2" t="s">
        <v>2201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2151</v>
      </c>
      <c r="J10" s="4" t="s">
        <v>2202</v>
      </c>
      <c r="K10" s="4" t="s">
        <v>2203</v>
      </c>
      <c r="L10" s="4" t="s">
        <v>2204</v>
      </c>
      <c r="M10" s="2" t="s">
        <v>2205</v>
      </c>
      <c r="N10" s="2">
        <v>14</v>
      </c>
      <c r="O10" s="2" t="s">
        <v>2156</v>
      </c>
      <c r="P10" s="2">
        <v>3</v>
      </c>
      <c r="Q10" s="2" t="s">
        <v>2206</v>
      </c>
    </row>
    <row r="11" s="2" customFormat="1" spans="1:17">
      <c r="A11" s="3">
        <v>98</v>
      </c>
      <c r="B11" s="2" t="s">
        <v>2139</v>
      </c>
      <c r="C11" s="2" t="s">
        <v>2207</v>
      </c>
      <c r="D11" s="2" t="s">
        <v>308</v>
      </c>
      <c r="E11" s="2" t="s">
        <v>2208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2151</v>
      </c>
      <c r="J11" s="4" t="s">
        <v>2209</v>
      </c>
      <c r="K11" s="4" t="s">
        <v>2210</v>
      </c>
      <c r="L11" s="4" t="s">
        <v>2211</v>
      </c>
      <c r="M11" s="2" t="s">
        <v>2212</v>
      </c>
      <c r="N11" s="2">
        <v>12</v>
      </c>
      <c r="O11" s="2">
        <v>1</v>
      </c>
      <c r="P11" s="2">
        <v>10</v>
      </c>
      <c r="Q11" s="2" t="s">
        <v>2213</v>
      </c>
    </row>
    <row r="12" s="2" customFormat="1" spans="1:17">
      <c r="A12" s="3">
        <v>97</v>
      </c>
      <c r="B12" s="2" t="s">
        <v>2139</v>
      </c>
      <c r="C12" s="2" t="s">
        <v>2214</v>
      </c>
      <c r="D12" s="2" t="s">
        <v>436</v>
      </c>
      <c r="E12" s="2" t="s">
        <v>2215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2151</v>
      </c>
      <c r="J12" s="4" t="s">
        <v>2216</v>
      </c>
      <c r="K12" s="4" t="s">
        <v>2217</v>
      </c>
      <c r="L12" s="4" t="s">
        <v>2218</v>
      </c>
      <c r="M12" s="2" t="s">
        <v>2219</v>
      </c>
      <c r="N12" s="2">
        <v>20</v>
      </c>
      <c r="O12" s="2">
        <v>2</v>
      </c>
      <c r="P12" s="2">
        <v>5</v>
      </c>
      <c r="Q12" s="2" t="s">
        <v>2220</v>
      </c>
    </row>
    <row r="13" s="2" customFormat="1" spans="1:17">
      <c r="A13" s="3">
        <v>96</v>
      </c>
      <c r="B13" s="2" t="s">
        <v>2139</v>
      </c>
      <c r="C13" s="2" t="s">
        <v>2221</v>
      </c>
      <c r="D13" s="2" t="s">
        <v>609</v>
      </c>
      <c r="E13" s="2" t="s">
        <v>2222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2151</v>
      </c>
      <c r="J13" s="4" t="s">
        <v>2223</v>
      </c>
      <c r="K13" s="4" t="s">
        <v>2224</v>
      </c>
      <c r="L13" s="4" t="s">
        <v>2225</v>
      </c>
      <c r="M13" s="2" t="s">
        <v>2226</v>
      </c>
      <c r="N13" s="2">
        <v>6</v>
      </c>
      <c r="O13" s="2">
        <v>5</v>
      </c>
      <c r="P13" s="2">
        <v>5</v>
      </c>
      <c r="Q13" s="2" t="s">
        <v>2227</v>
      </c>
    </row>
    <row r="14" s="2" customFormat="1" spans="1:17">
      <c r="A14" s="3">
        <v>95</v>
      </c>
      <c r="B14" s="2" t="s">
        <v>2139</v>
      </c>
      <c r="C14" s="2" t="s">
        <v>2228</v>
      </c>
      <c r="D14" s="2" t="s">
        <v>611</v>
      </c>
      <c r="E14" s="2" t="s">
        <v>2229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2151</v>
      </c>
      <c r="J14" s="4" t="s">
        <v>2230</v>
      </c>
      <c r="K14" s="4" t="s">
        <v>2231</v>
      </c>
      <c r="L14" s="4" t="s">
        <v>2232</v>
      </c>
      <c r="M14" s="2" t="s">
        <v>2155</v>
      </c>
      <c r="N14" s="2">
        <v>20</v>
      </c>
      <c r="O14" s="2" t="s">
        <v>2156</v>
      </c>
      <c r="P14" s="2">
        <v>15</v>
      </c>
      <c r="Q14" s="2" t="s">
        <v>2233</v>
      </c>
    </row>
    <row r="15" s="2" customFormat="1" spans="1:17">
      <c r="A15" s="3">
        <v>94</v>
      </c>
      <c r="B15" s="2" t="s">
        <v>2139</v>
      </c>
      <c r="C15" s="2" t="s">
        <v>2234</v>
      </c>
      <c r="D15" s="2" t="s">
        <v>534</v>
      </c>
      <c r="E15" s="2" t="s">
        <v>2235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2151</v>
      </c>
      <c r="J15" s="4" t="s">
        <v>2236</v>
      </c>
      <c r="K15" s="4" t="s">
        <v>2237</v>
      </c>
      <c r="L15" s="4" t="s">
        <v>2238</v>
      </c>
      <c r="M15" s="2" t="s">
        <v>2170</v>
      </c>
      <c r="N15" s="2">
        <v>8</v>
      </c>
      <c r="O15" s="2" t="s">
        <v>2156</v>
      </c>
      <c r="P15" s="2" t="s">
        <v>2156</v>
      </c>
      <c r="Q15" s="2" t="s">
        <v>2239</v>
      </c>
    </row>
    <row r="16" s="2" customFormat="1" spans="1:17">
      <c r="A16" s="3">
        <v>93</v>
      </c>
      <c r="B16" s="2" t="s">
        <v>2139</v>
      </c>
      <c r="C16" s="2" t="s">
        <v>2240</v>
      </c>
      <c r="D16" s="2" t="s">
        <v>531</v>
      </c>
      <c r="E16" s="2" t="s">
        <v>2241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2151</v>
      </c>
      <c r="J16" s="4" t="s">
        <v>2242</v>
      </c>
      <c r="K16" s="4" t="s">
        <v>2243</v>
      </c>
      <c r="L16" s="4" t="s">
        <v>2244</v>
      </c>
      <c r="M16" s="2" t="s">
        <v>2245</v>
      </c>
      <c r="N16" s="2" t="s">
        <v>2156</v>
      </c>
      <c r="O16" s="2">
        <v>1</v>
      </c>
      <c r="P16" s="2">
        <v>10</v>
      </c>
      <c r="Q16" s="2" t="s">
        <v>2246</v>
      </c>
    </row>
    <row r="17" s="2" customFormat="1" spans="1:17">
      <c r="A17" s="3">
        <v>92</v>
      </c>
      <c r="B17" s="2" t="s">
        <v>2139</v>
      </c>
      <c r="C17" s="2" t="s">
        <v>2247</v>
      </c>
      <c r="D17" s="2" t="s">
        <v>1569</v>
      </c>
      <c r="E17" s="2" t="s">
        <v>2248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2194</v>
      </c>
      <c r="J17" s="4" t="s">
        <v>2249</v>
      </c>
      <c r="K17" s="4" t="s">
        <v>2250</v>
      </c>
      <c r="L17" s="4" t="s">
        <v>2251</v>
      </c>
      <c r="M17" s="2" t="s">
        <v>2170</v>
      </c>
      <c r="N17" s="2">
        <v>15</v>
      </c>
      <c r="O17" s="2" t="s">
        <v>2156</v>
      </c>
      <c r="P17" s="2">
        <v>12</v>
      </c>
      <c r="Q17" s="2" t="s">
        <v>2252</v>
      </c>
    </row>
    <row r="18" s="2" customFormat="1" spans="1:17">
      <c r="A18" s="3">
        <v>91</v>
      </c>
      <c r="B18" s="2" t="s">
        <v>2139</v>
      </c>
      <c r="C18" s="2" t="s">
        <v>2253</v>
      </c>
      <c r="D18" s="2" t="s">
        <v>601</v>
      </c>
      <c r="E18" s="2" t="s">
        <v>2254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2151</v>
      </c>
      <c r="J18" s="4" t="s">
        <v>2255</v>
      </c>
      <c r="K18" s="4" t="s">
        <v>2256</v>
      </c>
      <c r="L18" s="4" t="s">
        <v>2257</v>
      </c>
      <c r="M18" s="2" t="s">
        <v>2258</v>
      </c>
      <c r="N18" s="2">
        <v>11</v>
      </c>
      <c r="O18" s="2" t="s">
        <v>2156</v>
      </c>
      <c r="P18" s="2">
        <v>4</v>
      </c>
      <c r="Q18" s="2" t="s">
        <v>2259</v>
      </c>
    </row>
    <row r="19" s="2" customFormat="1" spans="1:17">
      <c r="A19" s="3">
        <v>90</v>
      </c>
      <c r="B19" s="2" t="s">
        <v>2139</v>
      </c>
      <c r="C19" s="2" t="s">
        <v>2260</v>
      </c>
      <c r="D19" s="2" t="s">
        <v>568</v>
      </c>
      <c r="E19" s="2" t="s">
        <v>2261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2151</v>
      </c>
      <c r="J19" s="4" t="s">
        <v>2262</v>
      </c>
      <c r="K19" s="4" t="s">
        <v>2263</v>
      </c>
      <c r="L19" s="4" t="s">
        <v>2264</v>
      </c>
      <c r="M19" s="2" t="s">
        <v>2265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2139</v>
      </c>
      <c r="C20" s="2" t="s">
        <v>2266</v>
      </c>
      <c r="D20" s="2" t="s">
        <v>379</v>
      </c>
      <c r="E20" s="2" t="s">
        <v>2267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2268</v>
      </c>
      <c r="J20" s="4" t="s">
        <v>2269</v>
      </c>
      <c r="K20" s="4" t="s">
        <v>2270</v>
      </c>
      <c r="L20" s="4" t="s">
        <v>2271</v>
      </c>
      <c r="M20" s="2" t="s">
        <v>2272</v>
      </c>
      <c r="N20" s="2">
        <v>15</v>
      </c>
      <c r="O20" s="2">
        <v>5</v>
      </c>
      <c r="P20" s="2">
        <v>15</v>
      </c>
      <c r="Q20" s="2" t="s">
        <v>2273</v>
      </c>
    </row>
    <row r="21" s="2" customFormat="1" spans="1:17">
      <c r="A21" s="3">
        <v>88</v>
      </c>
      <c r="B21" s="2" t="s">
        <v>2139</v>
      </c>
      <c r="C21" s="2" t="s">
        <v>2274</v>
      </c>
      <c r="D21" s="2" t="s">
        <v>591</v>
      </c>
      <c r="E21" s="2" t="s">
        <v>2275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2151</v>
      </c>
      <c r="J21" s="4" t="s">
        <v>2276</v>
      </c>
      <c r="K21" s="4" t="s">
        <v>2277</v>
      </c>
      <c r="L21" s="4" t="s">
        <v>2278</v>
      </c>
      <c r="M21" s="2" t="s">
        <v>2226</v>
      </c>
      <c r="N21" s="2" t="s">
        <v>2156</v>
      </c>
      <c r="O21" s="2" t="s">
        <v>2156</v>
      </c>
      <c r="P21" s="2" t="s">
        <v>2156</v>
      </c>
      <c r="Q21" s="2" t="s">
        <v>2279</v>
      </c>
    </row>
    <row r="22" s="2" customFormat="1" spans="1:17">
      <c r="A22" s="3">
        <v>87</v>
      </c>
      <c r="B22" s="2" t="s">
        <v>2139</v>
      </c>
      <c r="C22" s="2" t="s">
        <v>2280</v>
      </c>
      <c r="D22" s="2" t="s">
        <v>537</v>
      </c>
      <c r="E22" s="2" t="s">
        <v>2281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2194</v>
      </c>
      <c r="J22" s="4" t="s">
        <v>2282</v>
      </c>
      <c r="K22" s="4" t="s">
        <v>2283</v>
      </c>
      <c r="L22" s="4" t="s">
        <v>2284</v>
      </c>
      <c r="M22" s="2" t="s">
        <v>2285</v>
      </c>
      <c r="N22" s="2">
        <v>25</v>
      </c>
      <c r="O22" s="2" t="s">
        <v>2156</v>
      </c>
      <c r="P22" s="2">
        <v>36</v>
      </c>
      <c r="Q22" s="2" t="s">
        <v>2286</v>
      </c>
    </row>
    <row r="23" s="2" customFormat="1" spans="1:17">
      <c r="A23" s="3">
        <v>86</v>
      </c>
      <c r="B23" s="2" t="s">
        <v>2139</v>
      </c>
      <c r="C23" s="2" t="s">
        <v>2287</v>
      </c>
      <c r="D23" s="2" t="s">
        <v>523</v>
      </c>
      <c r="E23" s="2" t="s">
        <v>2288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2194</v>
      </c>
      <c r="J23" s="4" t="s">
        <v>2289</v>
      </c>
      <c r="K23" s="4" t="s">
        <v>2290</v>
      </c>
      <c r="L23" s="4" t="s">
        <v>2291</v>
      </c>
      <c r="M23" s="2" t="s">
        <v>2183</v>
      </c>
      <c r="N23" s="2">
        <v>12</v>
      </c>
      <c r="O23" s="2">
        <v>2</v>
      </c>
      <c r="P23" s="2">
        <v>6</v>
      </c>
      <c r="Q23" s="2" t="s">
        <v>2292</v>
      </c>
    </row>
    <row r="24" s="2" customFormat="1" spans="1:17">
      <c r="A24" s="3">
        <v>85</v>
      </c>
      <c r="B24" s="2" t="s">
        <v>2139</v>
      </c>
      <c r="C24" s="2" t="s">
        <v>2293</v>
      </c>
      <c r="D24" s="2" t="s">
        <v>1604</v>
      </c>
      <c r="E24" s="2" t="s">
        <v>2294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2194</v>
      </c>
      <c r="J24" s="4" t="s">
        <v>2295</v>
      </c>
      <c r="K24" s="4" t="s">
        <v>2296</v>
      </c>
      <c r="L24" s="4" t="s">
        <v>2297</v>
      </c>
      <c r="M24" s="2" t="s">
        <v>2298</v>
      </c>
      <c r="N24" s="2">
        <v>6</v>
      </c>
      <c r="O24" s="2">
        <v>3</v>
      </c>
      <c r="P24" s="2">
        <v>5</v>
      </c>
      <c r="Q24" s="2" t="s">
        <v>2299</v>
      </c>
    </row>
    <row r="25" s="2" customFormat="1" spans="1:17">
      <c r="A25" s="3">
        <v>84</v>
      </c>
      <c r="B25" s="2" t="s">
        <v>2139</v>
      </c>
      <c r="C25" s="2" t="s">
        <v>2300</v>
      </c>
      <c r="D25" s="2" t="s">
        <v>557</v>
      </c>
      <c r="E25" s="2" t="s">
        <v>2301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2194</v>
      </c>
      <c r="J25" s="4" t="s">
        <v>2302</v>
      </c>
      <c r="K25" s="4" t="s">
        <v>2303</v>
      </c>
      <c r="L25" s="4" t="s">
        <v>2304</v>
      </c>
      <c r="M25" s="2" t="s">
        <v>2245</v>
      </c>
      <c r="N25" s="2">
        <v>2</v>
      </c>
      <c r="O25" s="2">
        <v>2</v>
      </c>
      <c r="P25" s="2">
        <v>10</v>
      </c>
      <c r="Q25" s="2" t="s">
        <v>2305</v>
      </c>
    </row>
    <row r="26" s="2" customFormat="1" spans="1:17">
      <c r="A26" s="3">
        <v>83</v>
      </c>
      <c r="B26" s="2" t="s">
        <v>2139</v>
      </c>
      <c r="C26" s="2" t="s">
        <v>2306</v>
      </c>
      <c r="D26" s="2" t="s">
        <v>583</v>
      </c>
      <c r="E26" s="2" t="s">
        <v>2275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2194</v>
      </c>
      <c r="J26" s="4" t="s">
        <v>2307</v>
      </c>
      <c r="K26" s="4" t="s">
        <v>2308</v>
      </c>
      <c r="L26" s="4" t="s">
        <v>2309</v>
      </c>
      <c r="M26" s="2" t="s">
        <v>2226</v>
      </c>
      <c r="N26" s="2">
        <v>20</v>
      </c>
      <c r="O26" s="2" t="s">
        <v>2156</v>
      </c>
      <c r="P26" s="2" t="s">
        <v>2156</v>
      </c>
      <c r="Q26" s="2" t="s">
        <v>2310</v>
      </c>
    </row>
    <row r="27" s="2" customFormat="1" spans="1:17">
      <c r="A27" s="3">
        <v>82</v>
      </c>
      <c r="B27" s="2" t="s">
        <v>2139</v>
      </c>
      <c r="C27" s="2" t="s">
        <v>2311</v>
      </c>
      <c r="D27" s="2" t="s">
        <v>203</v>
      </c>
      <c r="E27" s="2" t="s">
        <v>2312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2194</v>
      </c>
      <c r="J27" s="4" t="s">
        <v>2313</v>
      </c>
      <c r="K27" s="4" t="s">
        <v>2314</v>
      </c>
      <c r="L27" s="4" t="s">
        <v>2315</v>
      </c>
      <c r="M27" s="2" t="s">
        <v>2316</v>
      </c>
      <c r="N27" s="2">
        <v>5</v>
      </c>
      <c r="O27" s="2" t="s">
        <v>2156</v>
      </c>
      <c r="P27" s="2">
        <v>3</v>
      </c>
      <c r="Q27" s="2" t="s">
        <v>2317</v>
      </c>
    </row>
    <row r="28" s="2" customFormat="1" spans="1:17">
      <c r="A28" s="3">
        <v>81</v>
      </c>
      <c r="B28" s="2" t="s">
        <v>2139</v>
      </c>
      <c r="C28" s="2" t="s">
        <v>2318</v>
      </c>
      <c r="D28" s="2" t="s">
        <v>407</v>
      </c>
      <c r="E28" s="2" t="s">
        <v>2319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2194</v>
      </c>
      <c r="J28" s="4" t="s">
        <v>2320</v>
      </c>
      <c r="K28" s="4" t="s">
        <v>2321</v>
      </c>
      <c r="L28" s="4" t="s">
        <v>2322</v>
      </c>
      <c r="M28" s="2" t="s">
        <v>2323</v>
      </c>
      <c r="N28" s="2">
        <v>10</v>
      </c>
      <c r="O28" s="2">
        <v>3</v>
      </c>
      <c r="P28" s="2">
        <v>4</v>
      </c>
      <c r="Q28" s="2" t="s">
        <v>2324</v>
      </c>
    </row>
    <row r="29" s="2" customFormat="1" spans="1:17">
      <c r="A29" s="3">
        <v>80</v>
      </c>
      <c r="B29" s="2" t="s">
        <v>2139</v>
      </c>
      <c r="C29" s="2" t="s">
        <v>2325</v>
      </c>
      <c r="D29" s="2" t="s">
        <v>317</v>
      </c>
      <c r="E29" s="2" t="s">
        <v>2326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2194</v>
      </c>
      <c r="J29" s="4" t="s">
        <v>2327</v>
      </c>
      <c r="K29" s="4" t="s">
        <v>2328</v>
      </c>
      <c r="L29" s="4" t="s">
        <v>2329</v>
      </c>
      <c r="M29" s="2" t="s">
        <v>2212</v>
      </c>
      <c r="N29" s="2">
        <v>8</v>
      </c>
      <c r="O29" s="2" t="s">
        <v>2156</v>
      </c>
      <c r="P29" s="2">
        <v>4</v>
      </c>
      <c r="Q29" s="2" t="s">
        <v>2330</v>
      </c>
    </row>
    <row r="30" s="2" customFormat="1" spans="1:17">
      <c r="A30" s="3">
        <v>79</v>
      </c>
      <c r="B30" s="2" t="s">
        <v>2139</v>
      </c>
      <c r="C30" s="2" t="s">
        <v>2331</v>
      </c>
      <c r="D30" s="2" t="s">
        <v>320</v>
      </c>
      <c r="E30" s="2" t="s">
        <v>2332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2194</v>
      </c>
      <c r="J30" s="4" t="s">
        <v>2333</v>
      </c>
      <c r="K30" s="4" t="s">
        <v>2334</v>
      </c>
      <c r="L30" s="4" t="s">
        <v>2335</v>
      </c>
      <c r="M30" s="2" t="s">
        <v>2336</v>
      </c>
      <c r="N30" s="2">
        <v>20</v>
      </c>
      <c r="O30" s="2">
        <v>2</v>
      </c>
      <c r="P30" s="2">
        <v>5</v>
      </c>
      <c r="Q30" s="2" t="s">
        <v>2337</v>
      </c>
    </row>
    <row r="31" s="2" customFormat="1" spans="1:17">
      <c r="A31" s="3">
        <v>78</v>
      </c>
      <c r="B31" s="2" t="s">
        <v>2139</v>
      </c>
      <c r="C31" s="2" t="s">
        <v>2338</v>
      </c>
      <c r="D31" s="2" t="s">
        <v>357</v>
      </c>
      <c r="E31" s="2" t="s">
        <v>2339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2194</v>
      </c>
      <c r="J31" s="4" t="s">
        <v>2340</v>
      </c>
      <c r="K31" s="4" t="s">
        <v>2341</v>
      </c>
      <c r="L31" s="4" t="s">
        <v>2342</v>
      </c>
      <c r="M31" s="2" t="s">
        <v>2183</v>
      </c>
      <c r="N31" s="2">
        <v>2</v>
      </c>
      <c r="O31" s="2" t="s">
        <v>2156</v>
      </c>
      <c r="P31" s="2" t="s">
        <v>2156</v>
      </c>
      <c r="Q31" s="2" t="s">
        <v>2343</v>
      </c>
    </row>
    <row r="32" s="2" customFormat="1" spans="1:17">
      <c r="A32" s="3">
        <v>77</v>
      </c>
      <c r="B32" s="2" t="s">
        <v>2139</v>
      </c>
      <c r="C32" s="2" t="s">
        <v>2344</v>
      </c>
      <c r="D32" s="2" t="s">
        <v>561</v>
      </c>
      <c r="E32" s="2" t="s">
        <v>2345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2194</v>
      </c>
      <c r="J32" s="4" t="s">
        <v>2346</v>
      </c>
      <c r="K32" s="4" t="s">
        <v>2347</v>
      </c>
      <c r="L32" s="4" t="s">
        <v>2348</v>
      </c>
      <c r="M32" s="2" t="s">
        <v>2245</v>
      </c>
      <c r="N32" s="2">
        <v>12</v>
      </c>
      <c r="O32" s="2">
        <v>3</v>
      </c>
      <c r="P32" s="2">
        <v>2</v>
      </c>
      <c r="Q32" s="2" t="s">
        <v>2349</v>
      </c>
    </row>
    <row r="33" s="2" customFormat="1" spans="1:17">
      <c r="A33" s="3">
        <v>76</v>
      </c>
      <c r="B33" s="2" t="s">
        <v>2139</v>
      </c>
      <c r="C33" s="2" t="s">
        <v>2350</v>
      </c>
      <c r="D33" s="2" t="s">
        <v>1313</v>
      </c>
      <c r="E33" s="2" t="s">
        <v>2351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2194</v>
      </c>
      <c r="J33" s="4" t="s">
        <v>2352</v>
      </c>
      <c r="K33" s="4" t="s">
        <v>2353</v>
      </c>
      <c r="L33" s="4" t="s">
        <v>2354</v>
      </c>
      <c r="M33" s="2" t="s">
        <v>2355</v>
      </c>
      <c r="N33" s="2">
        <v>22</v>
      </c>
      <c r="O33" s="2" t="s">
        <v>2156</v>
      </c>
      <c r="P33" s="2">
        <v>8</v>
      </c>
      <c r="Q33" s="2" t="s">
        <v>2356</v>
      </c>
    </row>
    <row r="34" s="2" customFormat="1" spans="1:17">
      <c r="A34" s="3">
        <v>75</v>
      </c>
      <c r="B34" s="2" t="s">
        <v>2139</v>
      </c>
      <c r="C34" s="2" t="s">
        <v>2350</v>
      </c>
      <c r="D34" s="2" t="s">
        <v>991</v>
      </c>
      <c r="E34" s="2" t="s">
        <v>2357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2194</v>
      </c>
      <c r="J34" s="4" t="s">
        <v>2358</v>
      </c>
      <c r="K34" s="4" t="s">
        <v>2359</v>
      </c>
      <c r="L34" s="4" t="s">
        <v>2360</v>
      </c>
      <c r="M34" s="2" t="s">
        <v>2361</v>
      </c>
      <c r="N34" s="2">
        <v>4</v>
      </c>
      <c r="O34" s="2" t="s">
        <v>2156</v>
      </c>
      <c r="P34" s="2">
        <v>2</v>
      </c>
      <c r="Q34" s="2" t="s">
        <v>2362</v>
      </c>
    </row>
    <row r="35" s="2" customFormat="1" spans="1:17">
      <c r="A35" s="3">
        <v>74</v>
      </c>
      <c r="B35" s="2" t="s">
        <v>2139</v>
      </c>
      <c r="C35" s="2" t="s">
        <v>2363</v>
      </c>
      <c r="D35" s="2" t="s">
        <v>434</v>
      </c>
      <c r="E35" s="2" t="s">
        <v>2364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2151</v>
      </c>
      <c r="J35" s="4" t="s">
        <v>2365</v>
      </c>
      <c r="K35" s="4" t="s">
        <v>2366</v>
      </c>
      <c r="L35" s="4" t="s">
        <v>2367</v>
      </c>
      <c r="M35" s="2" t="s">
        <v>2368</v>
      </c>
      <c r="N35" s="2">
        <v>23</v>
      </c>
      <c r="O35" s="2">
        <v>4</v>
      </c>
      <c r="P35" s="2">
        <v>4</v>
      </c>
      <c r="Q35" s="2" t="s">
        <v>2369</v>
      </c>
    </row>
    <row r="36" s="2" customFormat="1" spans="1:17">
      <c r="A36" s="3">
        <v>73</v>
      </c>
      <c r="B36" s="2" t="s">
        <v>2139</v>
      </c>
      <c r="C36" s="2" t="s">
        <v>2370</v>
      </c>
      <c r="D36" s="2" t="s">
        <v>431</v>
      </c>
      <c r="E36" s="2" t="s">
        <v>2371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2194</v>
      </c>
      <c r="J36" s="4" t="s">
        <v>2372</v>
      </c>
      <c r="K36" s="4" t="s">
        <v>2373</v>
      </c>
      <c r="L36" s="4" t="s">
        <v>2374</v>
      </c>
      <c r="M36" s="2" t="s">
        <v>2226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2139</v>
      </c>
      <c r="C37" s="2" t="s">
        <v>2375</v>
      </c>
      <c r="D37" s="2" t="s">
        <v>2376</v>
      </c>
      <c r="E37" s="2" t="s">
        <v>2377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2378</v>
      </c>
      <c r="J37" s="4" t="s">
        <v>2379</v>
      </c>
      <c r="K37" s="4" t="s">
        <v>2380</v>
      </c>
      <c r="L37" s="4" t="s">
        <v>2381</v>
      </c>
      <c r="M37" s="2" t="s">
        <v>2382</v>
      </c>
      <c r="N37" s="2">
        <v>68</v>
      </c>
      <c r="O37" s="2" t="s">
        <v>2156</v>
      </c>
      <c r="P37" s="2" t="s">
        <v>2156</v>
      </c>
      <c r="Q37" s="2" t="s">
        <v>2383</v>
      </c>
    </row>
    <row r="38" s="2" customFormat="1" spans="1:17">
      <c r="A38" s="3">
        <v>71</v>
      </c>
      <c r="B38" s="2" t="s">
        <v>2139</v>
      </c>
      <c r="C38" s="2" t="s">
        <v>2384</v>
      </c>
      <c r="D38" s="2" t="s">
        <v>564</v>
      </c>
      <c r="E38" s="2" t="s">
        <v>2385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2194</v>
      </c>
      <c r="J38" s="4" t="s">
        <v>2386</v>
      </c>
      <c r="K38" s="4" t="s">
        <v>2387</v>
      </c>
      <c r="L38" s="4" t="s">
        <v>2388</v>
      </c>
      <c r="M38" s="2" t="s">
        <v>2245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2139</v>
      </c>
      <c r="C39" s="2" t="s">
        <v>2389</v>
      </c>
      <c r="D39" s="2" t="s">
        <v>466</v>
      </c>
      <c r="E39" s="2" t="s">
        <v>2390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2194</v>
      </c>
      <c r="J39" s="4" t="s">
        <v>2391</v>
      </c>
      <c r="K39" s="4" t="s">
        <v>2392</v>
      </c>
      <c r="L39" s="4" t="s">
        <v>2393</v>
      </c>
      <c r="M39" s="2" t="s">
        <v>2394</v>
      </c>
      <c r="N39" s="2">
        <v>6</v>
      </c>
      <c r="O39" s="2" t="s">
        <v>2156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2139</v>
      </c>
      <c r="C40" s="2" t="s">
        <v>2395</v>
      </c>
      <c r="D40" s="2" t="s">
        <v>857</v>
      </c>
      <c r="E40" s="2" t="s">
        <v>2396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2194</v>
      </c>
      <c r="J40" s="4" t="s">
        <v>2397</v>
      </c>
      <c r="K40" s="4" t="s">
        <v>2398</v>
      </c>
      <c r="L40" s="4" t="s">
        <v>2399</v>
      </c>
      <c r="M40" s="2" t="s">
        <v>2400</v>
      </c>
      <c r="N40" s="2">
        <v>4</v>
      </c>
      <c r="O40" s="2">
        <v>1</v>
      </c>
      <c r="P40" s="2">
        <v>4</v>
      </c>
      <c r="Q40" s="2" t="s">
        <v>2401</v>
      </c>
    </row>
    <row r="41" s="2" customFormat="1" spans="1:17">
      <c r="A41" s="3">
        <v>68</v>
      </c>
      <c r="B41" s="2" t="s">
        <v>2139</v>
      </c>
      <c r="C41" s="2" t="s">
        <v>2402</v>
      </c>
      <c r="D41" s="2" t="s">
        <v>367</v>
      </c>
      <c r="E41" s="2" t="s">
        <v>2403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2194</v>
      </c>
      <c r="J41" s="4" t="s">
        <v>2404</v>
      </c>
      <c r="K41" s="4" t="s">
        <v>2405</v>
      </c>
      <c r="L41" s="4" t="s">
        <v>2406</v>
      </c>
      <c r="M41" s="2" t="s">
        <v>2272</v>
      </c>
      <c r="N41" s="2">
        <v>13</v>
      </c>
      <c r="O41" s="2">
        <v>3</v>
      </c>
      <c r="P41" s="2">
        <v>6</v>
      </c>
      <c r="Q41" s="2" t="s">
        <v>2407</v>
      </c>
    </row>
    <row r="42" s="2" customFormat="1" spans="1:17">
      <c r="A42" s="3">
        <v>67</v>
      </c>
      <c r="B42" s="2" t="s">
        <v>2139</v>
      </c>
      <c r="C42" s="2" t="s">
        <v>2408</v>
      </c>
      <c r="D42" s="2" t="s">
        <v>221</v>
      </c>
      <c r="E42" s="2" t="s">
        <v>2409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2194</v>
      </c>
      <c r="J42" s="4" t="s">
        <v>2410</v>
      </c>
      <c r="K42" s="4" t="s">
        <v>2411</v>
      </c>
      <c r="L42" s="4" t="s">
        <v>2412</v>
      </c>
      <c r="M42" s="2" t="s">
        <v>2219</v>
      </c>
      <c r="N42" s="2">
        <v>5</v>
      </c>
      <c r="O42" s="2">
        <v>1</v>
      </c>
      <c r="P42" s="2">
        <v>2</v>
      </c>
      <c r="Q42" s="2" t="s">
        <v>2413</v>
      </c>
    </row>
    <row r="43" s="2" customFormat="1" spans="1:17">
      <c r="A43" s="3">
        <v>66</v>
      </c>
      <c r="B43" s="2" t="s">
        <v>2139</v>
      </c>
      <c r="C43" s="2" t="s">
        <v>2414</v>
      </c>
      <c r="D43" s="2" t="s">
        <v>423</v>
      </c>
      <c r="E43" s="2" t="s">
        <v>2415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2194</v>
      </c>
      <c r="J43" s="4" t="s">
        <v>2416</v>
      </c>
      <c r="K43" s="4" t="s">
        <v>2417</v>
      </c>
      <c r="L43" s="4" t="s">
        <v>2418</v>
      </c>
      <c r="M43" s="2" t="s">
        <v>2183</v>
      </c>
      <c r="N43" s="2">
        <v>10</v>
      </c>
      <c r="O43" s="2" t="s">
        <v>2156</v>
      </c>
      <c r="P43" s="2" t="s">
        <v>2156</v>
      </c>
      <c r="Q43" s="2" t="s">
        <v>2419</v>
      </c>
    </row>
    <row r="44" s="2" customFormat="1" spans="1:17">
      <c r="A44" s="3">
        <v>65</v>
      </c>
      <c r="B44" s="2" t="s">
        <v>2139</v>
      </c>
      <c r="C44" s="2" t="s">
        <v>2420</v>
      </c>
      <c r="D44" s="2" t="s">
        <v>2421</v>
      </c>
      <c r="E44" s="2" t="s">
        <v>2422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2142</v>
      </c>
      <c r="J44" s="4" t="s">
        <v>2423</v>
      </c>
      <c r="K44" s="4" t="s">
        <v>2424</v>
      </c>
      <c r="L44" s="4" t="s">
        <v>2425</v>
      </c>
      <c r="M44" s="2" t="s">
        <v>2245</v>
      </c>
      <c r="N44" s="2">
        <v>10</v>
      </c>
      <c r="O44" s="2" t="s">
        <v>2156</v>
      </c>
      <c r="P44" s="2">
        <v>5</v>
      </c>
      <c r="Q44" s="2" t="s">
        <v>2426</v>
      </c>
    </row>
    <row r="45" s="2" customFormat="1" spans="1:17">
      <c r="A45" s="3">
        <v>64</v>
      </c>
      <c r="B45" s="2" t="s">
        <v>2139</v>
      </c>
      <c r="C45" s="2" t="s">
        <v>2427</v>
      </c>
      <c r="D45" s="2" t="s">
        <v>475</v>
      </c>
      <c r="E45" s="2" t="s">
        <v>2428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2194</v>
      </c>
      <c r="J45" s="4" t="s">
        <v>2429</v>
      </c>
      <c r="K45" s="4" t="s">
        <v>2430</v>
      </c>
      <c r="L45" s="4" t="s">
        <v>2431</v>
      </c>
      <c r="M45" s="2" t="s">
        <v>2285</v>
      </c>
      <c r="N45" s="2">
        <v>12</v>
      </c>
      <c r="O45" s="2" t="s">
        <v>2156</v>
      </c>
      <c r="P45" s="2">
        <v>5</v>
      </c>
      <c r="Q45" s="2" t="s">
        <v>2432</v>
      </c>
    </row>
    <row r="46" s="2" customFormat="1" spans="1:17">
      <c r="A46" s="3">
        <v>63</v>
      </c>
      <c r="B46" s="2" t="s">
        <v>2139</v>
      </c>
      <c r="C46" s="2" t="s">
        <v>2433</v>
      </c>
      <c r="D46" s="2" t="s">
        <v>421</v>
      </c>
      <c r="E46" s="2" t="s">
        <v>2434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2194</v>
      </c>
      <c r="J46" s="4" t="s">
        <v>2435</v>
      </c>
      <c r="K46" s="4" t="s">
        <v>2436</v>
      </c>
      <c r="L46" s="4" t="s">
        <v>2437</v>
      </c>
      <c r="M46" s="2" t="s">
        <v>2183</v>
      </c>
      <c r="N46" s="2">
        <v>10</v>
      </c>
      <c r="O46" s="2">
        <v>5</v>
      </c>
      <c r="P46" s="2">
        <v>10</v>
      </c>
      <c r="Q46" s="2" t="s">
        <v>2438</v>
      </c>
    </row>
    <row r="47" s="2" customFormat="1" spans="1:17">
      <c r="A47" s="3">
        <v>62</v>
      </c>
      <c r="B47" s="2" t="s">
        <v>2139</v>
      </c>
      <c r="C47" s="2" t="s">
        <v>2439</v>
      </c>
      <c r="D47" s="2" t="s">
        <v>292</v>
      </c>
      <c r="E47" s="2" t="s">
        <v>2440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2194</v>
      </c>
      <c r="J47" s="4" t="s">
        <v>2441</v>
      </c>
      <c r="K47" s="4" t="s">
        <v>2442</v>
      </c>
      <c r="L47" s="4" t="s">
        <v>2443</v>
      </c>
      <c r="M47" s="2" t="s">
        <v>2155</v>
      </c>
      <c r="N47" s="2">
        <v>20</v>
      </c>
      <c r="O47" s="2">
        <v>2</v>
      </c>
      <c r="P47" s="2">
        <v>2</v>
      </c>
      <c r="Q47" s="2" t="s">
        <v>2444</v>
      </c>
    </row>
    <row r="48" s="2" customFormat="1" spans="1:17">
      <c r="A48" s="3">
        <v>61</v>
      </c>
      <c r="B48" s="2" t="s">
        <v>2139</v>
      </c>
      <c r="C48" s="2" t="s">
        <v>2445</v>
      </c>
      <c r="D48" s="2" t="s">
        <v>401</v>
      </c>
      <c r="E48" s="2" t="s">
        <v>2446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2268</v>
      </c>
      <c r="J48" s="4" t="s">
        <v>2447</v>
      </c>
      <c r="K48" s="4" t="s">
        <v>2448</v>
      </c>
      <c r="L48" s="4" t="s">
        <v>2449</v>
      </c>
      <c r="M48" s="2" t="s">
        <v>2183</v>
      </c>
      <c r="N48" s="2">
        <v>39</v>
      </c>
      <c r="O48" s="2" t="s">
        <v>2156</v>
      </c>
      <c r="P48" s="2">
        <v>8</v>
      </c>
      <c r="Q48" s="2" t="s">
        <v>2450</v>
      </c>
    </row>
    <row r="49" s="2" customFormat="1" spans="1:17">
      <c r="A49" s="3">
        <v>60</v>
      </c>
      <c r="B49" s="2" t="s">
        <v>2139</v>
      </c>
      <c r="C49" s="2" t="s">
        <v>2451</v>
      </c>
      <c r="D49" s="2" t="s">
        <v>2452</v>
      </c>
      <c r="E49" s="2" t="s">
        <v>2453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2378</v>
      </c>
      <c r="J49" s="4" t="s">
        <v>2454</v>
      </c>
      <c r="K49" s="4" t="s">
        <v>2455</v>
      </c>
      <c r="L49" s="4" t="s">
        <v>2456</v>
      </c>
      <c r="M49" s="2" t="s">
        <v>2457</v>
      </c>
      <c r="N49" s="2">
        <v>1</v>
      </c>
      <c r="O49" s="2" t="s">
        <v>2156</v>
      </c>
      <c r="P49" s="2">
        <v>2</v>
      </c>
      <c r="Q49" s="2" t="s">
        <v>2458</v>
      </c>
    </row>
    <row r="50" s="2" customFormat="1" spans="1:17">
      <c r="A50" s="3">
        <v>59</v>
      </c>
      <c r="B50" s="2" t="s">
        <v>2139</v>
      </c>
      <c r="C50" s="2" t="s">
        <v>2459</v>
      </c>
      <c r="D50" s="2" t="s">
        <v>515</v>
      </c>
      <c r="E50" s="2" t="s">
        <v>2460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2142</v>
      </c>
      <c r="J50" s="4" t="s">
        <v>2461</v>
      </c>
      <c r="K50" s="4" t="s">
        <v>2462</v>
      </c>
      <c r="L50" s="4" t="s">
        <v>2463</v>
      </c>
      <c r="M50" s="2" t="s">
        <v>2464</v>
      </c>
      <c r="N50" s="2">
        <v>4</v>
      </c>
      <c r="O50" s="2">
        <v>2</v>
      </c>
      <c r="P50" s="2">
        <v>2</v>
      </c>
      <c r="Q50" s="2" t="s">
        <v>2465</v>
      </c>
    </row>
    <row r="51" s="2" customFormat="1" spans="1:17">
      <c r="A51" s="3">
        <v>58</v>
      </c>
      <c r="B51" s="2" t="s">
        <v>2139</v>
      </c>
      <c r="C51" s="2" t="s">
        <v>2466</v>
      </c>
      <c r="D51" s="2" t="s">
        <v>334</v>
      </c>
      <c r="E51" s="2" t="s">
        <v>2467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2142</v>
      </c>
      <c r="J51" s="4" t="s">
        <v>2468</v>
      </c>
      <c r="K51" s="4" t="s">
        <v>2469</v>
      </c>
      <c r="L51" s="4" t="s">
        <v>2470</v>
      </c>
      <c r="M51" s="2" t="s">
        <v>2471</v>
      </c>
      <c r="N51" s="2">
        <v>8</v>
      </c>
      <c r="O51" s="2">
        <v>2</v>
      </c>
      <c r="P51" s="2">
        <v>4</v>
      </c>
      <c r="Q51" s="2" t="s">
        <v>2472</v>
      </c>
    </row>
    <row r="52" s="2" customFormat="1" spans="1:17">
      <c r="A52" s="3">
        <v>57</v>
      </c>
      <c r="B52" s="2" t="s">
        <v>2139</v>
      </c>
      <c r="C52" s="2" t="s">
        <v>2473</v>
      </c>
      <c r="D52" s="2" t="s">
        <v>603</v>
      </c>
      <c r="E52" s="2" t="s">
        <v>2474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2378</v>
      </c>
      <c r="J52" s="4" t="s">
        <v>2475</v>
      </c>
      <c r="K52" s="4" t="s">
        <v>2476</v>
      </c>
      <c r="L52" s="4" t="s">
        <v>2477</v>
      </c>
      <c r="M52" s="2" t="s">
        <v>2478</v>
      </c>
      <c r="N52" s="2">
        <v>18</v>
      </c>
      <c r="O52" s="2" t="s">
        <v>2156</v>
      </c>
      <c r="P52" s="2">
        <v>9</v>
      </c>
      <c r="Q52" s="2" t="s">
        <v>2479</v>
      </c>
    </row>
    <row r="53" s="2" customFormat="1" spans="1:17">
      <c r="A53" s="3">
        <v>56</v>
      </c>
      <c r="B53" s="2" t="s">
        <v>2139</v>
      </c>
      <c r="C53" s="2" t="s">
        <v>2480</v>
      </c>
      <c r="D53" s="2" t="s">
        <v>511</v>
      </c>
      <c r="E53" s="2" t="s">
        <v>2481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2142</v>
      </c>
      <c r="J53" s="4" t="s">
        <v>2482</v>
      </c>
      <c r="K53" s="4" t="s">
        <v>2483</v>
      </c>
      <c r="L53" s="4" t="s">
        <v>2484</v>
      </c>
      <c r="M53" s="2" t="s">
        <v>2485</v>
      </c>
      <c r="N53" s="2">
        <v>5</v>
      </c>
      <c r="O53" s="2" t="s">
        <v>2156</v>
      </c>
      <c r="P53" s="2">
        <v>2</v>
      </c>
      <c r="Q53" s="2" t="s">
        <v>2486</v>
      </c>
    </row>
    <row r="54" s="2" customFormat="1" spans="1:17">
      <c r="A54" s="3">
        <v>55</v>
      </c>
      <c r="B54" s="2" t="s">
        <v>2139</v>
      </c>
      <c r="C54" s="2" t="s">
        <v>2487</v>
      </c>
      <c r="D54" s="2" t="s">
        <v>2488</v>
      </c>
      <c r="E54" s="2" t="s">
        <v>2489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2142</v>
      </c>
      <c r="J54" s="4" t="s">
        <v>2490</v>
      </c>
      <c r="K54" s="4" t="s">
        <v>2491</v>
      </c>
      <c r="L54" s="4" t="s">
        <v>2492</v>
      </c>
      <c r="M54" s="2" t="s">
        <v>2226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2139</v>
      </c>
      <c r="C55" s="2" t="s">
        <v>2493</v>
      </c>
      <c r="D55" s="2" t="s">
        <v>467</v>
      </c>
      <c r="E55" s="2" t="s">
        <v>2494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2378</v>
      </c>
      <c r="J55" s="4" t="s">
        <v>2495</v>
      </c>
      <c r="K55" s="4" t="s">
        <v>2496</v>
      </c>
      <c r="L55" s="4" t="s">
        <v>2497</v>
      </c>
      <c r="M55" s="2" t="s">
        <v>2457</v>
      </c>
      <c r="N55" s="2">
        <v>2</v>
      </c>
      <c r="O55" s="2" t="s">
        <v>2156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2139</v>
      </c>
      <c r="C56" s="2" t="s">
        <v>2498</v>
      </c>
      <c r="D56" s="2" t="s">
        <v>2499</v>
      </c>
      <c r="E56" s="2" t="s">
        <v>2500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2142</v>
      </c>
      <c r="J56" s="4" t="s">
        <v>2501</v>
      </c>
      <c r="K56" s="4" t="s">
        <v>2502</v>
      </c>
      <c r="L56" s="4" t="s">
        <v>2503</v>
      </c>
      <c r="M56" s="2" t="s">
        <v>2504</v>
      </c>
      <c r="N56" s="2">
        <v>15</v>
      </c>
      <c r="O56" s="2">
        <v>2</v>
      </c>
      <c r="P56" s="2">
        <v>17</v>
      </c>
      <c r="Q56" s="2" t="s">
        <v>2505</v>
      </c>
    </row>
    <row r="57" s="2" customFormat="1" spans="1:17">
      <c r="A57" s="3">
        <v>52</v>
      </c>
      <c r="B57" s="2" t="s">
        <v>2139</v>
      </c>
      <c r="C57" s="2" t="s">
        <v>2506</v>
      </c>
      <c r="D57" s="2" t="s">
        <v>727</v>
      </c>
      <c r="E57" s="2" t="s">
        <v>2507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2142</v>
      </c>
      <c r="J57" s="4" t="s">
        <v>2508</v>
      </c>
      <c r="K57" s="4" t="s">
        <v>2509</v>
      </c>
      <c r="L57" s="4" t="s">
        <v>2510</v>
      </c>
      <c r="M57" s="2" t="s">
        <v>2146</v>
      </c>
      <c r="N57" s="2">
        <v>10</v>
      </c>
      <c r="O57" s="2">
        <v>3</v>
      </c>
      <c r="P57" s="2">
        <v>1</v>
      </c>
      <c r="Q57" s="2" t="s">
        <v>2511</v>
      </c>
    </row>
    <row r="58" s="2" customFormat="1" spans="1:17">
      <c r="A58" s="3">
        <v>51</v>
      </c>
      <c r="B58" s="2" t="s">
        <v>2139</v>
      </c>
      <c r="C58" s="2" t="s">
        <v>2512</v>
      </c>
      <c r="D58" s="2" t="s">
        <v>327</v>
      </c>
      <c r="E58" s="2" t="s">
        <v>2513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2268</v>
      </c>
      <c r="J58" s="4" t="s">
        <v>2514</v>
      </c>
      <c r="K58" s="4" t="s">
        <v>2515</v>
      </c>
      <c r="L58" s="4" t="s">
        <v>2516</v>
      </c>
      <c r="M58" s="2" t="s">
        <v>2517</v>
      </c>
      <c r="N58" s="2">
        <v>6</v>
      </c>
      <c r="O58" s="2" t="s">
        <v>2156</v>
      </c>
      <c r="P58" s="2">
        <v>2</v>
      </c>
      <c r="Q58" s="2" t="s">
        <v>2518</v>
      </c>
    </row>
    <row r="59" s="2" customFormat="1" spans="1:17">
      <c r="A59" s="3">
        <v>50</v>
      </c>
      <c r="B59" s="2" t="s">
        <v>2139</v>
      </c>
      <c r="C59" s="2" t="s">
        <v>2519</v>
      </c>
      <c r="D59" s="2" t="s">
        <v>243</v>
      </c>
      <c r="E59" s="2" t="s">
        <v>2520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2142</v>
      </c>
      <c r="J59" s="4" t="s">
        <v>2521</v>
      </c>
      <c r="K59" s="4" t="s">
        <v>2522</v>
      </c>
      <c r="L59" s="4" t="s">
        <v>2523</v>
      </c>
      <c r="M59" s="2" t="s">
        <v>2183</v>
      </c>
      <c r="N59" s="2">
        <v>15</v>
      </c>
      <c r="O59" s="2">
        <v>5</v>
      </c>
      <c r="P59" s="2">
        <v>3</v>
      </c>
      <c r="Q59" s="2" t="s">
        <v>2524</v>
      </c>
    </row>
    <row r="60" s="2" customFormat="1" spans="1:17">
      <c r="A60" s="3">
        <v>49</v>
      </c>
      <c r="B60" s="2" t="s">
        <v>2139</v>
      </c>
      <c r="C60" s="2" t="s">
        <v>2525</v>
      </c>
      <c r="D60" s="2" t="s">
        <v>587</v>
      </c>
      <c r="E60" s="2" t="s">
        <v>2526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2142</v>
      </c>
      <c r="J60" s="4" t="s">
        <v>2527</v>
      </c>
      <c r="K60" s="4" t="s">
        <v>2528</v>
      </c>
      <c r="L60" s="4" t="s">
        <v>2529</v>
      </c>
      <c r="M60" s="2" t="s">
        <v>2245</v>
      </c>
      <c r="N60" s="2">
        <v>2</v>
      </c>
      <c r="O60" s="2" t="s">
        <v>2156</v>
      </c>
      <c r="P60" s="2">
        <v>1</v>
      </c>
      <c r="Q60" s="2" t="s">
        <v>2530</v>
      </c>
    </row>
    <row r="61" s="2" customFormat="1" spans="1:17">
      <c r="A61" s="3">
        <v>48</v>
      </c>
      <c r="B61" s="2" t="s">
        <v>2139</v>
      </c>
      <c r="C61" s="2" t="s">
        <v>2531</v>
      </c>
      <c r="D61" s="2" t="s">
        <v>772</v>
      </c>
      <c r="E61" s="2" t="s">
        <v>2532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2268</v>
      </c>
      <c r="J61" s="4" t="s">
        <v>2533</v>
      </c>
      <c r="K61" s="4" t="s">
        <v>2534</v>
      </c>
      <c r="L61" s="4" t="s">
        <v>2535</v>
      </c>
      <c r="M61" s="2" t="s">
        <v>2471</v>
      </c>
      <c r="N61" s="2">
        <v>6</v>
      </c>
      <c r="O61" s="2">
        <v>2</v>
      </c>
      <c r="P61" s="2">
        <v>2</v>
      </c>
      <c r="Q61" s="2" t="s">
        <v>2536</v>
      </c>
    </row>
    <row r="62" s="2" customFormat="1" spans="1:17">
      <c r="A62" s="3">
        <v>47</v>
      </c>
      <c r="B62" s="2" t="s">
        <v>2139</v>
      </c>
      <c r="C62" s="2" t="s">
        <v>2537</v>
      </c>
      <c r="D62" s="2" t="s">
        <v>232</v>
      </c>
      <c r="E62" s="2" t="s">
        <v>2538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2268</v>
      </c>
      <c r="J62" s="4" t="s">
        <v>2539</v>
      </c>
      <c r="K62" s="4" t="s">
        <v>2540</v>
      </c>
      <c r="L62" s="4" t="s">
        <v>2541</v>
      </c>
      <c r="M62" s="2" t="s">
        <v>2542</v>
      </c>
      <c r="N62" s="2">
        <v>6</v>
      </c>
      <c r="O62" s="2" t="s">
        <v>2156</v>
      </c>
      <c r="P62" s="2">
        <v>3</v>
      </c>
      <c r="Q62" s="2" t="s">
        <v>2543</v>
      </c>
    </row>
    <row r="63" s="2" customFormat="1" spans="1:17">
      <c r="A63" s="3">
        <v>46</v>
      </c>
      <c r="B63" s="2" t="s">
        <v>2139</v>
      </c>
      <c r="C63" s="2" t="s">
        <v>2544</v>
      </c>
      <c r="D63" s="2" t="s">
        <v>458</v>
      </c>
      <c r="E63" s="2" t="s">
        <v>2545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2142</v>
      </c>
      <c r="J63" s="4" t="s">
        <v>2546</v>
      </c>
      <c r="K63" s="4" t="s">
        <v>2547</v>
      </c>
      <c r="L63" s="4" t="s">
        <v>2548</v>
      </c>
      <c r="M63" s="2" t="s">
        <v>2146</v>
      </c>
      <c r="N63" s="2">
        <v>15</v>
      </c>
      <c r="O63" s="2" t="s">
        <v>2156</v>
      </c>
      <c r="P63" s="2">
        <v>6</v>
      </c>
      <c r="Q63" s="2" t="s">
        <v>2549</v>
      </c>
    </row>
    <row r="64" s="2" customFormat="1" spans="1:17">
      <c r="A64" s="3">
        <v>45</v>
      </c>
      <c r="B64" s="2" t="s">
        <v>2139</v>
      </c>
      <c r="C64" s="2" t="s">
        <v>2550</v>
      </c>
      <c r="D64" s="2" t="s">
        <v>442</v>
      </c>
      <c r="E64" s="2" t="s">
        <v>2551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2268</v>
      </c>
      <c r="J64" s="4" t="s">
        <v>2552</v>
      </c>
      <c r="K64" s="4" t="s">
        <v>2553</v>
      </c>
      <c r="L64" s="4" t="s">
        <v>2554</v>
      </c>
      <c r="M64" s="2" t="s">
        <v>2471</v>
      </c>
      <c r="N64" s="2">
        <v>4</v>
      </c>
      <c r="O64" s="2" t="s">
        <v>2156</v>
      </c>
      <c r="P64" s="2">
        <v>2</v>
      </c>
      <c r="Q64" s="2" t="s">
        <v>2555</v>
      </c>
    </row>
    <row r="65" s="2" customFormat="1" spans="1:17">
      <c r="A65" s="3">
        <v>44</v>
      </c>
      <c r="B65" s="2" t="s">
        <v>2139</v>
      </c>
      <c r="C65" s="2" t="s">
        <v>2556</v>
      </c>
      <c r="D65" s="2" t="s">
        <v>247</v>
      </c>
      <c r="E65" s="2" t="s">
        <v>2557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2142</v>
      </c>
      <c r="J65" s="4" t="s">
        <v>2558</v>
      </c>
      <c r="K65" s="4" t="s">
        <v>2559</v>
      </c>
      <c r="L65" s="4" t="s">
        <v>2560</v>
      </c>
      <c r="M65" s="2" t="s">
        <v>2561</v>
      </c>
      <c r="N65" s="2">
        <v>2</v>
      </c>
      <c r="O65" s="2">
        <v>6</v>
      </c>
      <c r="P65" s="2">
        <v>3</v>
      </c>
      <c r="Q65" s="2" t="s">
        <v>2562</v>
      </c>
    </row>
    <row r="66" s="2" customFormat="1" spans="1:17">
      <c r="A66" s="3">
        <v>43</v>
      </c>
      <c r="B66" s="2" t="s">
        <v>2139</v>
      </c>
      <c r="C66" s="2" t="s">
        <v>2563</v>
      </c>
      <c r="D66" s="2" t="s">
        <v>214</v>
      </c>
      <c r="E66" s="2" t="s">
        <v>2564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2142</v>
      </c>
      <c r="J66" s="4" t="s">
        <v>2565</v>
      </c>
      <c r="K66" s="4" t="s">
        <v>2566</v>
      </c>
      <c r="L66" s="4" t="s">
        <v>2567</v>
      </c>
      <c r="M66" s="2" t="s">
        <v>2272</v>
      </c>
      <c r="N66" s="2">
        <v>25</v>
      </c>
      <c r="O66" s="2">
        <v>4</v>
      </c>
      <c r="P66" s="2">
        <v>15</v>
      </c>
      <c r="Q66" s="2" t="s">
        <v>2568</v>
      </c>
    </row>
    <row r="67" s="2" customFormat="1" spans="1:17">
      <c r="A67" s="3">
        <v>42</v>
      </c>
      <c r="B67" s="2" t="s">
        <v>2139</v>
      </c>
      <c r="C67" s="2" t="s">
        <v>2569</v>
      </c>
      <c r="D67" s="2" t="s">
        <v>681</v>
      </c>
      <c r="E67" s="2" t="s">
        <v>2570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2142</v>
      </c>
      <c r="J67" s="4" t="s">
        <v>2571</v>
      </c>
      <c r="K67" s="4" t="s">
        <v>2572</v>
      </c>
      <c r="L67" s="4" t="s">
        <v>2573</v>
      </c>
      <c r="M67" s="2" t="s">
        <v>2574</v>
      </c>
      <c r="N67" s="2">
        <v>15</v>
      </c>
      <c r="O67" s="2">
        <v>2</v>
      </c>
      <c r="P67" s="2">
        <v>2</v>
      </c>
      <c r="Q67" s="2" t="s">
        <v>2575</v>
      </c>
    </row>
    <row r="68" s="2" customFormat="1" spans="1:17">
      <c r="A68" s="3">
        <v>41</v>
      </c>
      <c r="B68" s="2" t="s">
        <v>2139</v>
      </c>
      <c r="C68" s="2" t="s">
        <v>2576</v>
      </c>
      <c r="D68" s="2" t="s">
        <v>2452</v>
      </c>
      <c r="E68" s="2" t="s">
        <v>2453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2142</v>
      </c>
      <c r="J68" s="4" t="s">
        <v>2577</v>
      </c>
      <c r="K68" s="4" t="s">
        <v>2578</v>
      </c>
      <c r="L68" s="4" t="s">
        <v>2579</v>
      </c>
      <c r="M68" s="2" t="s">
        <v>920</v>
      </c>
      <c r="N68" s="2">
        <v>1</v>
      </c>
      <c r="O68" s="2">
        <v>1</v>
      </c>
      <c r="P68" s="2">
        <v>1</v>
      </c>
      <c r="Q68" s="2" t="s">
        <v>2580</v>
      </c>
    </row>
    <row r="69" s="2" customFormat="1" spans="1:17">
      <c r="A69" s="3">
        <v>40</v>
      </c>
      <c r="B69" s="2" t="s">
        <v>2139</v>
      </c>
      <c r="C69" s="2" t="s">
        <v>2581</v>
      </c>
      <c r="D69" s="2" t="s">
        <v>268</v>
      </c>
      <c r="E69" s="2" t="s">
        <v>2582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2142</v>
      </c>
      <c r="J69" s="4" t="s">
        <v>2583</v>
      </c>
      <c r="K69" s="4" t="s">
        <v>2584</v>
      </c>
      <c r="L69" s="4" t="s">
        <v>2585</v>
      </c>
      <c r="M69" s="2" t="s">
        <v>2163</v>
      </c>
      <c r="N69" s="2">
        <v>20</v>
      </c>
      <c r="O69" s="2">
        <v>2</v>
      </c>
      <c r="P69" s="2">
        <v>5</v>
      </c>
      <c r="Q69" s="2" t="s">
        <v>2586</v>
      </c>
    </row>
    <row r="70" s="2" customFormat="1" spans="1:17">
      <c r="A70" s="3">
        <v>39</v>
      </c>
      <c r="B70" s="2" t="s">
        <v>2139</v>
      </c>
      <c r="C70" s="2" t="s">
        <v>2587</v>
      </c>
      <c r="D70" s="2" t="s">
        <v>383</v>
      </c>
      <c r="E70" s="2" t="s">
        <v>2588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2142</v>
      </c>
      <c r="J70" s="4" t="s">
        <v>2589</v>
      </c>
      <c r="K70" s="4" t="s">
        <v>2590</v>
      </c>
      <c r="L70" s="4" t="s">
        <v>2591</v>
      </c>
      <c r="M70" s="2" t="s">
        <v>2592</v>
      </c>
      <c r="N70" s="2">
        <v>16</v>
      </c>
      <c r="O70" s="2" t="s">
        <v>2156</v>
      </c>
      <c r="P70" s="2">
        <v>6</v>
      </c>
      <c r="Q70" s="2" t="s">
        <v>2593</v>
      </c>
    </row>
    <row r="71" s="2" customFormat="1" spans="1:17">
      <c r="A71" s="3">
        <v>38</v>
      </c>
      <c r="B71" s="2" t="s">
        <v>2139</v>
      </c>
      <c r="C71" s="2" t="s">
        <v>2594</v>
      </c>
      <c r="D71" s="2" t="s">
        <v>281</v>
      </c>
      <c r="E71" s="2" t="s">
        <v>2595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2142</v>
      </c>
      <c r="J71" s="4" t="s">
        <v>2596</v>
      </c>
      <c r="K71" s="4" t="s">
        <v>2597</v>
      </c>
      <c r="L71" s="4" t="s">
        <v>2598</v>
      </c>
      <c r="M71" s="2" t="s">
        <v>2504</v>
      </c>
      <c r="N71" s="2">
        <v>3</v>
      </c>
      <c r="O71" s="2">
        <v>4</v>
      </c>
      <c r="P71" s="2">
        <v>2</v>
      </c>
      <c r="Q71" s="2" t="s">
        <v>2599</v>
      </c>
    </row>
    <row r="72" s="2" customFormat="1" spans="1:17">
      <c r="A72" s="3">
        <v>37</v>
      </c>
      <c r="B72" s="2" t="s">
        <v>2139</v>
      </c>
      <c r="C72" s="2" t="s">
        <v>2600</v>
      </c>
      <c r="D72" s="2" t="s">
        <v>1007</v>
      </c>
      <c r="E72" s="2" t="s">
        <v>2601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2142</v>
      </c>
      <c r="J72" s="4" t="s">
        <v>2602</v>
      </c>
      <c r="K72" s="4" t="s">
        <v>2603</v>
      </c>
      <c r="L72" s="4" t="s">
        <v>2604</v>
      </c>
      <c r="M72" s="2" t="s">
        <v>2245</v>
      </c>
      <c r="N72" s="2">
        <v>15</v>
      </c>
      <c r="O72" s="2">
        <v>15</v>
      </c>
      <c r="P72" s="2">
        <v>10</v>
      </c>
      <c r="Q72" s="2" t="s">
        <v>2605</v>
      </c>
    </row>
    <row r="73" s="2" customFormat="1" spans="1:17">
      <c r="A73" s="3">
        <v>36</v>
      </c>
      <c r="B73" s="2" t="s">
        <v>2139</v>
      </c>
      <c r="C73" s="2" t="s">
        <v>2606</v>
      </c>
      <c r="D73" s="2" t="s">
        <v>281</v>
      </c>
      <c r="E73" s="2" t="s">
        <v>2595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2142</v>
      </c>
      <c r="J73" s="4" t="s">
        <v>2607</v>
      </c>
      <c r="K73" s="4" t="s">
        <v>2608</v>
      </c>
      <c r="L73" s="4" t="s">
        <v>2609</v>
      </c>
      <c r="M73" s="2" t="s">
        <v>2504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2139</v>
      </c>
      <c r="C74" s="2" t="s">
        <v>2606</v>
      </c>
      <c r="D74" s="2" t="s">
        <v>440</v>
      </c>
      <c r="E74" s="2" t="s">
        <v>2610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2142</v>
      </c>
      <c r="J74" s="4" t="s">
        <v>2611</v>
      </c>
      <c r="K74" s="4" t="s">
        <v>2612</v>
      </c>
      <c r="L74" s="4" t="s">
        <v>2613</v>
      </c>
      <c r="M74" s="2" t="s">
        <v>2561</v>
      </c>
      <c r="N74" s="2">
        <v>23</v>
      </c>
      <c r="O74" s="2" t="s">
        <v>2156</v>
      </c>
      <c r="P74" s="2" t="s">
        <v>2156</v>
      </c>
      <c r="Q74" s="2" t="s">
        <v>2614</v>
      </c>
    </row>
    <row r="75" s="2" customFormat="1" spans="1:17">
      <c r="A75" s="3">
        <v>34</v>
      </c>
      <c r="B75" s="2" t="s">
        <v>2139</v>
      </c>
      <c r="C75" s="2" t="s">
        <v>2615</v>
      </c>
      <c r="D75" s="2" t="s">
        <v>473</v>
      </c>
      <c r="E75" s="2" t="s">
        <v>2616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2142</v>
      </c>
      <c r="J75" s="4" t="s">
        <v>2617</v>
      </c>
      <c r="K75" s="4" t="s">
        <v>2618</v>
      </c>
      <c r="L75" s="4" t="s">
        <v>2619</v>
      </c>
      <c r="M75" s="2" t="s">
        <v>2620</v>
      </c>
      <c r="N75" s="2">
        <v>14</v>
      </c>
      <c r="O75" s="2">
        <v>2</v>
      </c>
      <c r="P75" s="2">
        <v>6</v>
      </c>
      <c r="Q75" s="2" t="s">
        <v>2621</v>
      </c>
    </row>
    <row r="76" s="2" customFormat="1" spans="1:17">
      <c r="A76" s="3">
        <v>33</v>
      </c>
      <c r="B76" s="2" t="s">
        <v>2139</v>
      </c>
      <c r="C76" s="2" t="s">
        <v>2622</v>
      </c>
      <c r="D76" s="2" t="s">
        <v>590</v>
      </c>
      <c r="E76" s="2" t="s">
        <v>2623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2142</v>
      </c>
      <c r="J76" s="4" t="s">
        <v>2624</v>
      </c>
      <c r="K76" s="4" t="s">
        <v>2625</v>
      </c>
      <c r="L76" s="4" t="s">
        <v>2626</v>
      </c>
      <c r="M76" s="2" t="s">
        <v>2226</v>
      </c>
      <c r="N76" s="2">
        <v>15</v>
      </c>
      <c r="O76" s="2">
        <v>2</v>
      </c>
      <c r="P76" s="2">
        <v>10</v>
      </c>
      <c r="Q76" s="2" t="s">
        <v>2627</v>
      </c>
    </row>
    <row r="77" s="2" customFormat="1" spans="1:17">
      <c r="A77" s="3">
        <v>32</v>
      </c>
      <c r="B77" s="2" t="s">
        <v>2139</v>
      </c>
      <c r="C77" s="2" t="s">
        <v>2628</v>
      </c>
      <c r="D77" s="2" t="s">
        <v>649</v>
      </c>
      <c r="E77" s="2" t="s">
        <v>2629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2142</v>
      </c>
      <c r="J77" s="4" t="s">
        <v>2630</v>
      </c>
      <c r="K77" s="4" t="s">
        <v>2631</v>
      </c>
      <c r="L77" s="4" t="s">
        <v>2632</v>
      </c>
      <c r="M77" s="2" t="s">
        <v>2633</v>
      </c>
      <c r="N77" s="2" t="s">
        <v>2156</v>
      </c>
      <c r="O77" s="2" t="s">
        <v>2156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2139</v>
      </c>
      <c r="C78" s="2" t="s">
        <v>2634</v>
      </c>
      <c r="D78" s="2" t="s">
        <v>381</v>
      </c>
      <c r="E78" s="2" t="s">
        <v>2635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2142</v>
      </c>
      <c r="J78" s="4" t="s">
        <v>2636</v>
      </c>
      <c r="K78" s="4" t="s">
        <v>2637</v>
      </c>
      <c r="L78" s="4" t="s">
        <v>2638</v>
      </c>
      <c r="M78" s="2" t="s">
        <v>2639</v>
      </c>
      <c r="N78" s="2">
        <v>5</v>
      </c>
      <c r="O78" s="2">
        <v>3</v>
      </c>
      <c r="P78" s="2">
        <v>12</v>
      </c>
      <c r="Q78" s="2" t="s">
        <v>2640</v>
      </c>
    </row>
    <row r="79" s="2" customFormat="1" spans="1:17">
      <c r="A79" s="3">
        <v>30</v>
      </c>
      <c r="B79" s="2" t="s">
        <v>2139</v>
      </c>
      <c r="C79" s="2" t="s">
        <v>2641</v>
      </c>
      <c r="D79" s="2" t="s">
        <v>216</v>
      </c>
      <c r="E79" s="2" t="s">
        <v>2642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2378</v>
      </c>
      <c r="J79" s="4" t="s">
        <v>2643</v>
      </c>
      <c r="K79" s="4" t="s">
        <v>2644</v>
      </c>
      <c r="L79" s="4" t="s">
        <v>2645</v>
      </c>
      <c r="M79" s="2" t="s">
        <v>2457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2139</v>
      </c>
      <c r="C80" s="2" t="s">
        <v>2646</v>
      </c>
      <c r="D80" s="2" t="s">
        <v>1623</v>
      </c>
      <c r="E80" s="2" t="s">
        <v>2647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2268</v>
      </c>
      <c r="J80" s="4" t="s">
        <v>2648</v>
      </c>
      <c r="K80" s="4" t="s">
        <v>2649</v>
      </c>
      <c r="L80" s="4" t="s">
        <v>2650</v>
      </c>
      <c r="M80" s="2" t="s">
        <v>2183</v>
      </c>
      <c r="N80" s="2">
        <v>30</v>
      </c>
      <c r="O80" s="2">
        <v>2</v>
      </c>
      <c r="P80" s="2">
        <v>30</v>
      </c>
      <c r="Q80" s="2" t="s">
        <v>2651</v>
      </c>
    </row>
    <row r="81" s="2" customFormat="1" spans="1:17">
      <c r="A81" s="3">
        <v>28</v>
      </c>
      <c r="B81" s="2" t="s">
        <v>2139</v>
      </c>
      <c r="C81" s="2" t="s">
        <v>2652</v>
      </c>
      <c r="D81" s="2" t="s">
        <v>329</v>
      </c>
      <c r="E81" s="2" t="s">
        <v>2653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2268</v>
      </c>
      <c r="J81" s="4" t="s">
        <v>2654</v>
      </c>
      <c r="K81" s="4" t="s">
        <v>2655</v>
      </c>
      <c r="L81" s="4" t="s">
        <v>2656</v>
      </c>
      <c r="M81" s="2" t="s">
        <v>2657</v>
      </c>
      <c r="N81" s="2">
        <v>18</v>
      </c>
      <c r="O81" s="2" t="s">
        <v>2156</v>
      </c>
      <c r="P81" s="2">
        <v>30</v>
      </c>
      <c r="Q81" s="2" t="s">
        <v>2658</v>
      </c>
    </row>
    <row r="82" s="2" customFormat="1" spans="1:17">
      <c r="A82" s="3">
        <v>27</v>
      </c>
      <c r="B82" s="2" t="s">
        <v>2139</v>
      </c>
      <c r="C82" s="2" t="s">
        <v>2659</v>
      </c>
      <c r="D82" s="2" t="s">
        <v>562</v>
      </c>
      <c r="E82" s="2" t="s">
        <v>2660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2142</v>
      </c>
      <c r="J82" s="4" t="s">
        <v>2661</v>
      </c>
      <c r="K82" s="4" t="s">
        <v>2662</v>
      </c>
      <c r="L82" s="4" t="s">
        <v>2663</v>
      </c>
      <c r="M82" s="2" t="s">
        <v>2664</v>
      </c>
      <c r="N82" s="2">
        <v>5</v>
      </c>
      <c r="O82" s="2">
        <v>2</v>
      </c>
      <c r="P82" s="2">
        <v>1</v>
      </c>
      <c r="Q82" s="2" t="s">
        <v>2665</v>
      </c>
    </row>
    <row r="83" s="2" customFormat="1" spans="1:17">
      <c r="A83" s="3">
        <v>26</v>
      </c>
      <c r="B83" s="2" t="s">
        <v>2139</v>
      </c>
      <c r="C83" s="2" t="s">
        <v>2666</v>
      </c>
      <c r="D83" s="2" t="s">
        <v>2667</v>
      </c>
      <c r="E83" s="2" t="s">
        <v>2668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2142</v>
      </c>
      <c r="J83" s="4" t="s">
        <v>2669</v>
      </c>
      <c r="K83" s="4" t="s">
        <v>2670</v>
      </c>
      <c r="L83" s="4" t="s">
        <v>2671</v>
      </c>
      <c r="M83" s="2" t="s">
        <v>2633</v>
      </c>
      <c r="N83" s="2">
        <v>6</v>
      </c>
      <c r="O83" s="2">
        <v>3</v>
      </c>
      <c r="P83" s="2">
        <v>3</v>
      </c>
      <c r="Q83" s="2" t="s">
        <v>2672</v>
      </c>
    </row>
    <row r="84" s="2" customFormat="1" spans="1:17">
      <c r="A84" s="3">
        <v>25</v>
      </c>
      <c r="B84" s="2" t="s">
        <v>2139</v>
      </c>
      <c r="C84" s="2" t="s">
        <v>2673</v>
      </c>
      <c r="D84" s="2" t="s">
        <v>2667</v>
      </c>
      <c r="E84" s="2" t="s">
        <v>2668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2142</v>
      </c>
      <c r="J84" s="4" t="s">
        <v>2674</v>
      </c>
      <c r="K84" s="4" t="s">
        <v>2675</v>
      </c>
      <c r="L84" s="4" t="s">
        <v>2676</v>
      </c>
      <c r="M84" s="2" t="s">
        <v>2633</v>
      </c>
      <c r="N84" s="2">
        <v>8</v>
      </c>
      <c r="O84" s="2">
        <v>53</v>
      </c>
      <c r="P84" s="2">
        <v>5</v>
      </c>
      <c r="Q84" s="2" t="s">
        <v>2672</v>
      </c>
    </row>
    <row r="85" s="2" customFormat="1" spans="1:17">
      <c r="A85" s="3">
        <v>24</v>
      </c>
      <c r="B85" s="2" t="s">
        <v>2139</v>
      </c>
      <c r="C85" s="2" t="s">
        <v>2677</v>
      </c>
      <c r="D85" s="2" t="s">
        <v>280</v>
      </c>
      <c r="E85" s="2" t="s">
        <v>2678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2142</v>
      </c>
      <c r="J85" s="4" t="s">
        <v>2679</v>
      </c>
      <c r="K85" s="4" t="s">
        <v>2680</v>
      </c>
      <c r="L85" s="4" t="s">
        <v>2681</v>
      </c>
      <c r="M85" s="2" t="s">
        <v>2542</v>
      </c>
      <c r="N85" s="2">
        <v>4</v>
      </c>
      <c r="O85" s="2" t="s">
        <v>2156</v>
      </c>
      <c r="P85" s="2">
        <v>2</v>
      </c>
      <c r="Q85" s="2" t="s">
        <v>2682</v>
      </c>
    </row>
    <row r="86" s="2" customFormat="1" spans="1:17">
      <c r="A86" s="3">
        <v>23</v>
      </c>
      <c r="B86" s="2" t="s">
        <v>2139</v>
      </c>
      <c r="C86" s="2" t="s">
        <v>2683</v>
      </c>
      <c r="D86" s="2" t="s">
        <v>540</v>
      </c>
      <c r="E86" s="2" t="s">
        <v>2684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2142</v>
      </c>
      <c r="J86" s="4" t="s">
        <v>2685</v>
      </c>
      <c r="K86" s="4" t="s">
        <v>2686</v>
      </c>
      <c r="L86" s="4" t="s">
        <v>2687</v>
      </c>
      <c r="M86" s="2" t="s">
        <v>2574</v>
      </c>
      <c r="N86" s="2">
        <v>30</v>
      </c>
      <c r="O86" s="2">
        <v>10</v>
      </c>
      <c r="P86" s="2">
        <v>5</v>
      </c>
      <c r="Q86" s="2" t="s">
        <v>2688</v>
      </c>
    </row>
    <row r="87" s="2" customFormat="1" spans="1:17">
      <c r="A87" s="3">
        <v>22</v>
      </c>
      <c r="B87" s="2" t="s">
        <v>2139</v>
      </c>
      <c r="C87" s="2" t="s">
        <v>2689</v>
      </c>
      <c r="D87" s="2" t="s">
        <v>354</v>
      </c>
      <c r="E87" s="2" t="s">
        <v>2690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2268</v>
      </c>
      <c r="J87" s="4" t="s">
        <v>2691</v>
      </c>
      <c r="K87" s="4" t="s">
        <v>2692</v>
      </c>
      <c r="L87" s="4" t="s">
        <v>2693</v>
      </c>
      <c r="M87" s="2" t="s">
        <v>2155</v>
      </c>
      <c r="N87" s="2">
        <v>2</v>
      </c>
      <c r="O87" s="2" t="s">
        <v>2156</v>
      </c>
      <c r="P87" s="2">
        <v>1</v>
      </c>
      <c r="Q87" s="2" t="s">
        <v>2694</v>
      </c>
    </row>
    <row r="88" s="2" customFormat="1" spans="1:17">
      <c r="A88" s="3">
        <v>21</v>
      </c>
      <c r="B88" s="2" t="s">
        <v>2139</v>
      </c>
      <c r="C88" s="2" t="s">
        <v>2695</v>
      </c>
      <c r="D88" s="2" t="s">
        <v>1818</v>
      </c>
      <c r="E88" s="2" t="s">
        <v>2696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2268</v>
      </c>
      <c r="J88" s="4" t="s">
        <v>2697</v>
      </c>
      <c r="K88" s="4" t="s">
        <v>2698</v>
      </c>
      <c r="L88" s="4" t="s">
        <v>2699</v>
      </c>
      <c r="M88" s="2" t="s">
        <v>2574</v>
      </c>
      <c r="N88" s="2">
        <v>52</v>
      </c>
      <c r="O88" s="2">
        <v>2</v>
      </c>
      <c r="P88" s="2">
        <v>8</v>
      </c>
      <c r="Q88" s="2" t="s">
        <v>2700</v>
      </c>
    </row>
    <row r="89" s="2" customFormat="1" spans="1:17">
      <c r="A89" s="3">
        <v>20</v>
      </c>
      <c r="B89" s="2" t="s">
        <v>2139</v>
      </c>
      <c r="C89" s="2" t="s">
        <v>2701</v>
      </c>
      <c r="D89" s="2" t="s">
        <v>505</v>
      </c>
      <c r="E89" s="2" t="s">
        <v>2702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2268</v>
      </c>
      <c r="J89" s="4" t="s">
        <v>2703</v>
      </c>
      <c r="K89" s="4" t="s">
        <v>2704</v>
      </c>
      <c r="L89" s="4" t="s">
        <v>2705</v>
      </c>
      <c r="M89" s="2" t="s">
        <v>2183</v>
      </c>
      <c r="N89" s="2">
        <v>3</v>
      </c>
      <c r="O89" s="2" t="s">
        <v>2156</v>
      </c>
      <c r="P89" s="2">
        <v>3</v>
      </c>
      <c r="Q89" s="2" t="s">
        <v>2706</v>
      </c>
    </row>
    <row r="90" s="2" customFormat="1" spans="1:17">
      <c r="A90" s="3">
        <v>19</v>
      </c>
      <c r="B90" s="2" t="s">
        <v>2139</v>
      </c>
      <c r="C90" s="2" t="s">
        <v>2707</v>
      </c>
      <c r="D90" s="2" t="s">
        <v>633</v>
      </c>
      <c r="E90" s="2" t="s">
        <v>2551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2268</v>
      </c>
      <c r="J90" s="4" t="s">
        <v>2708</v>
      </c>
      <c r="K90" s="4" t="s">
        <v>2709</v>
      </c>
      <c r="L90" s="4" t="s">
        <v>2710</v>
      </c>
      <c r="M90" s="2" t="s">
        <v>2633</v>
      </c>
      <c r="N90" s="2">
        <v>7</v>
      </c>
      <c r="O90" s="2">
        <v>2</v>
      </c>
      <c r="P90" s="2">
        <v>5</v>
      </c>
      <c r="Q90" s="2" t="s">
        <v>2711</v>
      </c>
    </row>
    <row r="91" s="2" customFormat="1" spans="1:17">
      <c r="A91" s="3">
        <v>18</v>
      </c>
      <c r="B91" s="2" t="s">
        <v>2139</v>
      </c>
      <c r="C91" s="2" t="s">
        <v>2712</v>
      </c>
      <c r="D91" s="2" t="s">
        <v>205</v>
      </c>
      <c r="E91" s="2" t="s">
        <v>2713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2268</v>
      </c>
      <c r="J91" s="4" t="s">
        <v>2714</v>
      </c>
      <c r="K91" s="4" t="s">
        <v>2715</v>
      </c>
      <c r="L91" s="4" t="s">
        <v>2716</v>
      </c>
      <c r="M91" s="2" t="s">
        <v>2155</v>
      </c>
      <c r="N91" s="2">
        <v>40</v>
      </c>
      <c r="O91" s="2" t="s">
        <v>2156</v>
      </c>
      <c r="P91" s="2">
        <v>5</v>
      </c>
      <c r="Q91" s="2" t="s">
        <v>2717</v>
      </c>
    </row>
    <row r="92" s="2" customFormat="1" spans="1:17">
      <c r="A92" s="3">
        <v>17</v>
      </c>
      <c r="B92" s="2" t="s">
        <v>2139</v>
      </c>
      <c r="C92" s="2" t="s">
        <v>2718</v>
      </c>
      <c r="D92" s="2" t="s">
        <v>1586</v>
      </c>
      <c r="E92" s="2" t="s">
        <v>2409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2268</v>
      </c>
      <c r="J92" s="4" t="s">
        <v>2719</v>
      </c>
      <c r="K92" s="4" t="s">
        <v>2720</v>
      </c>
      <c r="L92" s="4" t="s">
        <v>2721</v>
      </c>
      <c r="M92" s="2" t="s">
        <v>2504</v>
      </c>
      <c r="N92" s="2">
        <v>5</v>
      </c>
      <c r="O92" s="2" t="s">
        <v>2156</v>
      </c>
      <c r="P92" s="2">
        <v>5</v>
      </c>
      <c r="Q92" s="2" t="s">
        <v>2722</v>
      </c>
    </row>
    <row r="93" s="2" customFormat="1" spans="1:17">
      <c r="A93" s="3">
        <v>16</v>
      </c>
      <c r="B93" s="2" t="s">
        <v>2139</v>
      </c>
      <c r="C93" s="2" t="s">
        <v>2723</v>
      </c>
      <c r="D93" s="2" t="s">
        <v>402</v>
      </c>
      <c r="E93" s="2" t="s">
        <v>2724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2268</v>
      </c>
      <c r="J93" s="4" t="s">
        <v>2725</v>
      </c>
      <c r="K93" s="4" t="s">
        <v>2726</v>
      </c>
      <c r="L93" s="4" t="s">
        <v>2727</v>
      </c>
      <c r="M93" s="2" t="s">
        <v>2272</v>
      </c>
      <c r="N93" s="2">
        <v>15</v>
      </c>
      <c r="O93" s="2" t="s">
        <v>2156</v>
      </c>
      <c r="P93" s="2" t="s">
        <v>2156</v>
      </c>
      <c r="Q93" s="2" t="s">
        <v>2728</v>
      </c>
    </row>
    <row r="94" s="2" customFormat="1" spans="1:17">
      <c r="A94" s="3">
        <v>15</v>
      </c>
      <c r="B94" s="2" t="s">
        <v>2139</v>
      </c>
      <c r="C94" s="2" t="s">
        <v>2729</v>
      </c>
      <c r="D94" s="2" t="s">
        <v>302</v>
      </c>
      <c r="E94" s="2" t="s">
        <v>2730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2268</v>
      </c>
      <c r="J94" s="4" t="s">
        <v>2731</v>
      </c>
      <c r="K94" s="4" t="s">
        <v>2732</v>
      </c>
      <c r="L94" s="4" t="s">
        <v>2733</v>
      </c>
      <c r="M94" s="2" t="s">
        <v>2504</v>
      </c>
      <c r="N94" s="2">
        <v>22</v>
      </c>
      <c r="O94" s="2" t="s">
        <v>2156</v>
      </c>
      <c r="P94" s="2">
        <v>11</v>
      </c>
      <c r="Q94" s="2" t="s">
        <v>2734</v>
      </c>
    </row>
    <row r="95" s="2" customFormat="1" spans="1:17">
      <c r="A95" s="3">
        <v>14</v>
      </c>
      <c r="B95" s="2" t="s">
        <v>2139</v>
      </c>
      <c r="C95" s="2" t="s">
        <v>2735</v>
      </c>
      <c r="D95" s="2" t="s">
        <v>428</v>
      </c>
      <c r="E95" s="2" t="s">
        <v>2736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2268</v>
      </c>
      <c r="J95" s="4" t="s">
        <v>2737</v>
      </c>
      <c r="K95" s="4" t="s">
        <v>2738</v>
      </c>
      <c r="L95" s="4" t="s">
        <v>2739</v>
      </c>
      <c r="M95" s="2" t="s">
        <v>2542</v>
      </c>
      <c r="N95" s="2">
        <v>5</v>
      </c>
      <c r="O95" s="2">
        <v>3</v>
      </c>
      <c r="P95" s="2">
        <v>3</v>
      </c>
      <c r="Q95" s="2" t="s">
        <v>2740</v>
      </c>
    </row>
    <row r="96" s="2" customFormat="1" spans="1:17">
      <c r="A96" s="3">
        <v>13</v>
      </c>
      <c r="B96" s="2" t="s">
        <v>2139</v>
      </c>
      <c r="C96" s="2" t="s">
        <v>2741</v>
      </c>
      <c r="D96" s="2" t="s">
        <v>249</v>
      </c>
      <c r="E96" s="2" t="s">
        <v>2742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2268</v>
      </c>
      <c r="J96" s="4" t="s">
        <v>2743</v>
      </c>
      <c r="K96" s="4" t="s">
        <v>2744</v>
      </c>
      <c r="L96" s="4" t="s">
        <v>2745</v>
      </c>
      <c r="M96" s="2" t="s">
        <v>2155</v>
      </c>
      <c r="N96" s="2">
        <v>16</v>
      </c>
      <c r="O96" s="2">
        <v>2</v>
      </c>
      <c r="P96" s="2">
        <v>8</v>
      </c>
      <c r="Q96" s="2" t="s">
        <v>2746</v>
      </c>
    </row>
    <row r="97" s="2" customFormat="1" spans="1:17">
      <c r="A97" s="3">
        <v>12</v>
      </c>
      <c r="B97" s="2" t="s">
        <v>2139</v>
      </c>
      <c r="C97" s="2" t="s">
        <v>2747</v>
      </c>
      <c r="D97" s="2" t="s">
        <v>361</v>
      </c>
      <c r="E97" s="2" t="s">
        <v>2748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2268</v>
      </c>
      <c r="J97" s="4" t="s">
        <v>2749</v>
      </c>
      <c r="K97" s="4" t="s">
        <v>2750</v>
      </c>
      <c r="L97" s="4" t="s">
        <v>2751</v>
      </c>
      <c r="M97" s="2" t="s">
        <v>2752</v>
      </c>
      <c r="N97" s="2">
        <v>9</v>
      </c>
      <c r="O97" s="2" t="s">
        <v>2156</v>
      </c>
      <c r="P97" s="2">
        <v>3</v>
      </c>
      <c r="Q97" s="2" t="s">
        <v>2753</v>
      </c>
    </row>
    <row r="98" s="2" customFormat="1" spans="1:17">
      <c r="A98" s="3">
        <v>11</v>
      </c>
      <c r="B98" s="2" t="s">
        <v>2139</v>
      </c>
      <c r="C98" s="2" t="s">
        <v>2754</v>
      </c>
      <c r="D98" s="2" t="s">
        <v>270</v>
      </c>
      <c r="E98" s="2" t="s">
        <v>2755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2268</v>
      </c>
      <c r="J98" s="4" t="s">
        <v>2756</v>
      </c>
      <c r="K98" s="4" t="s">
        <v>2757</v>
      </c>
      <c r="L98" s="4" t="s">
        <v>2758</v>
      </c>
      <c r="M98" s="2" t="s">
        <v>2620</v>
      </c>
      <c r="N98" s="2">
        <v>17</v>
      </c>
      <c r="O98" s="2">
        <v>3</v>
      </c>
      <c r="P98" s="2">
        <v>2</v>
      </c>
      <c r="Q98" s="2" t="s">
        <v>2759</v>
      </c>
    </row>
    <row r="99" s="2" customFormat="1" spans="1:17">
      <c r="A99" s="3">
        <v>10</v>
      </c>
      <c r="B99" s="2" t="s">
        <v>2139</v>
      </c>
      <c r="C99" s="2" t="s">
        <v>2760</v>
      </c>
      <c r="D99" s="2" t="s">
        <v>1772</v>
      </c>
      <c r="E99" s="2" t="s">
        <v>2761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2268</v>
      </c>
      <c r="J99" s="4" t="s">
        <v>2762</v>
      </c>
      <c r="K99" s="4" t="s">
        <v>2763</v>
      </c>
      <c r="L99" s="4" t="s">
        <v>2764</v>
      </c>
      <c r="M99" s="2" t="s">
        <v>2485</v>
      </c>
      <c r="N99" s="2">
        <v>3</v>
      </c>
      <c r="O99" s="2">
        <v>2</v>
      </c>
      <c r="P99" s="2">
        <v>2</v>
      </c>
      <c r="Q99" s="2" t="s">
        <v>2765</v>
      </c>
    </row>
    <row r="100" s="2" customFormat="1" spans="1:17">
      <c r="A100" s="3">
        <v>9</v>
      </c>
      <c r="B100" s="2" t="s">
        <v>2139</v>
      </c>
      <c r="C100" s="2" t="s">
        <v>2760</v>
      </c>
      <c r="D100" s="2" t="s">
        <v>593</v>
      </c>
      <c r="E100" s="2" t="s">
        <v>2453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2268</v>
      </c>
      <c r="J100" s="4" t="s">
        <v>2766</v>
      </c>
      <c r="K100" s="4" t="s">
        <v>2767</v>
      </c>
      <c r="L100" s="4" t="s">
        <v>2768</v>
      </c>
      <c r="M100" s="2" t="s">
        <v>2769</v>
      </c>
      <c r="N100" s="2">
        <v>9</v>
      </c>
      <c r="O100" s="2">
        <v>19</v>
      </c>
      <c r="P100" s="2">
        <v>9</v>
      </c>
      <c r="Q100" s="2" t="s">
        <v>2770</v>
      </c>
    </row>
    <row r="101" s="2" customFormat="1" spans="1:17">
      <c r="A101" s="3">
        <v>8</v>
      </c>
      <c r="B101" s="2" t="s">
        <v>2139</v>
      </c>
      <c r="C101" s="2" t="s">
        <v>2771</v>
      </c>
      <c r="D101" s="2" t="s">
        <v>437</v>
      </c>
      <c r="E101" s="2" t="s">
        <v>2772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2268</v>
      </c>
      <c r="J101" s="4" t="s">
        <v>2773</v>
      </c>
      <c r="K101" s="4" t="s">
        <v>2774</v>
      </c>
      <c r="L101" s="4" t="s">
        <v>2775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2139</v>
      </c>
      <c r="C102" s="2" t="s">
        <v>2776</v>
      </c>
      <c r="D102" s="2" t="s">
        <v>1239</v>
      </c>
      <c r="E102" s="2" t="s">
        <v>2777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2268</v>
      </c>
      <c r="J102" s="4" t="s">
        <v>2778</v>
      </c>
      <c r="K102" s="4" t="s">
        <v>2779</v>
      </c>
      <c r="L102" s="4" t="s">
        <v>2780</v>
      </c>
      <c r="M102" s="2" t="s">
        <v>2155</v>
      </c>
      <c r="N102" s="2">
        <v>20</v>
      </c>
      <c r="O102" s="2" t="s">
        <v>2156</v>
      </c>
      <c r="P102" s="2">
        <v>5</v>
      </c>
      <c r="Q102" s="2" t="s">
        <v>2781</v>
      </c>
    </row>
    <row r="103" s="2" customFormat="1" spans="1:17">
      <c r="A103" s="3">
        <v>6</v>
      </c>
      <c r="B103" s="2" t="s">
        <v>2139</v>
      </c>
      <c r="C103" s="2" t="s">
        <v>2782</v>
      </c>
      <c r="D103" s="2" t="s">
        <v>577</v>
      </c>
      <c r="E103" s="2" t="s">
        <v>2588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2783</v>
      </c>
      <c r="I103" s="2" t="s">
        <v>2268</v>
      </c>
      <c r="J103" s="4" t="s">
        <v>2784</v>
      </c>
      <c r="K103" s="4" t="s">
        <v>2785</v>
      </c>
      <c r="L103" s="4" t="s">
        <v>2786</v>
      </c>
      <c r="M103" s="2" t="s">
        <v>2787</v>
      </c>
      <c r="N103" s="2">
        <v>4</v>
      </c>
      <c r="O103" s="2" t="s">
        <v>2156</v>
      </c>
      <c r="P103" s="2">
        <v>1</v>
      </c>
      <c r="Q103" s="2" t="s">
        <v>2593</v>
      </c>
    </row>
    <row r="104" s="2" customFormat="1" spans="1:17">
      <c r="A104" s="3">
        <v>5</v>
      </c>
      <c r="B104" s="2" t="s">
        <v>2139</v>
      </c>
      <c r="C104" s="2" t="s">
        <v>2788</v>
      </c>
      <c r="D104" s="2" t="s">
        <v>1433</v>
      </c>
      <c r="E104" s="2" t="s">
        <v>2789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2268</v>
      </c>
      <c r="J104" s="4" t="s">
        <v>2790</v>
      </c>
      <c r="K104" s="4" t="s">
        <v>2791</v>
      </c>
      <c r="L104" s="4" t="s">
        <v>2792</v>
      </c>
      <c r="M104" s="2" t="s">
        <v>2633</v>
      </c>
      <c r="N104" s="2">
        <v>11</v>
      </c>
      <c r="O104" s="2" t="s">
        <v>2156</v>
      </c>
      <c r="P104" s="2">
        <v>10</v>
      </c>
      <c r="Q104" s="2" t="s">
        <v>2793</v>
      </c>
    </row>
    <row r="105" s="2" customFormat="1" spans="1:17">
      <c r="A105" s="3">
        <v>4</v>
      </c>
      <c r="B105" s="2" t="s">
        <v>2139</v>
      </c>
      <c r="C105" s="2" t="s">
        <v>2794</v>
      </c>
      <c r="D105" s="2" t="s">
        <v>576</v>
      </c>
      <c r="E105" s="2" t="s">
        <v>2795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2268</v>
      </c>
      <c r="J105" s="4" t="s">
        <v>2796</v>
      </c>
      <c r="K105" s="4" t="s">
        <v>2797</v>
      </c>
      <c r="L105" s="4" t="s">
        <v>2798</v>
      </c>
      <c r="M105" s="2" t="s">
        <v>2504</v>
      </c>
      <c r="N105" s="2">
        <v>10</v>
      </c>
      <c r="O105" s="2" t="s">
        <v>2156</v>
      </c>
      <c r="P105" s="2">
        <v>5</v>
      </c>
      <c r="Q105" s="2" t="s">
        <v>2799</v>
      </c>
    </row>
    <row r="106" s="2" customFormat="1" spans="1:17">
      <c r="A106" s="3">
        <v>3</v>
      </c>
      <c r="B106" s="2" t="s">
        <v>2139</v>
      </c>
      <c r="C106" s="2" t="s">
        <v>2800</v>
      </c>
      <c r="D106" s="2" t="s">
        <v>2801</v>
      </c>
      <c r="E106" s="2" t="s">
        <v>2802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2268</v>
      </c>
      <c r="J106" s="4" t="s">
        <v>2803</v>
      </c>
      <c r="K106" s="4" t="s">
        <v>2804</v>
      </c>
      <c r="L106" s="4" t="s">
        <v>2805</v>
      </c>
      <c r="M106" s="2" t="s">
        <v>2664</v>
      </c>
      <c r="N106" s="2">
        <v>5</v>
      </c>
      <c r="O106" s="2">
        <v>1</v>
      </c>
      <c r="P106" s="2">
        <v>5</v>
      </c>
      <c r="Q106" s="2" t="s">
        <v>2806</v>
      </c>
    </row>
    <row r="107" s="2" customFormat="1" spans="1:17">
      <c r="A107" s="3">
        <v>2</v>
      </c>
      <c r="B107" s="2" t="s">
        <v>2139</v>
      </c>
      <c r="C107" s="2" t="s">
        <v>2807</v>
      </c>
      <c r="D107" s="2" t="s">
        <v>239</v>
      </c>
      <c r="E107" s="2" t="s">
        <v>2808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2809</v>
      </c>
      <c r="J107" s="4" t="s">
        <v>2810</v>
      </c>
      <c r="K107" s="4" t="s">
        <v>2811</v>
      </c>
      <c r="L107" s="4" t="s">
        <v>2812</v>
      </c>
      <c r="M107" s="2" t="s">
        <v>2633</v>
      </c>
      <c r="N107" s="2">
        <v>5</v>
      </c>
      <c r="O107" s="2">
        <v>5</v>
      </c>
      <c r="P107" s="2">
        <v>5</v>
      </c>
      <c r="Q107" s="2" t="s">
        <v>2813</v>
      </c>
    </row>
    <row r="108" s="2" customFormat="1" spans="1:17">
      <c r="A108" s="3">
        <v>1</v>
      </c>
      <c r="B108" s="2" t="s">
        <v>2139</v>
      </c>
      <c r="C108" s="2" t="s">
        <v>2814</v>
      </c>
      <c r="D108" s="2" t="s">
        <v>423</v>
      </c>
      <c r="E108" s="2" t="s">
        <v>2415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2809</v>
      </c>
      <c r="J108" s="4" t="s">
        <v>2815</v>
      </c>
      <c r="K108" s="4" t="s">
        <v>2816</v>
      </c>
      <c r="L108" s="4" t="s">
        <v>2817</v>
      </c>
      <c r="M108" s="2" t="s">
        <v>2156</v>
      </c>
      <c r="N108" s="2">
        <v>1</v>
      </c>
      <c r="O108" s="2">
        <v>1</v>
      </c>
      <c r="P108" s="2" t="s">
        <v>2156</v>
      </c>
      <c r="Q108" s="2" t="s">
        <v>2818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2020-11-24T08:12:01Z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