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85" windowHeight="7215" activeTab="1"/>
  </bookViews>
  <sheets>
    <sheet name="门店任务完成情况" sheetId="10" r:id="rId1"/>
    <sheet name="7月任务明细表 " sheetId="14" r:id="rId2"/>
    <sheet name="6月任务明细表" sheetId="11" state="hidden" r:id="rId3"/>
    <sheet name="本月任务品种（数据原表）" sheetId="9" state="hidden" r:id="rId4"/>
    <sheet name="6月完成情况)" sheetId="15" state="hidden" r:id="rId5"/>
    <sheet name="品种卖点" sheetId="13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0" hidden="1">门店任务完成情况!$A$3:$BA$117</definedName>
    <definedName name="_xlnm._FilterDatabase" localSheetId="2" hidden="1">'6月任务明细表'!$2:$19</definedName>
    <definedName name="_xlnm._FilterDatabase" localSheetId="3" hidden="1">'本月任务品种（数据原表）'!$A$2:$H$20</definedName>
    <definedName name="_xlnm._FilterDatabase" localSheetId="5" hidden="1">品种卖点!$A$2:$XDQ$22</definedName>
    <definedName name="_xlnm._FilterDatabase" localSheetId="1" hidden="1">'7月任务明细表 '!$2:$18</definedName>
    <definedName name="_xlnm._FilterDatabase" localSheetId="4" hidden="1">'6月完成情况)'!$2:$19</definedName>
  </definedNames>
  <calcPr calcId="144525"/>
</workbook>
</file>

<file path=xl/sharedStrings.xml><?xml version="1.0" encoding="utf-8"?>
<sst xmlns="http://schemas.openxmlformats.org/spreadsheetml/2006/main" count="1779" uniqueCount="351">
  <si>
    <t>7月重点品种任务</t>
  </si>
  <si>
    <t>关爱女性系列</t>
  </si>
  <si>
    <t>补钙系列</t>
  </si>
  <si>
    <t>胃肠道系列</t>
  </si>
  <si>
    <t>瘦身系列</t>
  </si>
  <si>
    <t>补肾系列</t>
  </si>
  <si>
    <t>感冒系列</t>
  </si>
  <si>
    <t>合计</t>
  </si>
  <si>
    <t>序号</t>
  </si>
  <si>
    <t>门店ID</t>
  </si>
  <si>
    <t>门店</t>
  </si>
  <si>
    <t>门店类型</t>
  </si>
  <si>
    <t>片区</t>
  </si>
  <si>
    <t>基础档</t>
  </si>
  <si>
    <t>挑战档</t>
  </si>
  <si>
    <t>销售金额</t>
  </si>
  <si>
    <t>销售数量</t>
  </si>
  <si>
    <t>完成情况</t>
  </si>
  <si>
    <t>完成档次</t>
  </si>
  <si>
    <t>奖励</t>
  </si>
  <si>
    <t>处罚</t>
  </si>
  <si>
    <t>48支</t>
  </si>
  <si>
    <t>实际销售数量</t>
  </si>
  <si>
    <t>复方嗜酸乳杆菌片+洛赛克销售金额</t>
  </si>
  <si>
    <t>复方嗜酸乳杆菌片+洛赛克销售数量（计入任务、不计奖励）</t>
  </si>
  <si>
    <t>康复新液销售金额</t>
  </si>
  <si>
    <t>康复新液销售数量</t>
  </si>
  <si>
    <t>实际销售盒数</t>
  </si>
  <si>
    <t>实际销售金额</t>
  </si>
  <si>
    <t>合计奖励</t>
  </si>
  <si>
    <t>合计处罚</t>
  </si>
  <si>
    <t>旗舰店</t>
  </si>
  <si>
    <t>T</t>
  </si>
  <si>
    <t>旗舰片区</t>
  </si>
  <si>
    <t>未完成</t>
  </si>
  <si>
    <t>梨花街店</t>
  </si>
  <si>
    <t>C2</t>
  </si>
  <si>
    <t>金牛区蓉北商贸大道药店</t>
  </si>
  <si>
    <t>B1</t>
  </si>
  <si>
    <t>西北片区</t>
  </si>
  <si>
    <t>青羊区光华药店</t>
  </si>
  <si>
    <t>A1</t>
  </si>
  <si>
    <t>金牛区沙河源药店</t>
  </si>
  <si>
    <t>B2</t>
  </si>
  <si>
    <t>青羊区清江东路药店</t>
  </si>
  <si>
    <t>A3</t>
  </si>
  <si>
    <t>金牛区枣子巷药店</t>
  </si>
  <si>
    <t>青羊区光华村街药店</t>
  </si>
  <si>
    <t>A2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</si>
  <si>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</si>
  <si>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</si>
  <si>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</si>
  <si>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</si>
  <si>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</si>
  <si>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</si>
  <si>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</si>
  <si>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</si>
  <si>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</si>
  <si>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</si>
  <si>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</si>
  <si>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</si>
  <si>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</si>
  <si>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</si>
  <si>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</si>
  <si>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</si>
  <si>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</si>
  <si>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大华街店</t>
  </si>
  <si>
    <t>蜀汉路</t>
  </si>
  <si>
    <t>大悦路药店</t>
  </si>
  <si>
    <t>蜀辉路药店</t>
  </si>
  <si>
    <t>四川太极新都区新都街道万和北路药店</t>
  </si>
  <si>
    <t>四川太极金牛区银沙路药店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</si>
  <si>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</si>
  <si>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</si>
  <si>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</si>
  <si>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</si>
  <si>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</si>
  <si>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C1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</si>
  <si>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</si>
  <si>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</si>
  <si>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</si>
  <si>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</si>
  <si>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</si>
  <si>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</si>
  <si>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</si>
  <si>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</si>
  <si>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</si>
  <si>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</si>
  <si>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</si>
  <si>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</si>
  <si>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</si>
  <si>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金马河店</t>
  </si>
  <si>
    <t>中和大道</t>
  </si>
  <si>
    <t>航中街</t>
  </si>
  <si>
    <t>新下街药店</t>
  </si>
  <si>
    <t xml:space="preserve">紫薇东路药店  </t>
  </si>
  <si>
    <t>元华二巷药店</t>
  </si>
  <si>
    <t>中和公济桥路药店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</si>
  <si>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</si>
  <si>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</si>
  <si>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</si>
  <si>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</si>
  <si>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</si>
  <si>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</si>
  <si>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</si>
  <si>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</si>
  <si>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</si>
  <si>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</si>
  <si>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</si>
  <si>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</si>
  <si>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</si>
  <si>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成华区新怡路药店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</si>
  <si>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</si>
  <si>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</si>
  <si>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</si>
  <si>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</si>
  <si>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</si>
  <si>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</si>
  <si>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</si>
  <si>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四川太极武侯区丝竹路药店</t>
  </si>
  <si>
    <t>四川太极金牛区解放路药店</t>
  </si>
  <si>
    <t>邛崃市中心药店</t>
  </si>
  <si>
    <t>城郊一片</t>
  </si>
  <si>
    <t>新津县兴义镇万兴路药店</t>
  </si>
  <si>
    <t>新津县五津镇五津西路药店</t>
  </si>
  <si>
    <t>大邑县晋原镇子龙街药店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</si>
  <si>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</si>
  <si>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</si>
  <si>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</si>
  <si>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</si>
  <si>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</si>
  <si>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</si>
  <si>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</si>
  <si>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</si>
  <si>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</si>
  <si>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</si>
  <si>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</si>
  <si>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</si>
  <si>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</si>
  <si>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四川太极大邑县晋原镇北街药店</t>
  </si>
  <si>
    <t>四川太极新津县五津镇五津西路二药房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</si>
  <si>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</si>
  <si>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</si>
  <si>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</si>
  <si>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</si>
  <si>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</si>
  <si>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</si>
  <si>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</si>
  <si>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</si>
  <si>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</si>
  <si>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</si>
  <si>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</si>
  <si>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</si>
  <si>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</si>
  <si>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</si>
  <si>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</si>
  <si>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</si>
  <si>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潘家街四段店</t>
  </si>
  <si>
    <t>崇州永康东路店</t>
  </si>
  <si>
    <t>7月重点品种任务明细</t>
  </si>
  <si>
    <t>任务（考核时间6.26-7.25）</t>
  </si>
  <si>
    <t>任务完成率</t>
  </si>
  <si>
    <t>同比增长</t>
  </si>
  <si>
    <t>增长情况</t>
  </si>
  <si>
    <t>商品系列</t>
  </si>
  <si>
    <t>货品ID</t>
  </si>
  <si>
    <t>品名</t>
  </si>
  <si>
    <t>规格</t>
  </si>
  <si>
    <t>产地</t>
  </si>
  <si>
    <t>考核单位</t>
  </si>
  <si>
    <t>保底提成</t>
  </si>
  <si>
    <t>晒单细则</t>
  </si>
  <si>
    <t>大拇指标识</t>
  </si>
  <si>
    <t>毛利额</t>
  </si>
  <si>
    <t>毛利率</t>
  </si>
  <si>
    <t>数量</t>
  </si>
  <si>
    <t>销售</t>
  </si>
  <si>
    <t>,</t>
  </si>
  <si>
    <t>屈螺酮炔雌醇片(优思明）</t>
  </si>
  <si>
    <t>21片(薄膜衣)</t>
  </si>
  <si>
    <t>拜耳医药保健有限公司广州分公司</t>
  </si>
  <si>
    <t>盒</t>
  </si>
  <si>
    <t>按差额盒数2元/盒</t>
  </si>
  <si>
    <t>黄色</t>
  </si>
  <si>
    <t>19.91%</t>
  </si>
  <si>
    <t>葡萄糖酸钙锌口服溶液</t>
  </si>
  <si>
    <t>10mlx24支</t>
  </si>
  <si>
    <t>澳诺(中国)制药有限公司</t>
  </si>
  <si>
    <t>按差额盒数3元/盒</t>
  </si>
  <si>
    <t>24.67%</t>
  </si>
  <si>
    <t>维生素D滴剂</t>
  </si>
  <si>
    <t>400单位x60粒</t>
  </si>
  <si>
    <t>青岛双鲸药业股份有限公司</t>
  </si>
  <si>
    <t>44.81%</t>
  </si>
  <si>
    <t>19.27%</t>
  </si>
  <si>
    <t>复方嗜酸乳杆菌片</t>
  </si>
  <si>
    <t>0.5gx12片</t>
  </si>
  <si>
    <t>通化金马药业</t>
  </si>
  <si>
    <t>晒单奖励2元/盒（详见采购晒单政策）</t>
  </si>
  <si>
    <t>无</t>
  </si>
  <si>
    <t>晒单奖励2元/盒（赠品不享受奖励），买6盒立省32元。不再享受其余奖励</t>
  </si>
  <si>
    <t>绿色</t>
  </si>
  <si>
    <t>48.76%</t>
  </si>
  <si>
    <t>康复新液</t>
  </si>
  <si>
    <t>50mlx2瓶</t>
  </si>
  <si>
    <t>四川好医生攀西</t>
  </si>
  <si>
    <t>46.85%</t>
  </si>
  <si>
    <t>奥美拉唑镁肠溶片（洛赛克）</t>
  </si>
  <si>
    <t>10mgx7片（OTC）</t>
  </si>
  <si>
    <t>阿斯利康制药有限公司</t>
  </si>
  <si>
    <t>单品奖励3元/盒（体现在全品种提成中）</t>
  </si>
  <si>
    <t>单品奖励，取消原毛利段提成</t>
  </si>
  <si>
    <t>26.98%</t>
  </si>
  <si>
    <t>奥利司他胶囊</t>
  </si>
  <si>
    <t>60mgx24粒</t>
  </si>
  <si>
    <t>山东新时代药业有限公司</t>
  </si>
  <si>
    <t>①销售1盒晒单奖励15元；②买二得三【赠品为卖品】，奖励20元/盒（详见采购晒单政策）</t>
  </si>
  <si>
    <t>追加5元/盒</t>
  </si>
  <si>
    <t>①销售1盒晒单奖励15元；②买二得三【赠品为卖品】，奖励20元/盒（（详见采购晒单政策）</t>
  </si>
  <si>
    <t>晒单奖励20元/盒，买二得三【赠品为卖品】，奖励不含赠品。不再享受其余奖励。</t>
  </si>
  <si>
    <t>销售奖励：①销售1盒晒单奖励15元；②买二得三【赠品为卖品】，奖励20元/盒（奖励不含赠品）。不再享受其余奖励。</t>
  </si>
  <si>
    <t>44.32%</t>
  </si>
  <si>
    <t>补肾类别</t>
  </si>
  <si>
    <t>还少丹</t>
  </si>
  <si>
    <t>9gx20袋（20丸重1克）</t>
  </si>
  <si>
    <t>桐君阁药厂</t>
  </si>
  <si>
    <t>元</t>
  </si>
  <si>
    <t>32.33%</t>
  </si>
  <si>
    <t>9gx10袋(水蜜丸)</t>
  </si>
  <si>
    <t>33.13%</t>
  </si>
  <si>
    <t>六味地黄丸</t>
  </si>
  <si>
    <t>126丸/瓶(浓缩丸)</t>
  </si>
  <si>
    <t>重庆中药二厂</t>
  </si>
  <si>
    <t>58.79%</t>
  </si>
  <si>
    <t>五子衍宗丸</t>
  </si>
  <si>
    <t>300丸</t>
  </si>
  <si>
    <t>四川绵阳制药</t>
  </si>
  <si>
    <t>38.26%</t>
  </si>
  <si>
    <t>补肾益寿胶囊</t>
  </si>
  <si>
    <t>0.3gx60粒</t>
  </si>
  <si>
    <t>太极涪陵药厂</t>
  </si>
  <si>
    <t>18.19%</t>
  </si>
  <si>
    <t>苦金片</t>
  </si>
  <si>
    <t>0.41gx12片</t>
  </si>
  <si>
    <t>上药青岛国风</t>
  </si>
  <si>
    <t>66.39%</t>
  </si>
  <si>
    <t>3.8%%</t>
  </si>
  <si>
    <t>炎可宁胶囊</t>
  </si>
  <si>
    <t>0.4g*3板*9粒</t>
  </si>
  <si>
    <t>32.56%</t>
  </si>
  <si>
    <t>复方氨酚溴敏胶囊</t>
  </si>
  <si>
    <t>20粒</t>
  </si>
  <si>
    <t>香港澳美制药厂</t>
  </si>
  <si>
    <t>46.58%</t>
  </si>
  <si>
    <t>定坤丹</t>
  </si>
  <si>
    <t>7gx4瓶（水蜜丸）</t>
  </si>
  <si>
    <t>山西广誉远国药</t>
  </si>
  <si>
    <t>2000盒</t>
  </si>
  <si>
    <t>1.每周销售挂零的门店处罚20元/店
2.未完成指标门店，按差额数量部分处罚10元/盒</t>
  </si>
  <si>
    <t>20.39%</t>
  </si>
  <si>
    <t>龟龄集</t>
  </si>
  <si>
    <t>0.3gx30粒</t>
  </si>
  <si>
    <t>山西广誉远</t>
  </si>
  <si>
    <t>5.12%</t>
  </si>
  <si>
    <t>多烯磷脂酰胆碱胶囊(易善复)</t>
  </si>
  <si>
    <t>228mgx36粒</t>
  </si>
  <si>
    <t>赛诺菲安万特(北京)制药有限公司</t>
  </si>
  <si>
    <t>2351盒</t>
  </si>
  <si>
    <t>单盒奖励3元；疗程（5盒）奖励30元/疗程；不再享受其余奖励</t>
  </si>
  <si>
    <t>21.52%</t>
  </si>
  <si>
    <t>6月重点品种任务明细</t>
  </si>
  <si>
    <t>任务（考核时间5.26-6.25）</t>
  </si>
  <si>
    <t>考核价</t>
  </si>
  <si>
    <t>零售价</t>
  </si>
  <si>
    <t>藿香</t>
  </si>
  <si>
    <t>藿香正气口服液</t>
  </si>
  <si>
    <t>5支</t>
  </si>
  <si>
    <t>涪陵</t>
  </si>
  <si>
    <t>享受毛利段提成</t>
  </si>
  <si>
    <t>10支</t>
  </si>
  <si>
    <t>3%%</t>
  </si>
  <si>
    <t>晒单奖励20元/盒（详见采购发晒单政策）</t>
  </si>
  <si>
    <t>此系列品种已单独下任务，考核方式按单独的活动方案考核，请在邮箱查收</t>
  </si>
  <si>
    <t>1.每周销售挂零的门店处罚20元/店
2.未完成指标门店，按差额数量部分处罚20元/盒</t>
  </si>
  <si>
    <t>5月重点品种任务明细</t>
  </si>
  <si>
    <t>任务（考核时间4.26-5.25）</t>
  </si>
  <si>
    <t>藏药系列/4</t>
  </si>
  <si>
    <t>藏药系列</t>
  </si>
  <si>
    <t>西藏藏医学院</t>
  </si>
  <si>
    <t>184704元</t>
  </si>
  <si>
    <t>206827元</t>
  </si>
  <si>
    <t>差额部分的5%</t>
  </si>
  <si>
    <t>13858盒</t>
  </si>
  <si>
    <t>16441盒</t>
  </si>
  <si>
    <t>享受毛利段提成，在全品种中体现</t>
  </si>
  <si>
    <t>差额盒数处罚1元/盒</t>
  </si>
  <si>
    <t>2968盒</t>
  </si>
  <si>
    <t>3347盒</t>
  </si>
  <si>
    <t>享受采购发晒单奖励2元/盒（赠品不享受奖励）</t>
  </si>
  <si>
    <t>肠炎宁片</t>
  </si>
  <si>
    <t>0.42gx60片（薄膜衣）</t>
  </si>
  <si>
    <t>江西天施康弋阳制药有限公司</t>
  </si>
  <si>
    <t>660盒</t>
  </si>
  <si>
    <t>804盒</t>
  </si>
  <si>
    <t>享受晒单奖励（采购发本月晒单细则）</t>
  </si>
  <si>
    <t>1219盒</t>
  </si>
  <si>
    <t>1586盒</t>
  </si>
  <si>
    <t>追加1%提成</t>
  </si>
  <si>
    <t>1.单盒晒单奖励16元/盒2.疗程4盒以上（含4盒）销售奖励20元/盒3.疗程12盒以上（含12盒）销售奖励25元/盒，同时不再享受其余奖励</t>
  </si>
  <si>
    <t>0.3g*30粒</t>
  </si>
  <si>
    <t>每盒晒单50元/瓶，疗程销售4盒以上（含4盒）销售奖励60元/瓶，不再享受其余奖励</t>
  </si>
  <si>
    <t>8070盒</t>
  </si>
  <si>
    <t>8957盒</t>
  </si>
  <si>
    <t>392106元</t>
  </si>
  <si>
    <t>441490元</t>
  </si>
  <si>
    <t>晒单奖励30元/盒。不再享受其余奖励</t>
  </si>
  <si>
    <t>3852盒</t>
  </si>
  <si>
    <t>4614盒</t>
  </si>
  <si>
    <t>备注：5只装藿香两盒计1盒，10支装低于14.5元销售则无提成</t>
  </si>
  <si>
    <t>增长率</t>
  </si>
  <si>
    <t>完成率</t>
  </si>
  <si>
    <t>盒数增长率</t>
  </si>
  <si>
    <t>销售增长率</t>
  </si>
  <si>
    <t>5月重点品卖点</t>
  </si>
  <si>
    <t>卖点</t>
  </si>
  <si>
    <t>活动</t>
  </si>
  <si>
    <t>太极藿香液 防暑解毒 保护肠胃 不含酒精 开车也能喝</t>
  </si>
  <si>
    <t>买3盒 得 风油精一支</t>
  </si>
  <si>
    <t>无需冷藏的四联益生菌，用于胃肠功能紊乱引起的各种不适，调节提高免疫力。</t>
  </si>
  <si>
    <t>康恩贝肠炎宁片：止腹泻治肠炎宁，大品牌值得信赖</t>
  </si>
  <si>
    <t>主动修复胃黏膜，治疗胃病反复发作</t>
  </si>
  <si>
    <t>奥美拉唑镁肠溶片:全球首个质子泵抑制剂，一天一片，强效抑酸，瑞典进口，疗效更好！</t>
  </si>
  <si>
    <t>舒尔佳奥利司他胶囊：OTC国药准字，不减水，不腹泻，轻松排油减脂，超重/肥胖 /保持身材人群的最佳选择</t>
  </si>
  <si>
    <t>一盒立省80元，买2得3（原装）</t>
  </si>
  <si>
    <t>广誉远定坤丹：滋补气血，调经舒郁，为女性卵巢护航</t>
  </si>
  <si>
    <t>买六得七（原装）</t>
  </si>
  <si>
    <t>广誉远龟龄集：培元固本 ，补元气、养五脏、 调阴阳 、治疗中老年衰弱综合征</t>
  </si>
  <si>
    <t>优思明屈螺酮炔雌醇片：高效，亲密，安全性好，停药即可备孕，体内无蓄积，避孕同时规律月经，减少痤疮及皮脂溢</t>
  </si>
  <si>
    <t>葡萄糖酸钙锌口服溶液：健康的钙，聪明的锌，孩子服用长得好，胃口好，更聪明。成人服用，骨骼强健，记忆好，天天服用腰腿好</t>
  </si>
  <si>
    <t xml:space="preserve">会员享受 五盒省69元 </t>
  </si>
  <si>
    <t>会员享受 四盒省138元</t>
  </si>
  <si>
    <t>还少丹：五脏同补，温肾补脾，全面改善身体机能，是延年益寿的良药，被誉为千年养生第一方</t>
  </si>
  <si>
    <t>买2得3（赠品为卖品）</t>
  </si>
  <si>
    <t>四盒省86元</t>
  </si>
  <si>
    <t>太极集团六味地黄丸：超浓缩，滋阴补肾、每次三粒、不含糖糖尿病患者可放心服用、坚持服用效果更加哟！</t>
  </si>
  <si>
    <t>买6盒省35元（6盒一疗程）</t>
  </si>
  <si>
    <t>补肾精，抗衰老，助生育，用太极五子衍宗丸！</t>
  </si>
  <si>
    <t>补肾益寿胶囊：补肾益寿，院士经方，阴阳同补，双向调节人体免疫，全植物药，安全滋养，兼补他脏，长期服用延缓衰老。</t>
  </si>
  <si>
    <t>买3瓶加0.01元换购一瓶60粒装及1瓶24粒装</t>
  </si>
  <si>
    <t>苦金片，清热利咽，消肿止痛</t>
  </si>
  <si>
    <t>复方氨酚溴敏胶囊：原装进口感冒药，不含伪麻不管控，15分钟快速通鼻止涕。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</si>
</sst>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%"/>
    <numFmt numFmtId="178" formatCode="0.0_ "/>
    <numFmt numFmtId="179" formatCode="0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134"/>
    </font>
    <font>
      <sz val="9"/>
      <name val="宋体"/>
      <charset val="0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9"/>
      <color rgb="FFFF0000"/>
      <name val="宋体"/>
      <charset val="134"/>
    </font>
    <font>
      <sz val="9"/>
      <color rgb="FF00B05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4" fillId="2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16" borderId="14" applyNumberFormat="0" applyAlignment="0" applyProtection="0">
      <alignment vertical="center"/>
    </xf>
    <xf numFmtId="0" fontId="35" fillId="16" borderId="18" applyNumberFormat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vertical="center"/>
    </xf>
    <xf numFmtId="9" fontId="0" fillId="0" borderId="5" xfId="0" applyNumberFormat="1" applyFont="1" applyFill="1" applyBorder="1" applyAlignment="1">
      <alignment vertical="center"/>
    </xf>
    <xf numFmtId="177" fontId="0" fillId="0" borderId="1" xfId="11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9" fontId="0" fillId="0" borderId="6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9" fontId="0" fillId="0" borderId="9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9" fontId="0" fillId="0" borderId="10" xfId="0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10" fillId="0" borderId="11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9" fontId="0" fillId="0" borderId="1" xfId="11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2" fillId="0" borderId="0" xfId="0" applyFont="1" applyFill="1">
      <alignment vertical="center"/>
    </xf>
    <xf numFmtId="0" fontId="1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2019&#24180;\3&#26376;&#20219;&#21153;&#34917;&#32958;&#31995;&#21015;&#23558;&#25552;&#25104;&#19979;&#35843;\3&#26376;&#37325;&#28857;&#21697;&#31181;&#20219;&#21153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597;&#35810;&#25351;&#23450;&#21697;&#31181;&#38144;&#21806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lml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lml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重点品种（数据原表）"/>
      <sheetName val="重点品种任务"/>
      <sheetName val="门店任务明细"/>
      <sheetName val="藏药品种明细"/>
      <sheetName val="品种卖点"/>
      <sheetName val="总任务本月销量对比"/>
      <sheetName val="Sheet1"/>
      <sheetName val="任务明细原表"/>
    </sheetNames>
    <sheetDataSet>
      <sheetData sheetId="0">
        <row r="2">
          <cell r="D2" t="str">
            <v>货品ID</v>
          </cell>
        </row>
        <row r="2">
          <cell r="G2" t="str">
            <v>品名</v>
          </cell>
          <cell r="H2" t="str">
            <v>规格</v>
          </cell>
          <cell r="I2" t="str">
            <v>产地</v>
          </cell>
          <cell r="J2" t="str">
            <v>毛利率</v>
          </cell>
        </row>
        <row r="3">
          <cell r="G3" t="str">
            <v>藏药系列</v>
          </cell>
        </row>
        <row r="3">
          <cell r="I3" t="str">
            <v>西藏藏医学院</v>
          </cell>
        </row>
        <row r="4">
          <cell r="D4">
            <v>47683</v>
          </cell>
          <cell r="E4" t="str">
            <v>,</v>
          </cell>
          <cell r="F4" t="str">
            <v>47683,</v>
          </cell>
          <cell r="G4" t="str">
            <v>藿香正气口服液</v>
          </cell>
          <cell r="H4" t="str">
            <v>5支</v>
          </cell>
          <cell r="I4" t="str">
            <v>涪陵</v>
          </cell>
          <cell r="J4">
            <v>0.368</v>
          </cell>
        </row>
        <row r="5">
          <cell r="D5">
            <v>1846</v>
          </cell>
          <cell r="E5" t="str">
            <v>,</v>
          </cell>
          <cell r="F5" t="str">
            <v>1846,</v>
          </cell>
          <cell r="G5" t="str">
            <v>藿香正气口服液</v>
          </cell>
          <cell r="H5" t="str">
            <v>10支</v>
          </cell>
          <cell r="I5" t="str">
            <v>涪陵</v>
          </cell>
          <cell r="J5">
            <v>0.353535353535354</v>
          </cell>
        </row>
        <row r="6">
          <cell r="D6">
            <v>171499</v>
          </cell>
          <cell r="E6" t="str">
            <v>,</v>
          </cell>
          <cell r="F6" t="str">
            <v>171499,</v>
          </cell>
          <cell r="G6" t="str">
            <v>肠炎宁片</v>
          </cell>
          <cell r="H6" t="str">
            <v>0.42gx60片（薄膜衣）</v>
          </cell>
          <cell r="I6" t="str">
            <v>江西天施康弋阳制药有限公司</v>
          </cell>
          <cell r="J6">
            <v>0.595226130653266</v>
          </cell>
        </row>
        <row r="7">
          <cell r="D7">
            <v>110737</v>
          </cell>
          <cell r="E7" t="str">
            <v>,</v>
          </cell>
          <cell r="F7" t="str">
            <v>110737,</v>
          </cell>
          <cell r="G7" t="str">
            <v>肠炎宁片</v>
          </cell>
          <cell r="H7" t="str">
            <v>0.42gx12片x3板(薄膜衣)</v>
          </cell>
          <cell r="I7" t="str">
            <v>江西天施康弋阳制药有限公司</v>
          </cell>
          <cell r="J7">
            <v>0.5336</v>
          </cell>
        </row>
        <row r="8">
          <cell r="D8">
            <v>58522</v>
          </cell>
          <cell r="E8" t="str">
            <v>,</v>
          </cell>
          <cell r="F8" t="str">
            <v>58522,</v>
          </cell>
          <cell r="G8" t="str">
            <v>沉香化气片</v>
          </cell>
          <cell r="H8" t="str">
            <v>0.5gx12片x2板</v>
          </cell>
          <cell r="I8" t="str">
            <v>太极集团重庆桐君阁药厂有限公司</v>
          </cell>
          <cell r="J8">
            <v>0.486111111111111</v>
          </cell>
        </row>
        <row r="9">
          <cell r="D9">
            <v>175429</v>
          </cell>
          <cell r="E9" t="str">
            <v>,</v>
          </cell>
          <cell r="F9" t="str">
            <v>175429,</v>
          </cell>
          <cell r="G9" t="str">
            <v>奥美拉唑镁肠溶片（洛赛克）</v>
          </cell>
          <cell r="H9" t="str">
            <v>10mgx7片（OTC）</v>
          </cell>
          <cell r="I9" t="str">
            <v>阿斯利康制药有限公司</v>
          </cell>
          <cell r="J9">
            <v>0.638461538461538</v>
          </cell>
        </row>
        <row r="10">
          <cell r="D10">
            <v>165176</v>
          </cell>
          <cell r="E10" t="str">
            <v>,</v>
          </cell>
          <cell r="F10" t="str">
            <v>165176,</v>
          </cell>
          <cell r="G10" t="str">
            <v>奥利司他胶囊</v>
          </cell>
          <cell r="H10" t="str">
            <v>60mgx24粒</v>
          </cell>
          <cell r="I10" t="str">
            <v>山东新时代药业有限公司</v>
          </cell>
          <cell r="J10">
            <v>0.673611111111111</v>
          </cell>
        </row>
        <row r="11">
          <cell r="D11">
            <v>148955</v>
          </cell>
          <cell r="E11" t="str">
            <v>,</v>
          </cell>
          <cell r="F11" t="str">
            <v>148955,</v>
          </cell>
          <cell r="G11" t="str">
            <v>定坤丹</v>
          </cell>
          <cell r="H11" t="str">
            <v>7gx4瓶（水蜜丸）</v>
          </cell>
          <cell r="I11" t="str">
            <v>山西广誉远国药</v>
          </cell>
          <cell r="J11">
            <v>0.393939393939394</v>
          </cell>
        </row>
        <row r="12">
          <cell r="D12">
            <v>1454</v>
          </cell>
          <cell r="E12" t="str">
            <v>,</v>
          </cell>
          <cell r="F12" t="str">
            <v>1454,</v>
          </cell>
          <cell r="G12" t="str">
            <v>龟龄集</v>
          </cell>
          <cell r="H12" t="str">
            <v>0.3g*30粒</v>
          </cell>
          <cell r="I12" t="str">
            <v>山西广誉远国药</v>
          </cell>
          <cell r="J12">
            <v>0.259615384615385</v>
          </cell>
        </row>
        <row r="13">
          <cell r="D13">
            <v>63764</v>
          </cell>
          <cell r="E13" t="str">
            <v>,</v>
          </cell>
          <cell r="F13" t="str">
            <v>63764,</v>
          </cell>
          <cell r="G13" t="str">
            <v>屈螺酮炔雌醇片(优思明）</v>
          </cell>
          <cell r="H13" t="str">
            <v>21片(薄膜衣)</v>
          </cell>
          <cell r="I13" t="str">
            <v>拜耳医药保健有限公司广州分公司</v>
          </cell>
          <cell r="J13">
            <v>0.232814814814815</v>
          </cell>
        </row>
        <row r="14">
          <cell r="D14">
            <v>45375</v>
          </cell>
          <cell r="E14" t="str">
            <v>,</v>
          </cell>
          <cell r="F14" t="str">
            <v>45375,</v>
          </cell>
          <cell r="G14" t="str">
            <v>赖氨酸磷酸氢钙片</v>
          </cell>
          <cell r="H14" t="str">
            <v>12片x5板</v>
          </cell>
          <cell r="I14" t="str">
            <v>广西嘉进药业有限公司</v>
          </cell>
          <cell r="J14">
            <v>0.245454545454546</v>
          </cell>
        </row>
        <row r="15">
          <cell r="D15">
            <v>39103</v>
          </cell>
          <cell r="E15" t="str">
            <v>,</v>
          </cell>
          <cell r="F15" t="str">
            <v>39103,</v>
          </cell>
          <cell r="G15" t="str">
            <v>葡萄糖酸钙锌口服溶液</v>
          </cell>
          <cell r="H15" t="str">
            <v>10mlx24支</v>
          </cell>
          <cell r="I15" t="str">
            <v>澳诺(中国)制药有限公司</v>
          </cell>
          <cell r="J15">
            <v>0.373134328358209</v>
          </cell>
        </row>
        <row r="16">
          <cell r="D16">
            <v>174232</v>
          </cell>
          <cell r="E16" t="str">
            <v>,</v>
          </cell>
          <cell r="F16" t="str">
            <v>174232,</v>
          </cell>
          <cell r="G16" t="str">
            <v>葡萄糖酸钙锌口服溶液</v>
          </cell>
          <cell r="H16" t="str">
            <v>48支</v>
          </cell>
          <cell r="I16" t="str">
            <v>澳诺(中国)制药有限公司</v>
          </cell>
          <cell r="J16">
            <v>0.391304347826087</v>
          </cell>
        </row>
        <row r="17">
          <cell r="D17">
            <v>144502</v>
          </cell>
          <cell r="E17" t="str">
            <v>,</v>
          </cell>
          <cell r="F17" t="str">
            <v>144502,</v>
          </cell>
          <cell r="G17" t="str">
            <v>盐酸氨基葡萄糖胶囊(奥泰灵)备注：奥泰灵奖励方案以此为准，其余政策均作废。</v>
          </cell>
          <cell r="H17" t="str">
            <v>0.75gx60粒</v>
          </cell>
          <cell r="I17" t="str">
            <v>香港澳美制药厂</v>
          </cell>
          <cell r="J17">
            <v>0.592684563758389</v>
          </cell>
        </row>
        <row r="18">
          <cell r="D18">
            <v>49939</v>
          </cell>
          <cell r="E18" t="str">
            <v>,</v>
          </cell>
          <cell r="F18" t="str">
            <v>49939,</v>
          </cell>
          <cell r="G18" t="str">
            <v>强力天麻杜仲丸</v>
          </cell>
          <cell r="H18" t="str">
            <v>36丸x6板</v>
          </cell>
          <cell r="I18" t="str">
            <v>太极集团重庆桐君阁药厂有限公司</v>
          </cell>
          <cell r="J18">
            <v>0.333333333333333</v>
          </cell>
        </row>
        <row r="19">
          <cell r="D19">
            <v>133360</v>
          </cell>
          <cell r="E19" t="str">
            <v>,</v>
          </cell>
          <cell r="F19" t="str">
            <v>133360,</v>
          </cell>
          <cell r="G19" t="str">
            <v>丹参口服液</v>
          </cell>
          <cell r="H19" t="str">
            <v>10mlx10支</v>
          </cell>
          <cell r="I19" t="str">
            <v>太极涪陵药厂</v>
          </cell>
          <cell r="J19">
            <v>0.588972431077694</v>
          </cell>
        </row>
        <row r="20">
          <cell r="D20">
            <v>31440</v>
          </cell>
          <cell r="E20" t="str">
            <v>,</v>
          </cell>
          <cell r="F20" t="str">
            <v>31440,</v>
          </cell>
          <cell r="G20" t="str">
            <v>通脉颗粒</v>
          </cell>
          <cell r="H20" t="str">
            <v>10gx10袋</v>
          </cell>
          <cell r="I20" t="str">
            <v>重庆中药二厂</v>
          </cell>
          <cell r="J20">
            <v>0.6</v>
          </cell>
        </row>
        <row r="21">
          <cell r="D21">
            <v>164949</v>
          </cell>
          <cell r="E21" t="str">
            <v>,</v>
          </cell>
          <cell r="F21" t="str">
            <v>164949,</v>
          </cell>
          <cell r="G21" t="str">
            <v>还少丹</v>
          </cell>
          <cell r="H21" t="str">
            <v>9gx20袋（20丸重1克）</v>
          </cell>
          <cell r="I21" t="str">
            <v>桐君阁药厂</v>
          </cell>
          <cell r="J21">
            <v>0.52</v>
          </cell>
        </row>
        <row r="22">
          <cell r="D22">
            <v>75138</v>
          </cell>
          <cell r="E22" t="str">
            <v>,</v>
          </cell>
          <cell r="F22" t="str">
            <v>75138,</v>
          </cell>
          <cell r="G22" t="str">
            <v>还少丹</v>
          </cell>
          <cell r="H22" t="str">
            <v>9gx10袋(水蜜丸)</v>
          </cell>
          <cell r="I22" t="str">
            <v>桐君阁药厂</v>
          </cell>
          <cell r="J22">
            <v>0.289940828402367</v>
          </cell>
        </row>
        <row r="23">
          <cell r="D23">
            <v>84174</v>
          </cell>
          <cell r="E23" t="str">
            <v>,</v>
          </cell>
          <cell r="F23" t="str">
            <v>84174,</v>
          </cell>
          <cell r="G23" t="str">
            <v>六味地黄丸</v>
          </cell>
          <cell r="H23" t="str">
            <v>126丸/瓶(浓缩丸)</v>
          </cell>
          <cell r="I23" t="str">
            <v>重庆中药二厂</v>
          </cell>
          <cell r="J23">
            <v>0.634328358208955</v>
          </cell>
        </row>
        <row r="24">
          <cell r="D24">
            <v>166880</v>
          </cell>
          <cell r="E24" t="str">
            <v>,</v>
          </cell>
          <cell r="F24" t="str">
            <v>166880,</v>
          </cell>
          <cell r="G24" t="str">
            <v>五子衍宗丸</v>
          </cell>
          <cell r="H24" t="str">
            <v>300丸</v>
          </cell>
          <cell r="I24" t="str">
            <v>四川绵阳制药</v>
          </cell>
          <cell r="J24">
            <v>0.55</v>
          </cell>
        </row>
        <row r="25">
          <cell r="D25">
            <v>21580</v>
          </cell>
          <cell r="E25" t="str">
            <v>,</v>
          </cell>
          <cell r="F25" t="str">
            <v>21580,</v>
          </cell>
          <cell r="G25" t="str">
            <v>补肾益寿胶囊</v>
          </cell>
          <cell r="H25" t="str">
            <v>0.3gx60粒</v>
          </cell>
          <cell r="I25" t="str">
            <v>太极涪陵药厂</v>
          </cell>
          <cell r="J25">
            <v>0.414736842105263</v>
          </cell>
        </row>
        <row r="26">
          <cell r="D26">
            <v>118954</v>
          </cell>
          <cell r="E26" t="str">
            <v>,</v>
          </cell>
          <cell r="F26" t="str">
            <v>118954,</v>
          </cell>
          <cell r="G26" t="str">
            <v>连花清瘟胶囊</v>
          </cell>
          <cell r="H26" t="str">
            <v>36粒</v>
          </cell>
          <cell r="I26" t="str">
            <v>石家庄以岭药业股份有限公司</v>
          </cell>
          <cell r="J26">
            <v>0.5</v>
          </cell>
        </row>
        <row r="27">
          <cell r="D27">
            <v>136714</v>
          </cell>
          <cell r="E27" t="str">
            <v>,</v>
          </cell>
          <cell r="F27" t="str">
            <v>136714,</v>
          </cell>
          <cell r="G27" t="str">
            <v>复方氨酚溴敏胶囊</v>
          </cell>
          <cell r="H27" t="str">
            <v>20粒</v>
          </cell>
          <cell r="I27" t="str">
            <v>香港澳美制药厂</v>
          </cell>
          <cell r="J27">
            <v>0.503355704697987</v>
          </cell>
        </row>
        <row r="28">
          <cell r="D28">
            <v>175826</v>
          </cell>
          <cell r="E28" t="str">
            <v>,</v>
          </cell>
          <cell r="F28" t="str">
            <v>175826,</v>
          </cell>
          <cell r="G28" t="str">
            <v>小儿消积止咳口服液</v>
          </cell>
          <cell r="H28" t="str">
            <v>10mlx10支</v>
          </cell>
          <cell r="I28" t="str">
            <v>鲁南厚普制药有限公司</v>
          </cell>
          <cell r="J28">
            <v>0.234343434343434</v>
          </cell>
        </row>
        <row r="29">
          <cell r="D29">
            <v>122181</v>
          </cell>
          <cell r="E29" t="str">
            <v>,</v>
          </cell>
          <cell r="F29" t="str">
            <v>122181,</v>
          </cell>
          <cell r="G29" t="str">
            <v>小儿氨酚黄那敏颗粒</v>
          </cell>
          <cell r="H29" t="str">
            <v>6gx20袋</v>
          </cell>
          <cell r="I29" t="str">
            <v>黄石三九药业有限公司(原:三九黄石制药厂)</v>
          </cell>
          <cell r="J29">
            <v>0.596491228070175</v>
          </cell>
        </row>
        <row r="30">
          <cell r="D30">
            <v>22509</v>
          </cell>
          <cell r="E30" t="str">
            <v>,</v>
          </cell>
          <cell r="F30" t="str">
            <v>22509,</v>
          </cell>
          <cell r="G30" t="str">
            <v>小儿感冒颗粒</v>
          </cell>
          <cell r="H30" t="str">
            <v>12gx10袋</v>
          </cell>
          <cell r="I30" t="str">
            <v>太极集团重庆桐君阁药厂有限公司</v>
          </cell>
          <cell r="J30">
            <v>0.377777777777778</v>
          </cell>
        </row>
        <row r="31">
          <cell r="D31">
            <v>153486</v>
          </cell>
          <cell r="E31" t="str">
            <v>,</v>
          </cell>
          <cell r="F31" t="str">
            <v>153486,</v>
          </cell>
          <cell r="G31" t="str">
            <v>赶黄草</v>
          </cell>
          <cell r="H31" t="str">
            <v>2gx30袋</v>
          </cell>
          <cell r="I31" t="str">
            <v>四川新荷花中药饮片股份有限公司</v>
          </cell>
          <cell r="J31">
            <v>0.620645161290323</v>
          </cell>
        </row>
        <row r="32">
          <cell r="D32">
            <v>119652</v>
          </cell>
        </row>
        <row r="32">
          <cell r="F32" t="str">
            <v>119652</v>
          </cell>
          <cell r="G32" t="str">
            <v>多烯磷脂酰胆碱胶囊(易善复)</v>
          </cell>
          <cell r="H32" t="str">
            <v>228mgx36粒</v>
          </cell>
          <cell r="I32" t="str">
            <v>赛诺菲安万特(北京)制药有限公司</v>
          </cell>
          <cell r="J32">
            <v>0.358620689655172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指定品种销售汇总"/>
    </sheetNames>
    <sheetDataSet>
      <sheetData sheetId="0">
        <row r="1">
          <cell r="B1" t="str">
            <v>货品ID</v>
          </cell>
          <cell r="C1" t="str">
            <v>小类ID</v>
          </cell>
          <cell r="D1" t="str">
            <v>小类名</v>
          </cell>
          <cell r="E1" t="str">
            <v>中类名</v>
          </cell>
          <cell r="F1" t="str">
            <v>大类名</v>
          </cell>
          <cell r="G1" t="str">
            <v>货品名</v>
          </cell>
          <cell r="H1" t="str">
            <v>规格</v>
          </cell>
          <cell r="I1" t="str">
            <v>产地</v>
          </cell>
          <cell r="J1" t="str">
            <v>厂家ID</v>
          </cell>
          <cell r="K1" t="str">
            <v>目录名称</v>
          </cell>
          <cell r="L1" t="str">
            <v>ABCD标志</v>
          </cell>
          <cell r="M1" t="str">
            <v>价格带标识id</v>
          </cell>
          <cell r="N1" t="str">
            <v>价格带标识</v>
          </cell>
          <cell r="O1" t="str">
            <v>竞销品标识id</v>
          </cell>
          <cell r="P1" t="str">
            <v>竞销品标识</v>
          </cell>
          <cell r="Q1" t="str">
            <v>重点品种标识</v>
          </cell>
          <cell r="R1" t="str">
            <v>促销标识</v>
          </cell>
          <cell r="S1" t="str">
            <v>单位</v>
          </cell>
          <cell r="T1" t="str">
            <v>笔数</v>
          </cell>
          <cell r="U1" t="str">
            <v>数量</v>
          </cell>
          <cell r="V1" t="str">
            <v>收入</v>
          </cell>
          <cell r="W1" t="str">
            <v>毛利</v>
          </cell>
          <cell r="X1" t="str">
            <v>毛利率</v>
          </cell>
        </row>
        <row r="2">
          <cell r="B2">
            <v>39103</v>
          </cell>
          <cell r="C2">
            <v>10611</v>
          </cell>
          <cell r="D2" t="str">
            <v>其他维生素矿物质补充药</v>
          </cell>
          <cell r="E2" t="str">
            <v>维生素矿物质补充药</v>
          </cell>
          <cell r="F2" t="str">
            <v>中西成药</v>
          </cell>
          <cell r="G2" t="str">
            <v>葡萄糖酸钙锌口服溶液</v>
          </cell>
          <cell r="H2" t="str">
            <v>10mlx24支</v>
          </cell>
          <cell r="I2" t="str">
            <v>澳诺(中国)制药</v>
          </cell>
          <cell r="J2">
            <v>11841</v>
          </cell>
          <cell r="K2" t="str">
            <v>保障目录</v>
          </cell>
          <cell r="L2" t="str">
            <v>B</v>
          </cell>
          <cell r="M2">
            <v>3</v>
          </cell>
          <cell r="N2" t="str">
            <v>高</v>
          </cell>
          <cell r="O2">
            <v>3</v>
          </cell>
          <cell r="P2" t="str">
            <v>一般品</v>
          </cell>
          <cell r="Q2" t="str">
            <v>是</v>
          </cell>
          <cell r="R2">
            <v>1</v>
          </cell>
          <cell r="S2" t="str">
            <v>盒</v>
          </cell>
          <cell r="T2">
            <v>1816</v>
          </cell>
          <cell r="U2">
            <v>4821</v>
          </cell>
          <cell r="V2">
            <v>280226.11</v>
          </cell>
          <cell r="W2" t="str">
            <v>77640.5068392342</v>
          </cell>
          <cell r="X2" t="str">
            <v>27.7%</v>
          </cell>
        </row>
        <row r="3">
          <cell r="B3">
            <v>21580</v>
          </cell>
          <cell r="C3">
            <v>11805</v>
          </cell>
          <cell r="D3" t="str">
            <v>温补壮阳药</v>
          </cell>
          <cell r="E3" t="str">
            <v>滋补营养药</v>
          </cell>
          <cell r="F3" t="str">
            <v>中西成药</v>
          </cell>
          <cell r="G3" t="str">
            <v>补肾益寿胶囊</v>
          </cell>
          <cell r="H3" t="str">
            <v>0.3gx60粒</v>
          </cell>
          <cell r="I3" t="str">
            <v>太极涪陵药厂</v>
          </cell>
          <cell r="J3">
            <v>8211</v>
          </cell>
          <cell r="K3" t="str">
            <v>基本目录</v>
          </cell>
          <cell r="L3" t="str">
            <v>T1</v>
          </cell>
          <cell r="M3">
            <v>1</v>
          </cell>
          <cell r="N3" t="str">
            <v>低</v>
          </cell>
          <cell r="O3">
            <v>3</v>
          </cell>
          <cell r="P3" t="str">
            <v>一般品</v>
          </cell>
          <cell r="Q3" t="str">
            <v>是</v>
          </cell>
          <cell r="R3">
            <v>1</v>
          </cell>
          <cell r="S3" t="str">
            <v>盒</v>
          </cell>
          <cell r="T3">
            <v>399</v>
          </cell>
          <cell r="U3">
            <v>1976</v>
          </cell>
          <cell r="V3">
            <v>144226.38</v>
          </cell>
          <cell r="W3" t="str">
            <v>34243.8229800103</v>
          </cell>
          <cell r="X3" t="str">
            <v>23.74%</v>
          </cell>
        </row>
        <row r="4">
          <cell r="B4">
            <v>104690</v>
          </cell>
          <cell r="C4">
            <v>10115</v>
          </cell>
          <cell r="D4" t="str">
            <v>抗菌消炎药中成药</v>
          </cell>
          <cell r="E4" t="str">
            <v>抗感染药</v>
          </cell>
          <cell r="F4" t="str">
            <v>中西成药</v>
          </cell>
          <cell r="G4" t="str">
            <v>炎可宁胶囊</v>
          </cell>
          <cell r="H4" t="str">
            <v>0.4g*3板*9粒</v>
          </cell>
          <cell r="I4" t="str">
            <v>四川绵阳制药</v>
          </cell>
          <cell r="J4">
            <v>1415</v>
          </cell>
          <cell r="K4" t="str">
            <v/>
          </cell>
          <cell r="L4" t="str">
            <v>T3</v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>是</v>
          </cell>
          <cell r="R4">
            <v>1</v>
          </cell>
          <cell r="S4" t="str">
            <v>盒</v>
          </cell>
          <cell r="T4">
            <v>3340</v>
          </cell>
          <cell r="U4">
            <v>3843</v>
          </cell>
          <cell r="V4">
            <v>104201.36</v>
          </cell>
          <cell r="W4" t="str">
            <v>35027.3216000001</v>
          </cell>
          <cell r="X4" t="str">
            <v>33.61%</v>
          </cell>
        </row>
        <row r="5">
          <cell r="B5">
            <v>148955</v>
          </cell>
          <cell r="C5">
            <v>10802</v>
          </cell>
          <cell r="D5" t="str">
            <v>月经不调用药</v>
          </cell>
          <cell r="E5" t="str">
            <v>妇科药</v>
          </cell>
          <cell r="F5" t="str">
            <v>中西成药</v>
          </cell>
          <cell r="G5" t="str">
            <v>定坤丹</v>
          </cell>
          <cell r="H5" t="str">
            <v>7gx4瓶（水蜜丸）</v>
          </cell>
          <cell r="I5" t="str">
            <v>山西广誉远国药</v>
          </cell>
          <cell r="J5">
            <v>5836</v>
          </cell>
          <cell r="K5" t="str">
            <v/>
          </cell>
          <cell r="L5" t="str">
            <v>A</v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>
            <v>2</v>
          </cell>
          <cell r="S5" t="str">
            <v>盒</v>
          </cell>
          <cell r="T5">
            <v>136</v>
          </cell>
          <cell r="U5">
            <v>445</v>
          </cell>
          <cell r="V5">
            <v>74505.72</v>
          </cell>
          <cell r="W5">
            <v>21242.3268592</v>
          </cell>
          <cell r="X5" t="str">
            <v>28.51%</v>
          </cell>
        </row>
        <row r="6">
          <cell r="B6">
            <v>136714</v>
          </cell>
          <cell r="C6">
            <v>10501</v>
          </cell>
          <cell r="D6" t="str">
            <v>抗感冒西药</v>
          </cell>
          <cell r="E6" t="str">
            <v>抗感冒药</v>
          </cell>
          <cell r="F6" t="str">
            <v>中西成药</v>
          </cell>
          <cell r="G6" t="str">
            <v>复方氨酚溴敏胶囊</v>
          </cell>
          <cell r="H6" t="str">
            <v>20粒</v>
          </cell>
          <cell r="I6" t="str">
            <v>香港澳美制药厂</v>
          </cell>
          <cell r="J6">
            <v>4133</v>
          </cell>
          <cell r="K6" t="str">
            <v/>
          </cell>
          <cell r="L6" t="str">
            <v>A</v>
          </cell>
          <cell r="M6">
            <v>3</v>
          </cell>
          <cell r="N6" t="str">
            <v>高</v>
          </cell>
          <cell r="O6">
            <v>3</v>
          </cell>
          <cell r="P6" t="str">
            <v>一般品</v>
          </cell>
          <cell r="Q6" t="str">
            <v>是</v>
          </cell>
          <cell r="R6">
            <v>1</v>
          </cell>
          <cell r="S6" t="str">
            <v>盒</v>
          </cell>
          <cell r="T6">
            <v>2145</v>
          </cell>
          <cell r="U6">
            <v>2225</v>
          </cell>
          <cell r="V6">
            <v>62823.06</v>
          </cell>
          <cell r="W6">
            <v>29880.8608</v>
          </cell>
          <cell r="X6" t="str">
            <v>47.56%</v>
          </cell>
        </row>
        <row r="7">
          <cell r="B7">
            <v>84174</v>
          </cell>
          <cell r="C7">
            <v>11804</v>
          </cell>
          <cell r="D7" t="str">
            <v>滋补肾阴药</v>
          </cell>
          <cell r="E7" t="str">
            <v>滋补营养药</v>
          </cell>
          <cell r="F7" t="str">
            <v>中西成药</v>
          </cell>
          <cell r="G7" t="str">
            <v>六味地黄丸</v>
          </cell>
          <cell r="H7" t="str">
            <v>126丸/瓶(浓缩丸)</v>
          </cell>
          <cell r="I7" t="str">
            <v>重庆中药二厂</v>
          </cell>
          <cell r="J7">
            <v>1014</v>
          </cell>
          <cell r="K7" t="str">
            <v>保障目录</v>
          </cell>
          <cell r="L7" t="str">
            <v>T1</v>
          </cell>
          <cell r="M7">
            <v>2</v>
          </cell>
          <cell r="N7" t="str">
            <v>中</v>
          </cell>
          <cell r="O7">
            <v>4</v>
          </cell>
          <cell r="P7" t="str">
            <v>非竞销品</v>
          </cell>
          <cell r="Q7" t="str">
            <v>是</v>
          </cell>
          <cell r="R7">
            <v>2</v>
          </cell>
          <cell r="S7" t="str">
            <v>盒</v>
          </cell>
          <cell r="T7">
            <v>698</v>
          </cell>
          <cell r="U7">
            <v>1725</v>
          </cell>
          <cell r="V7">
            <v>49973.16</v>
          </cell>
          <cell r="W7" t="str">
            <v>28483.4103760237</v>
          </cell>
          <cell r="X7" t="str">
            <v>56.99%</v>
          </cell>
        </row>
        <row r="8">
          <cell r="B8">
            <v>63764</v>
          </cell>
          <cell r="C8">
            <v>10804</v>
          </cell>
          <cell r="D8" t="str">
            <v>避孕用药</v>
          </cell>
          <cell r="E8" t="str">
            <v>妇科药</v>
          </cell>
          <cell r="F8" t="str">
            <v>中西成药</v>
          </cell>
          <cell r="G8" t="str">
            <v>屈螺酮炔雌醇片(优思明)</v>
          </cell>
          <cell r="H8" t="str">
            <v>21片(薄膜衣)</v>
          </cell>
          <cell r="I8" t="str">
            <v>拜耳医药广州分公司</v>
          </cell>
          <cell r="J8">
            <v>22996</v>
          </cell>
          <cell r="K8" t="str">
            <v/>
          </cell>
          <cell r="L8" t="str">
            <v>D</v>
          </cell>
          <cell r="M8">
            <v>2</v>
          </cell>
          <cell r="N8" t="str">
            <v>中</v>
          </cell>
          <cell r="O8">
            <v>2</v>
          </cell>
          <cell r="P8" t="str">
            <v>次竞销品</v>
          </cell>
          <cell r="Q8" t="str">
            <v>是</v>
          </cell>
          <cell r="R8">
            <v>2</v>
          </cell>
          <cell r="S8" t="str">
            <v>盒</v>
          </cell>
          <cell r="T8">
            <v>237</v>
          </cell>
          <cell r="U8">
            <v>282</v>
          </cell>
          <cell r="V8">
            <v>36856.68</v>
          </cell>
          <cell r="W8">
            <v>7543.28</v>
          </cell>
          <cell r="X8" t="str">
            <v>20.46%</v>
          </cell>
        </row>
        <row r="9">
          <cell r="B9">
            <v>165176</v>
          </cell>
          <cell r="C9">
            <v>12401</v>
          </cell>
          <cell r="D9" t="str">
            <v>减肥用药</v>
          </cell>
          <cell r="E9" t="str">
            <v>减肥用药</v>
          </cell>
          <cell r="F9" t="str">
            <v>中西成药</v>
          </cell>
          <cell r="G9" t="str">
            <v>奥利司他胶囊</v>
          </cell>
          <cell r="H9" t="str">
            <v>60mgx24粒</v>
          </cell>
          <cell r="I9" t="str">
            <v>山东新时代</v>
          </cell>
          <cell r="J9">
            <v>81743</v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>
            <v>2</v>
          </cell>
          <cell r="S9" t="str">
            <v>盒</v>
          </cell>
          <cell r="T9">
            <v>119</v>
          </cell>
          <cell r="U9">
            <v>138.999999</v>
          </cell>
          <cell r="V9">
            <v>36227.22</v>
          </cell>
          <cell r="W9" t="str">
            <v>16663.71986351988848</v>
          </cell>
          <cell r="X9" t="str">
            <v>45.99%</v>
          </cell>
        </row>
        <row r="10">
          <cell r="B10">
            <v>164949</v>
          </cell>
          <cell r="C10">
            <v>11810</v>
          </cell>
          <cell r="D10" t="str">
            <v>滋补脾肾药</v>
          </cell>
          <cell r="E10" t="str">
            <v>滋补营养药</v>
          </cell>
          <cell r="F10" t="str">
            <v>中西成药</v>
          </cell>
          <cell r="G10" t="str">
            <v>还少丹</v>
          </cell>
          <cell r="H10" t="str">
            <v>9gx20袋（20丸重1克）</v>
          </cell>
          <cell r="I10" t="str">
            <v>桐君阁药厂</v>
          </cell>
          <cell r="J10">
            <v>1441</v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>
            <v>2</v>
          </cell>
          <cell r="S10" t="str">
            <v>盒</v>
          </cell>
          <cell r="T10">
            <v>101</v>
          </cell>
          <cell r="U10">
            <v>255</v>
          </cell>
          <cell r="V10">
            <v>31399.38</v>
          </cell>
          <cell r="W10" t="str">
            <v>6878.06288847375</v>
          </cell>
          <cell r="X10" t="str">
            <v>21.9%</v>
          </cell>
        </row>
        <row r="11">
          <cell r="B11">
            <v>134798</v>
          </cell>
          <cell r="C11">
            <v>10402</v>
          </cell>
          <cell r="D11" t="str">
            <v>粘膜保护/修复药</v>
          </cell>
          <cell r="E11" t="str">
            <v>胃肠道药</v>
          </cell>
          <cell r="F11" t="str">
            <v>中西成药</v>
          </cell>
          <cell r="G11" t="str">
            <v>康复新液</v>
          </cell>
          <cell r="H11" t="str">
            <v>50mlx2瓶</v>
          </cell>
          <cell r="I11" t="str">
            <v>四川好医生攀西</v>
          </cell>
          <cell r="J11">
            <v>16951</v>
          </cell>
          <cell r="K11" t="str">
            <v/>
          </cell>
          <cell r="L11" t="str">
            <v>D</v>
          </cell>
          <cell r="M11">
            <v>2</v>
          </cell>
          <cell r="N11" t="str">
            <v>中</v>
          </cell>
          <cell r="O11">
            <v>2</v>
          </cell>
          <cell r="P11" t="str">
            <v>次竞销品</v>
          </cell>
          <cell r="Q11" t="str">
            <v>是</v>
          </cell>
          <cell r="R11">
            <v>2</v>
          </cell>
          <cell r="S11" t="str">
            <v>盒</v>
          </cell>
          <cell r="T11">
            <v>456</v>
          </cell>
          <cell r="U11">
            <v>588</v>
          </cell>
          <cell r="V11">
            <v>21410.93</v>
          </cell>
          <cell r="W11">
            <v>3365.2064000002</v>
          </cell>
          <cell r="X11" t="str">
            <v>15.71%</v>
          </cell>
        </row>
        <row r="12">
          <cell r="B12">
            <v>171872</v>
          </cell>
          <cell r="C12">
            <v>11501</v>
          </cell>
          <cell r="D12" t="str">
            <v>咽炎扁桃体炎用药</v>
          </cell>
          <cell r="E12" t="str">
            <v>呼吸系统用药</v>
          </cell>
          <cell r="F12" t="str">
            <v>中西成药</v>
          </cell>
          <cell r="G12" t="str">
            <v>苦金片</v>
          </cell>
          <cell r="H12" t="str">
            <v>0.41gx12片</v>
          </cell>
          <cell r="I12" t="str">
            <v>上药青岛国风</v>
          </cell>
          <cell r="J12">
            <v>2151</v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>
            <v>1</v>
          </cell>
          <cell r="S12" t="str">
            <v>盒</v>
          </cell>
          <cell r="T12">
            <v>596</v>
          </cell>
          <cell r="U12">
            <v>688</v>
          </cell>
          <cell r="V12">
            <v>16865.58</v>
          </cell>
          <cell r="W12" t="str">
            <v>11141.4227999991</v>
          </cell>
          <cell r="X12" t="str">
            <v>66.06%</v>
          </cell>
        </row>
        <row r="13">
          <cell r="B13">
            <v>119652</v>
          </cell>
          <cell r="C13">
            <v>11901</v>
          </cell>
          <cell r="D13" t="str">
            <v>肝损伤修复药</v>
          </cell>
          <cell r="E13" t="str">
            <v>肝胆系统药</v>
          </cell>
          <cell r="F13" t="str">
            <v>中西成药</v>
          </cell>
          <cell r="G13" t="str">
            <v>多烯磷脂酰胆碱胶囊(易善复)</v>
          </cell>
          <cell r="H13" t="str">
            <v>228mgx36粒</v>
          </cell>
          <cell r="I13" t="str">
            <v>赛诺菲(北京)制药</v>
          </cell>
          <cell r="J13">
            <v>23138</v>
          </cell>
          <cell r="K13" t="str">
            <v/>
          </cell>
          <cell r="L13" t="str">
            <v>A</v>
          </cell>
          <cell r="M13">
            <v>2</v>
          </cell>
          <cell r="N13" t="str">
            <v>中</v>
          </cell>
          <cell r="O13">
            <v>3</v>
          </cell>
          <cell r="P13" t="str">
            <v>一般品</v>
          </cell>
          <cell r="Q13" t="str">
            <v>是</v>
          </cell>
          <cell r="R13">
            <v>2</v>
          </cell>
          <cell r="S13" t="str">
            <v>盒</v>
          </cell>
          <cell r="T13">
            <v>106</v>
          </cell>
          <cell r="U13">
            <v>224</v>
          </cell>
          <cell r="V13">
            <v>16675.97</v>
          </cell>
          <cell r="W13">
            <v>2843.47</v>
          </cell>
          <cell r="X13" t="str">
            <v>17.05%</v>
          </cell>
        </row>
        <row r="14">
          <cell r="B14">
            <v>166880</v>
          </cell>
          <cell r="C14">
            <v>11805</v>
          </cell>
          <cell r="D14" t="str">
            <v>温补壮阳药</v>
          </cell>
          <cell r="E14" t="str">
            <v>滋补营养药</v>
          </cell>
          <cell r="F14" t="str">
            <v>中西成药</v>
          </cell>
          <cell r="G14" t="str">
            <v>五子衍宗丸</v>
          </cell>
          <cell r="H14" t="str">
            <v>10丸x30袋(浓缩丸）</v>
          </cell>
          <cell r="I14" t="str">
            <v>四川绵阳制药</v>
          </cell>
          <cell r="J14">
            <v>1415</v>
          </cell>
          <cell r="K14" t="str">
            <v/>
          </cell>
          <cell r="L14" t="str">
            <v>T1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2</v>
          </cell>
          <cell r="S14" t="str">
            <v>盒</v>
          </cell>
          <cell r="T14">
            <v>60</v>
          </cell>
          <cell r="U14">
            <v>87</v>
          </cell>
          <cell r="V14">
            <v>15119.77</v>
          </cell>
          <cell r="W14">
            <v>7368.0699999997</v>
          </cell>
          <cell r="X14" t="str">
            <v>48.73%</v>
          </cell>
        </row>
        <row r="15">
          <cell r="B15">
            <v>75138</v>
          </cell>
          <cell r="C15">
            <v>11810</v>
          </cell>
          <cell r="D15" t="str">
            <v>滋补脾肾药</v>
          </cell>
          <cell r="E15" t="str">
            <v>滋补营养药</v>
          </cell>
          <cell r="F15" t="str">
            <v>中西成药</v>
          </cell>
          <cell r="G15" t="str">
            <v>还少丹</v>
          </cell>
          <cell r="H15" t="str">
            <v>9gx10袋(水蜜丸)</v>
          </cell>
          <cell r="I15" t="str">
            <v>桐君阁药厂</v>
          </cell>
          <cell r="J15">
            <v>1441</v>
          </cell>
          <cell r="K15" t="str">
            <v>基本目录</v>
          </cell>
          <cell r="L15" t="str">
            <v>T1</v>
          </cell>
          <cell r="M15">
            <v>2</v>
          </cell>
          <cell r="N15" t="str">
            <v>中</v>
          </cell>
          <cell r="O15">
            <v>3</v>
          </cell>
          <cell r="P15" t="str">
            <v>一般品</v>
          </cell>
          <cell r="Q15" t="str">
            <v>是</v>
          </cell>
          <cell r="R15">
            <v>3</v>
          </cell>
          <cell r="S15" t="str">
            <v>盒</v>
          </cell>
          <cell r="T15">
            <v>68</v>
          </cell>
          <cell r="U15">
            <v>126</v>
          </cell>
          <cell r="V15">
            <v>9155.62</v>
          </cell>
          <cell r="W15">
            <v>1691.0200000004</v>
          </cell>
          <cell r="X15" t="str">
            <v>18.46%</v>
          </cell>
        </row>
        <row r="16">
          <cell r="B16">
            <v>118013</v>
          </cell>
          <cell r="C16">
            <v>10405</v>
          </cell>
          <cell r="D16" t="str">
            <v>调节肠道菌群药</v>
          </cell>
          <cell r="E16" t="str">
            <v>胃肠道药</v>
          </cell>
          <cell r="F16" t="str">
            <v>中西成药</v>
          </cell>
          <cell r="G16" t="str">
            <v>复方嗜酸乳杆菌片</v>
          </cell>
          <cell r="H16" t="str">
            <v>0.5gx12片</v>
          </cell>
          <cell r="I16" t="str">
            <v>通化金马药业</v>
          </cell>
          <cell r="J16">
            <v>1125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1</v>
          </cell>
          <cell r="S16" t="str">
            <v>盒</v>
          </cell>
          <cell r="T16">
            <v>135</v>
          </cell>
          <cell r="U16">
            <v>199</v>
          </cell>
          <cell r="V16">
            <v>5774.69</v>
          </cell>
          <cell r="W16">
            <v>2118.69</v>
          </cell>
          <cell r="X16" t="str">
            <v>36.68%</v>
          </cell>
        </row>
        <row r="17">
          <cell r="B17">
            <v>1454</v>
          </cell>
          <cell r="C17">
            <v>11805</v>
          </cell>
          <cell r="D17" t="str">
            <v>温补壮阳药</v>
          </cell>
          <cell r="E17" t="str">
            <v>滋补营养药</v>
          </cell>
          <cell r="F17" t="str">
            <v>中西成药</v>
          </cell>
          <cell r="G17" t="str">
            <v>龟龄集</v>
          </cell>
          <cell r="H17" t="str">
            <v>0.3gx30粒</v>
          </cell>
          <cell r="I17" t="str">
            <v>山西广誉远</v>
          </cell>
          <cell r="J17">
            <v>5836</v>
          </cell>
          <cell r="K17" t="str">
            <v/>
          </cell>
          <cell r="L17" t="str">
            <v>D</v>
          </cell>
          <cell r="M17">
            <v>3</v>
          </cell>
          <cell r="N17" t="str">
            <v>高</v>
          </cell>
          <cell r="O17">
            <v>2</v>
          </cell>
          <cell r="P17" t="str">
            <v>次竞销品</v>
          </cell>
          <cell r="Q17" t="str">
            <v/>
          </cell>
          <cell r="R17">
            <v>3</v>
          </cell>
          <cell r="S17" t="str">
            <v>盒</v>
          </cell>
          <cell r="T17">
            <v>6</v>
          </cell>
          <cell r="U17">
            <v>9</v>
          </cell>
          <cell r="V17">
            <v>4352</v>
          </cell>
          <cell r="W17">
            <v>887</v>
          </cell>
          <cell r="X17" t="str">
            <v>20.38%</v>
          </cell>
        </row>
        <row r="18">
          <cell r="B18">
            <v>175429</v>
          </cell>
          <cell r="C18">
            <v>10401</v>
          </cell>
          <cell r="D18" t="str">
            <v>抗酸、抑酸药</v>
          </cell>
          <cell r="E18" t="str">
            <v>胃肠道药</v>
          </cell>
          <cell r="F18" t="str">
            <v>中西成药</v>
          </cell>
          <cell r="G18" t="str">
            <v>奥美拉唑镁肠溶片</v>
          </cell>
          <cell r="H18" t="str">
            <v>10mgx7片（OTC）</v>
          </cell>
          <cell r="I18" t="str">
            <v>阿斯利康</v>
          </cell>
          <cell r="J18">
            <v>2117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>
            <v>2</v>
          </cell>
          <cell r="S18" t="str">
            <v>盒</v>
          </cell>
          <cell r="T18">
            <v>18</v>
          </cell>
          <cell r="U18">
            <v>22</v>
          </cell>
          <cell r="V18">
            <v>1430</v>
          </cell>
          <cell r="W18">
            <v>398.2</v>
          </cell>
          <cell r="X18" t="str">
            <v>27.84%</v>
          </cell>
        </row>
        <row r="19">
          <cell r="B19" t="str">
            <v>合计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>
            <v>17653.999999</v>
          </cell>
          <cell r="V19">
            <v>911223.63</v>
          </cell>
          <cell r="W19" t="str">
            <v>287416.39140646133848</v>
          </cell>
          <cell r="X19" t="str">
            <v>31.54%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MAX(DECODE(BB.DOCID,10,BB.DOCN</v>
          </cell>
          <cell r="D1" t="str">
            <v>MAX(AA.DOCID1_RW)</v>
          </cell>
          <cell r="E1" t="str">
            <v>MAX(AA.TZ_DOCID1)</v>
          </cell>
          <cell r="F1" t="str">
            <v>MAX(DECODE(BB.DOCID,10,BB.XS_J</v>
          </cell>
          <cell r="G1" t="str">
            <v>MAX(DECODE(BB.DOCID,10,BB.XS_S</v>
          </cell>
          <cell r="H1" t="str">
            <v>MAX(DECODE(BB.DOCID,11,BB.DOCN</v>
          </cell>
          <cell r="I1" t="str">
            <v>MAX(AA.DOCID2_RW)</v>
          </cell>
          <cell r="J1" t="str">
            <v>MAX(AA.TZ_DOCID2)</v>
          </cell>
          <cell r="K1" t="str">
            <v>MAX(DECODE(BB.DOCID,11,BB.XS_J</v>
          </cell>
          <cell r="L1" t="str">
            <v>MAX(DECODE(BB.DOCID,11,BB.XS_S</v>
          </cell>
          <cell r="M1" t="str">
            <v>MAX(DECODE(BB.DOCID,51,BB.DOCN</v>
          </cell>
          <cell r="N1" t="str">
            <v>MAX(AA.DOCID3_RW)</v>
          </cell>
          <cell r="O1" t="str">
            <v>MAX(AA.TZ_DOCID3)</v>
          </cell>
          <cell r="P1" t="str">
            <v>MAX(DECODE(BB.DOCID,51,BB.XS_J</v>
          </cell>
          <cell r="Q1" t="str">
            <v>MAX(DECODE(BB.DOCID,51,BB.XS_S</v>
          </cell>
          <cell r="R1" t="str">
            <v>MAX(DECODE(BB.DOCID,52,BB.DOCN</v>
          </cell>
          <cell r="S1" t="str">
            <v>MAX(AA.DOCID4_RW)</v>
          </cell>
          <cell r="T1" t="str">
            <v>MAX(AA.TZ_DOCID4)</v>
          </cell>
          <cell r="U1" t="str">
            <v>MAX(DECODE(BB.DOCID,52,BB.XS_J</v>
          </cell>
          <cell r="V1" t="str">
            <v>MAX(DECODE(BB.DOCID,52,BB.XS_S</v>
          </cell>
          <cell r="W1" t="str">
            <v>MAX(DECODE(BB.DOCID,53,BB.DOCN</v>
          </cell>
          <cell r="X1" t="str">
            <v>MAX(AA.DOCID5_RW)</v>
          </cell>
          <cell r="Y1" t="str">
            <v>MAX(AA.TZ_DOCID5)</v>
          </cell>
          <cell r="Z1" t="str">
            <v>MAX(DECODE(BB.DOCID,53,BB.XS_J</v>
          </cell>
          <cell r="AA1" t="str">
            <v>MAX(DECODE(BB.DOCID,53,BB.XS_S</v>
          </cell>
          <cell r="AB1" t="str">
            <v>MAX(DECODE(BB.DOCID,54,BB.DOCN</v>
          </cell>
          <cell r="AC1" t="str">
            <v>MAX(AA.DOCID6_RW)</v>
          </cell>
          <cell r="AD1" t="str">
            <v>MAX(AA.TZ_DOCID6)</v>
          </cell>
          <cell r="AE1" t="str">
            <v>MAX(DECODE(BB.DOCID,54,BB.XS_J</v>
          </cell>
          <cell r="AF1" t="str">
            <v>MAX(DECODE(BB.DOCID,54,BB.XS_S</v>
          </cell>
        </row>
        <row r="2">
          <cell r="B2">
            <v>52</v>
          </cell>
          <cell r="C2" t="str">
            <v>补肾系列</v>
          </cell>
          <cell r="D2">
            <v>17</v>
          </cell>
          <cell r="E2">
            <v>23</v>
          </cell>
          <cell r="F2">
            <v>2457.99</v>
          </cell>
          <cell r="G2">
            <v>46</v>
          </cell>
          <cell r="H2" t="str">
            <v>感冒系列</v>
          </cell>
          <cell r="I2">
            <v>35</v>
          </cell>
          <cell r="J2">
            <v>40</v>
          </cell>
          <cell r="K2">
            <v>1164.94</v>
          </cell>
          <cell r="L2">
            <v>43</v>
          </cell>
          <cell r="M2" t="str">
            <v>胃肠道系列</v>
          </cell>
          <cell r="N2">
            <v>36</v>
          </cell>
          <cell r="O2">
            <v>41</v>
          </cell>
          <cell r="P2">
            <v>360</v>
          </cell>
          <cell r="Q2">
            <v>12</v>
          </cell>
          <cell r="R2" t="str">
            <v>瘦身系列</v>
          </cell>
          <cell r="S2">
            <v>2</v>
          </cell>
          <cell r="T2">
            <v>3</v>
          </cell>
          <cell r="U2">
            <v>1296.64</v>
          </cell>
          <cell r="V2">
            <v>7</v>
          </cell>
          <cell r="W2" t="str">
            <v>关爱女性系列</v>
          </cell>
          <cell r="X2">
            <v>1</v>
          </cell>
          <cell r="Y2">
            <v>2</v>
          </cell>
          <cell r="Z2">
            <v>400.37</v>
          </cell>
          <cell r="AA2">
            <v>3</v>
          </cell>
          <cell r="AB2" t="str">
            <v>补钙系列</v>
          </cell>
          <cell r="AC2">
            <v>14</v>
          </cell>
          <cell r="AD2">
            <v>18</v>
          </cell>
          <cell r="AE2">
            <v>3093.02</v>
          </cell>
          <cell r="AF2">
            <v>36</v>
          </cell>
        </row>
        <row r="3">
          <cell r="B3">
            <v>54</v>
          </cell>
          <cell r="C3" t="str">
            <v>补肾系列</v>
          </cell>
          <cell r="D3">
            <v>17</v>
          </cell>
          <cell r="E3">
            <v>23</v>
          </cell>
          <cell r="F3">
            <v>3616.5</v>
          </cell>
          <cell r="G3">
            <v>60</v>
          </cell>
          <cell r="H3" t="str">
            <v>感冒系列</v>
          </cell>
          <cell r="I3">
            <v>33</v>
          </cell>
          <cell r="J3">
            <v>38</v>
          </cell>
          <cell r="K3">
            <v>1621.8</v>
          </cell>
          <cell r="L3">
            <v>60</v>
          </cell>
          <cell r="M3" t="str">
            <v>胃肠道系列</v>
          </cell>
          <cell r="N3">
            <v>63</v>
          </cell>
          <cell r="O3">
            <v>73</v>
          </cell>
          <cell r="P3">
            <v>401.5</v>
          </cell>
          <cell r="Q3">
            <v>11</v>
          </cell>
          <cell r="R3" t="str">
            <v>瘦身系列</v>
          </cell>
          <cell r="S3">
            <v>2</v>
          </cell>
          <cell r="T3">
            <v>3</v>
          </cell>
          <cell r="U3">
            <v>704</v>
          </cell>
          <cell r="V3">
            <v>4</v>
          </cell>
          <cell r="W3" t="str">
            <v/>
          </cell>
          <cell r="X3">
            <v>1</v>
          </cell>
          <cell r="Y3">
            <v>2</v>
          </cell>
          <cell r="Z3" t="str">
            <v/>
          </cell>
          <cell r="AA3" t="str">
            <v/>
          </cell>
          <cell r="AB3" t="str">
            <v>补钙系列</v>
          </cell>
          <cell r="AC3">
            <v>23</v>
          </cell>
          <cell r="AD3">
            <v>30</v>
          </cell>
          <cell r="AE3">
            <v>11570.41</v>
          </cell>
          <cell r="AF3">
            <v>141</v>
          </cell>
        </row>
        <row r="4">
          <cell r="B4">
            <v>56</v>
          </cell>
          <cell r="C4" t="str">
            <v>补肾系列</v>
          </cell>
          <cell r="D4">
            <v>6</v>
          </cell>
          <cell r="E4">
            <v>9</v>
          </cell>
          <cell r="F4">
            <v>3460.43</v>
          </cell>
          <cell r="G4">
            <v>51</v>
          </cell>
          <cell r="H4" t="str">
            <v>感冒系列</v>
          </cell>
          <cell r="I4">
            <v>36</v>
          </cell>
          <cell r="J4">
            <v>41</v>
          </cell>
          <cell r="K4">
            <v>2072.6</v>
          </cell>
          <cell r="L4">
            <v>84</v>
          </cell>
          <cell r="M4" t="str">
            <v/>
          </cell>
          <cell r="N4">
            <v>29</v>
          </cell>
          <cell r="O4">
            <v>32</v>
          </cell>
          <cell r="P4" t="str">
            <v/>
          </cell>
          <cell r="Q4" t="str">
            <v/>
          </cell>
          <cell r="R4" t="str">
            <v/>
          </cell>
          <cell r="S4">
            <v>1</v>
          </cell>
          <cell r="T4">
            <v>1</v>
          </cell>
          <cell r="U4" t="str">
            <v/>
          </cell>
          <cell r="V4" t="str">
            <v/>
          </cell>
          <cell r="W4" t="str">
            <v>关爱女性系列</v>
          </cell>
          <cell r="X4">
            <v>1</v>
          </cell>
          <cell r="Y4">
            <v>2</v>
          </cell>
          <cell r="Z4">
            <v>135</v>
          </cell>
          <cell r="AA4">
            <v>1</v>
          </cell>
          <cell r="AB4" t="str">
            <v>补钙系列</v>
          </cell>
          <cell r="AC4">
            <v>10</v>
          </cell>
          <cell r="AD4">
            <v>15</v>
          </cell>
          <cell r="AE4">
            <v>3562.51</v>
          </cell>
          <cell r="AF4">
            <v>43</v>
          </cell>
        </row>
        <row r="5">
          <cell r="B5">
            <v>307</v>
          </cell>
          <cell r="C5" t="str">
            <v>补肾系列</v>
          </cell>
          <cell r="D5">
            <v>151</v>
          </cell>
          <cell r="E5">
            <v>166</v>
          </cell>
          <cell r="F5">
            <v>32391.79</v>
          </cell>
          <cell r="G5">
            <v>502</v>
          </cell>
          <cell r="H5" t="str">
            <v>感冒系列</v>
          </cell>
          <cell r="I5">
            <v>210</v>
          </cell>
          <cell r="J5">
            <v>216</v>
          </cell>
          <cell r="K5">
            <v>9699.05</v>
          </cell>
          <cell r="L5">
            <v>352</v>
          </cell>
          <cell r="M5" t="str">
            <v>胃肠道系列</v>
          </cell>
          <cell r="N5">
            <v>227</v>
          </cell>
          <cell r="O5">
            <v>241</v>
          </cell>
          <cell r="P5">
            <v>4143.69</v>
          </cell>
          <cell r="Q5">
            <v>123</v>
          </cell>
          <cell r="R5" t="str">
            <v>瘦身系列</v>
          </cell>
          <cell r="S5">
            <v>21</v>
          </cell>
          <cell r="T5">
            <v>27</v>
          </cell>
          <cell r="U5">
            <v>10762.4</v>
          </cell>
          <cell r="V5">
            <v>77</v>
          </cell>
          <cell r="W5" t="str">
            <v>关爱女性系列</v>
          </cell>
          <cell r="X5">
            <v>6</v>
          </cell>
          <cell r="Y5">
            <v>9</v>
          </cell>
          <cell r="Z5">
            <v>2311.5</v>
          </cell>
          <cell r="AA5">
            <v>18</v>
          </cell>
          <cell r="AB5" t="str">
            <v>补钙系列</v>
          </cell>
          <cell r="AC5">
            <v>105</v>
          </cell>
          <cell r="AD5">
            <v>116</v>
          </cell>
          <cell r="AE5">
            <v>20472.59</v>
          </cell>
          <cell r="AF5">
            <v>239</v>
          </cell>
        </row>
        <row r="6">
          <cell r="B6">
            <v>308</v>
          </cell>
          <cell r="C6" t="str">
            <v>补肾系列</v>
          </cell>
          <cell r="D6">
            <v>27</v>
          </cell>
          <cell r="E6">
            <v>34</v>
          </cell>
          <cell r="F6">
            <v>4208.67</v>
          </cell>
          <cell r="G6">
            <v>66</v>
          </cell>
          <cell r="H6" t="str">
            <v>感冒系列</v>
          </cell>
          <cell r="I6">
            <v>28</v>
          </cell>
          <cell r="J6">
            <v>33</v>
          </cell>
          <cell r="K6">
            <v>1393.49</v>
          </cell>
          <cell r="L6">
            <v>52</v>
          </cell>
          <cell r="M6" t="str">
            <v>胃肠道系列</v>
          </cell>
          <cell r="N6">
            <v>31</v>
          </cell>
          <cell r="O6">
            <v>35</v>
          </cell>
          <cell r="P6">
            <v>153.5</v>
          </cell>
          <cell r="Q6">
            <v>5</v>
          </cell>
          <cell r="R6" t="str">
            <v>瘦身系列</v>
          </cell>
          <cell r="S6">
            <v>1</v>
          </cell>
          <cell r="T6">
            <v>1</v>
          </cell>
          <cell r="U6">
            <v>576</v>
          </cell>
          <cell r="V6">
            <v>3</v>
          </cell>
          <cell r="W6" t="str">
            <v>关爱女性系列</v>
          </cell>
          <cell r="X6">
            <v>1</v>
          </cell>
          <cell r="Y6">
            <v>2</v>
          </cell>
          <cell r="Z6">
            <v>270</v>
          </cell>
          <cell r="AA6">
            <v>2</v>
          </cell>
          <cell r="AB6" t="str">
            <v>补钙系列</v>
          </cell>
          <cell r="AC6">
            <v>6</v>
          </cell>
          <cell r="AD6">
            <v>9</v>
          </cell>
          <cell r="AE6">
            <v>4927.12</v>
          </cell>
          <cell r="AF6">
            <v>51</v>
          </cell>
        </row>
        <row r="7">
          <cell r="B7">
            <v>311</v>
          </cell>
          <cell r="C7" t="str">
            <v>补肾系列</v>
          </cell>
          <cell r="D7">
            <v>24</v>
          </cell>
          <cell r="E7">
            <v>29</v>
          </cell>
          <cell r="F7">
            <v>5338.4</v>
          </cell>
          <cell r="G7">
            <v>96</v>
          </cell>
          <cell r="H7" t="str">
            <v>感冒系列</v>
          </cell>
          <cell r="I7">
            <v>15</v>
          </cell>
          <cell r="J7">
            <v>17</v>
          </cell>
          <cell r="K7">
            <v>191.22</v>
          </cell>
          <cell r="L7">
            <v>7</v>
          </cell>
          <cell r="M7" t="str">
            <v>胃肠道系列</v>
          </cell>
          <cell r="N7">
            <v>6</v>
          </cell>
          <cell r="O7">
            <v>3</v>
          </cell>
          <cell r="P7">
            <v>17</v>
          </cell>
          <cell r="Q7">
            <v>1</v>
          </cell>
          <cell r="R7" t="str">
            <v/>
          </cell>
          <cell r="S7">
            <v>2</v>
          </cell>
          <cell r="T7">
            <v>3</v>
          </cell>
          <cell r="U7" t="str">
            <v/>
          </cell>
          <cell r="V7" t="str">
            <v/>
          </cell>
          <cell r="W7" t="str">
            <v/>
          </cell>
          <cell r="X7">
            <v>1</v>
          </cell>
          <cell r="Y7">
            <v>2</v>
          </cell>
          <cell r="Z7" t="str">
            <v/>
          </cell>
          <cell r="AA7" t="str">
            <v/>
          </cell>
          <cell r="AB7" t="str">
            <v>补钙系列</v>
          </cell>
          <cell r="AC7">
            <v>3</v>
          </cell>
          <cell r="AD7">
            <v>5</v>
          </cell>
          <cell r="AE7">
            <v>3055.24</v>
          </cell>
          <cell r="AF7">
            <v>36</v>
          </cell>
        </row>
        <row r="8">
          <cell r="B8">
            <v>329</v>
          </cell>
          <cell r="C8" t="str">
            <v>补肾系列</v>
          </cell>
          <cell r="D8">
            <v>20</v>
          </cell>
          <cell r="E8">
            <v>27</v>
          </cell>
          <cell r="F8">
            <v>771</v>
          </cell>
          <cell r="G8">
            <v>17</v>
          </cell>
          <cell r="H8" t="str">
            <v>感冒系列</v>
          </cell>
          <cell r="I8">
            <v>18</v>
          </cell>
          <cell r="J8">
            <v>20</v>
          </cell>
          <cell r="K8">
            <v>515.23</v>
          </cell>
          <cell r="L8">
            <v>19</v>
          </cell>
          <cell r="M8" t="str">
            <v>胃肠道系列</v>
          </cell>
          <cell r="N8">
            <v>37</v>
          </cell>
          <cell r="O8">
            <v>42</v>
          </cell>
          <cell r="P8">
            <v>50.05</v>
          </cell>
          <cell r="Q8">
            <v>2</v>
          </cell>
          <cell r="R8" t="str">
            <v>瘦身系列</v>
          </cell>
          <cell r="S8">
            <v>4</v>
          </cell>
          <cell r="T8">
            <v>5</v>
          </cell>
          <cell r="U8">
            <v>288</v>
          </cell>
          <cell r="V8">
            <v>2</v>
          </cell>
          <cell r="W8" t="str">
            <v>关爱女性系列</v>
          </cell>
          <cell r="X8">
            <v>1</v>
          </cell>
          <cell r="Y8">
            <v>2</v>
          </cell>
          <cell r="Z8">
            <v>130</v>
          </cell>
          <cell r="AA8">
            <v>1</v>
          </cell>
          <cell r="AB8" t="str">
            <v>补钙系列</v>
          </cell>
          <cell r="AC8">
            <v>26</v>
          </cell>
          <cell r="AD8">
            <v>34</v>
          </cell>
          <cell r="AE8">
            <v>4556.4</v>
          </cell>
          <cell r="AF8">
            <v>51</v>
          </cell>
        </row>
        <row r="9">
          <cell r="B9">
            <v>337</v>
          </cell>
          <cell r="C9" t="str">
            <v>补肾系列</v>
          </cell>
          <cell r="D9" t="str">
            <v/>
          </cell>
          <cell r="E9" t="str">
            <v/>
          </cell>
          <cell r="F9">
            <v>12547.04</v>
          </cell>
          <cell r="G9">
            <v>158</v>
          </cell>
          <cell r="H9" t="str">
            <v>感冒系列</v>
          </cell>
          <cell r="I9" t="str">
            <v/>
          </cell>
          <cell r="J9" t="str">
            <v/>
          </cell>
          <cell r="K9">
            <v>14339.27</v>
          </cell>
          <cell r="L9">
            <v>532</v>
          </cell>
          <cell r="M9" t="str">
            <v>胃肠道系列</v>
          </cell>
          <cell r="N9" t="str">
            <v/>
          </cell>
          <cell r="O9" t="str">
            <v/>
          </cell>
          <cell r="P9">
            <v>1695.36</v>
          </cell>
          <cell r="Q9">
            <v>40</v>
          </cell>
          <cell r="R9" t="str">
            <v>瘦身系列</v>
          </cell>
          <cell r="S9" t="str">
            <v/>
          </cell>
          <cell r="T9" t="str">
            <v/>
          </cell>
          <cell r="U9">
            <v>9876.8</v>
          </cell>
          <cell r="V9">
            <v>51</v>
          </cell>
          <cell r="W9" t="str">
            <v>关爱女性系列</v>
          </cell>
          <cell r="X9" t="str">
            <v/>
          </cell>
          <cell r="Y9" t="str">
            <v/>
          </cell>
          <cell r="Z9">
            <v>517.5</v>
          </cell>
          <cell r="AA9">
            <v>4</v>
          </cell>
          <cell r="AB9" t="str">
            <v>补钙系列</v>
          </cell>
          <cell r="AC9" t="str">
            <v/>
          </cell>
          <cell r="AD9" t="str">
            <v/>
          </cell>
          <cell r="AE9">
            <v>12232.98</v>
          </cell>
          <cell r="AF9">
            <v>143</v>
          </cell>
        </row>
        <row r="10">
          <cell r="B10">
            <v>339</v>
          </cell>
          <cell r="C10" t="str">
            <v>补肾系列</v>
          </cell>
          <cell r="D10">
            <v>17</v>
          </cell>
          <cell r="E10">
            <v>22</v>
          </cell>
          <cell r="F10">
            <v>2801</v>
          </cell>
          <cell r="G10">
            <v>44</v>
          </cell>
          <cell r="H10" t="str">
            <v>感冒系列</v>
          </cell>
          <cell r="I10">
            <v>12</v>
          </cell>
          <cell r="J10">
            <v>13</v>
          </cell>
          <cell r="K10">
            <v>878.2</v>
          </cell>
          <cell r="L10">
            <v>31</v>
          </cell>
          <cell r="M10" t="str">
            <v/>
          </cell>
          <cell r="N10">
            <v>29</v>
          </cell>
          <cell r="O10">
            <v>32</v>
          </cell>
          <cell r="P10" t="str">
            <v/>
          </cell>
          <cell r="Q10" t="str">
            <v/>
          </cell>
          <cell r="R10" t="str">
            <v/>
          </cell>
          <cell r="S10">
            <v>3</v>
          </cell>
          <cell r="T10">
            <v>4</v>
          </cell>
          <cell r="U10" t="str">
            <v/>
          </cell>
          <cell r="V10" t="str">
            <v/>
          </cell>
          <cell r="W10" t="str">
            <v>关爱女性系列</v>
          </cell>
          <cell r="X10">
            <v>1</v>
          </cell>
          <cell r="Y10">
            <v>2</v>
          </cell>
          <cell r="Z10">
            <v>651.5</v>
          </cell>
          <cell r="AA10">
            <v>5</v>
          </cell>
          <cell r="AB10" t="str">
            <v>补钙系列</v>
          </cell>
          <cell r="AC10">
            <v>7</v>
          </cell>
          <cell r="AD10">
            <v>11</v>
          </cell>
          <cell r="AE10">
            <v>3580.18</v>
          </cell>
          <cell r="AF10">
            <v>46</v>
          </cell>
        </row>
        <row r="11">
          <cell r="B11">
            <v>341</v>
          </cell>
          <cell r="C11" t="str">
            <v>补肾系列</v>
          </cell>
          <cell r="D11">
            <v>27</v>
          </cell>
          <cell r="E11">
            <v>35</v>
          </cell>
          <cell r="F11">
            <v>15502.29</v>
          </cell>
          <cell r="G11">
            <v>170</v>
          </cell>
          <cell r="H11" t="str">
            <v>感冒系列</v>
          </cell>
          <cell r="I11">
            <v>45</v>
          </cell>
          <cell r="J11">
            <v>52</v>
          </cell>
          <cell r="K11">
            <v>4688.88</v>
          </cell>
          <cell r="L11">
            <v>176</v>
          </cell>
          <cell r="M11" t="str">
            <v>胃肠道系列</v>
          </cell>
          <cell r="N11">
            <v>48</v>
          </cell>
          <cell r="O11">
            <v>55</v>
          </cell>
          <cell r="P11">
            <v>370</v>
          </cell>
          <cell r="Q11">
            <v>10</v>
          </cell>
          <cell r="R11" t="str">
            <v>瘦身系列</v>
          </cell>
          <cell r="S11">
            <v>8</v>
          </cell>
          <cell r="T11">
            <v>10</v>
          </cell>
          <cell r="U11">
            <v>6176</v>
          </cell>
          <cell r="V11">
            <v>36</v>
          </cell>
          <cell r="W11" t="str">
            <v>关爱女性系列</v>
          </cell>
          <cell r="X11">
            <v>2</v>
          </cell>
          <cell r="Y11">
            <v>3</v>
          </cell>
          <cell r="Z11">
            <v>1066.5</v>
          </cell>
          <cell r="AA11">
            <v>8</v>
          </cell>
          <cell r="AB11" t="str">
            <v>补钙系列</v>
          </cell>
          <cell r="AC11">
            <v>14</v>
          </cell>
          <cell r="AD11">
            <v>18</v>
          </cell>
          <cell r="AE11">
            <v>7122.7</v>
          </cell>
          <cell r="AF11">
            <v>86</v>
          </cell>
        </row>
        <row r="12">
          <cell r="B12">
            <v>343</v>
          </cell>
          <cell r="C12" t="str">
            <v>补肾系列</v>
          </cell>
          <cell r="D12">
            <v>27</v>
          </cell>
          <cell r="E12">
            <v>35</v>
          </cell>
          <cell r="F12">
            <v>8160.95</v>
          </cell>
          <cell r="G12">
            <v>142</v>
          </cell>
          <cell r="H12" t="str">
            <v>感冒系列</v>
          </cell>
          <cell r="I12">
            <v>45</v>
          </cell>
          <cell r="J12">
            <v>52</v>
          </cell>
          <cell r="K12">
            <v>2819.24</v>
          </cell>
          <cell r="L12">
            <v>101</v>
          </cell>
          <cell r="M12" t="str">
            <v>胃肠道系列</v>
          </cell>
          <cell r="N12">
            <v>178</v>
          </cell>
          <cell r="O12">
            <v>195</v>
          </cell>
          <cell r="P12">
            <v>709.01</v>
          </cell>
          <cell r="Q12">
            <v>21</v>
          </cell>
          <cell r="R12" t="str">
            <v>瘦身系列</v>
          </cell>
          <cell r="S12">
            <v>7</v>
          </cell>
          <cell r="T12">
            <v>9</v>
          </cell>
          <cell r="U12">
            <v>1936</v>
          </cell>
          <cell r="V12">
            <v>11</v>
          </cell>
          <cell r="W12" t="str">
            <v>关爱女性系列</v>
          </cell>
          <cell r="X12">
            <v>2</v>
          </cell>
          <cell r="Y12">
            <v>3</v>
          </cell>
          <cell r="Z12">
            <v>365</v>
          </cell>
          <cell r="AA12">
            <v>3</v>
          </cell>
          <cell r="AB12" t="str">
            <v>补钙系列</v>
          </cell>
          <cell r="AC12">
            <v>11</v>
          </cell>
          <cell r="AD12">
            <v>17</v>
          </cell>
          <cell r="AE12">
            <v>12247.51</v>
          </cell>
          <cell r="AF12">
            <v>129</v>
          </cell>
        </row>
        <row r="13">
          <cell r="B13">
            <v>347</v>
          </cell>
          <cell r="C13" t="str">
            <v>补肾系列</v>
          </cell>
          <cell r="D13">
            <v>17</v>
          </cell>
          <cell r="E13">
            <v>22</v>
          </cell>
          <cell r="F13">
            <v>1594.53</v>
          </cell>
          <cell r="G13">
            <v>40</v>
          </cell>
          <cell r="H13" t="str">
            <v>感冒系列</v>
          </cell>
          <cell r="I13">
            <v>15</v>
          </cell>
          <cell r="J13">
            <v>17</v>
          </cell>
          <cell r="K13">
            <v>879.49</v>
          </cell>
          <cell r="L13">
            <v>33</v>
          </cell>
          <cell r="M13" t="str">
            <v>胃肠道系列</v>
          </cell>
          <cell r="N13">
            <v>55</v>
          </cell>
          <cell r="O13">
            <v>63</v>
          </cell>
          <cell r="P13">
            <v>119.63</v>
          </cell>
          <cell r="Q13">
            <v>5</v>
          </cell>
          <cell r="R13" t="str">
            <v>瘦身系列</v>
          </cell>
          <cell r="S13">
            <v>6</v>
          </cell>
          <cell r="T13">
            <v>8</v>
          </cell>
          <cell r="U13">
            <v>288</v>
          </cell>
          <cell r="V13">
            <v>1</v>
          </cell>
          <cell r="W13" t="str">
            <v>关爱女性系列</v>
          </cell>
          <cell r="X13">
            <v>1</v>
          </cell>
          <cell r="Y13">
            <v>2</v>
          </cell>
          <cell r="Z13">
            <v>405</v>
          </cell>
          <cell r="AA13">
            <v>3</v>
          </cell>
          <cell r="AB13" t="str">
            <v>补钙系列</v>
          </cell>
          <cell r="AC13">
            <v>6</v>
          </cell>
          <cell r="AD13">
            <v>9</v>
          </cell>
          <cell r="AE13">
            <v>3020.05</v>
          </cell>
          <cell r="AF13">
            <v>35</v>
          </cell>
        </row>
        <row r="14">
          <cell r="B14">
            <v>349</v>
          </cell>
          <cell r="C14" t="str">
            <v>补肾系列</v>
          </cell>
          <cell r="D14">
            <v>17</v>
          </cell>
          <cell r="E14">
            <v>23</v>
          </cell>
          <cell r="F14">
            <v>1777.75</v>
          </cell>
          <cell r="G14">
            <v>23</v>
          </cell>
          <cell r="H14" t="str">
            <v>感冒系列</v>
          </cell>
          <cell r="I14">
            <v>64</v>
          </cell>
          <cell r="J14">
            <v>73</v>
          </cell>
          <cell r="K14">
            <v>3265.72</v>
          </cell>
          <cell r="L14">
            <v>118</v>
          </cell>
          <cell r="M14" t="str">
            <v>胃肠道系列</v>
          </cell>
          <cell r="N14">
            <v>47</v>
          </cell>
          <cell r="O14">
            <v>53</v>
          </cell>
          <cell r="P14">
            <v>591.5</v>
          </cell>
          <cell r="Q14">
            <v>19</v>
          </cell>
          <cell r="R14" t="str">
            <v>瘦身系列</v>
          </cell>
          <cell r="S14">
            <v>2</v>
          </cell>
          <cell r="T14">
            <v>3</v>
          </cell>
          <cell r="U14">
            <v>288</v>
          </cell>
          <cell r="V14">
            <v>2</v>
          </cell>
          <cell r="W14" t="str">
            <v>关爱女性系列</v>
          </cell>
          <cell r="X14">
            <v>1</v>
          </cell>
          <cell r="Y14">
            <v>2</v>
          </cell>
          <cell r="Z14">
            <v>540</v>
          </cell>
          <cell r="AA14">
            <v>4</v>
          </cell>
          <cell r="AB14" t="str">
            <v>补钙系列</v>
          </cell>
          <cell r="AC14">
            <v>11</v>
          </cell>
          <cell r="AD14">
            <v>17</v>
          </cell>
          <cell r="AE14">
            <v>4569.2</v>
          </cell>
          <cell r="AF14">
            <v>48</v>
          </cell>
        </row>
        <row r="15">
          <cell r="B15">
            <v>351</v>
          </cell>
          <cell r="C15" t="str">
            <v>补肾系列</v>
          </cell>
          <cell r="D15">
            <v>17</v>
          </cell>
          <cell r="E15">
            <v>23</v>
          </cell>
          <cell r="F15">
            <v>2141.53</v>
          </cell>
          <cell r="G15">
            <v>23</v>
          </cell>
          <cell r="H15" t="str">
            <v>感冒系列</v>
          </cell>
          <cell r="I15">
            <v>21</v>
          </cell>
          <cell r="J15">
            <v>24</v>
          </cell>
          <cell r="K15">
            <v>617.71</v>
          </cell>
          <cell r="L15">
            <v>22</v>
          </cell>
          <cell r="M15" t="str">
            <v>胃肠道系列</v>
          </cell>
          <cell r="N15">
            <v>23</v>
          </cell>
          <cell r="O15">
            <v>24</v>
          </cell>
          <cell r="P15">
            <v>100</v>
          </cell>
          <cell r="Q15">
            <v>4</v>
          </cell>
          <cell r="R15" t="str">
            <v>瘦身系列</v>
          </cell>
          <cell r="S15">
            <v>7</v>
          </cell>
          <cell r="T15">
            <v>9</v>
          </cell>
          <cell r="U15">
            <v>1728.02</v>
          </cell>
          <cell r="V15">
            <v>12</v>
          </cell>
          <cell r="W15" t="str">
            <v>关爱女性系列</v>
          </cell>
          <cell r="X15">
            <v>1</v>
          </cell>
          <cell r="Y15">
            <v>2</v>
          </cell>
          <cell r="Z15">
            <v>263</v>
          </cell>
          <cell r="AA15">
            <v>2</v>
          </cell>
          <cell r="AB15" t="str">
            <v>补钙系列</v>
          </cell>
          <cell r="AC15">
            <v>4</v>
          </cell>
          <cell r="AD15">
            <v>6</v>
          </cell>
          <cell r="AE15">
            <v>3283.21</v>
          </cell>
          <cell r="AF15">
            <v>41</v>
          </cell>
        </row>
        <row r="16">
          <cell r="B16">
            <v>355</v>
          </cell>
          <cell r="C16" t="str">
            <v>补肾系列</v>
          </cell>
          <cell r="D16">
            <v>20</v>
          </cell>
          <cell r="E16">
            <v>27</v>
          </cell>
          <cell r="F16">
            <v>5084.56</v>
          </cell>
          <cell r="G16">
            <v>58</v>
          </cell>
          <cell r="H16" t="str">
            <v>感冒系列</v>
          </cell>
          <cell r="I16">
            <v>42</v>
          </cell>
          <cell r="J16">
            <v>49</v>
          </cell>
          <cell r="K16">
            <v>1883.71</v>
          </cell>
          <cell r="L16">
            <v>68</v>
          </cell>
          <cell r="M16" t="str">
            <v>胃肠道系列</v>
          </cell>
          <cell r="N16">
            <v>61</v>
          </cell>
          <cell r="O16">
            <v>71</v>
          </cell>
          <cell r="P16">
            <v>114.69</v>
          </cell>
          <cell r="Q16">
            <v>3</v>
          </cell>
          <cell r="R16" t="str">
            <v>瘦身系列</v>
          </cell>
          <cell r="S16">
            <v>1</v>
          </cell>
          <cell r="T16">
            <v>1</v>
          </cell>
          <cell r="U16">
            <v>989.6</v>
          </cell>
          <cell r="V16">
            <v>7</v>
          </cell>
          <cell r="W16" t="str">
            <v/>
          </cell>
          <cell r="X16">
            <v>4</v>
          </cell>
          <cell r="Y16">
            <v>6</v>
          </cell>
          <cell r="Z16" t="str">
            <v/>
          </cell>
          <cell r="AA16" t="str">
            <v/>
          </cell>
          <cell r="AB16" t="str">
            <v>补钙系列</v>
          </cell>
          <cell r="AC16">
            <v>4</v>
          </cell>
          <cell r="AD16">
            <v>6</v>
          </cell>
          <cell r="AE16">
            <v>6086.85</v>
          </cell>
          <cell r="AF16">
            <v>68</v>
          </cell>
        </row>
        <row r="17">
          <cell r="B17">
            <v>357</v>
          </cell>
          <cell r="C17" t="str">
            <v>补肾系列</v>
          </cell>
          <cell r="D17">
            <v>17</v>
          </cell>
          <cell r="E17">
            <v>23</v>
          </cell>
          <cell r="F17">
            <v>1455.52</v>
          </cell>
          <cell r="G17">
            <v>21</v>
          </cell>
          <cell r="H17" t="str">
            <v>感冒系列</v>
          </cell>
          <cell r="I17">
            <v>25</v>
          </cell>
          <cell r="J17">
            <v>29</v>
          </cell>
          <cell r="K17">
            <v>923.64</v>
          </cell>
          <cell r="L17">
            <v>34</v>
          </cell>
          <cell r="M17" t="str">
            <v>胃肠道系列</v>
          </cell>
          <cell r="N17">
            <v>55</v>
          </cell>
          <cell r="O17">
            <v>63</v>
          </cell>
          <cell r="P17">
            <v>290</v>
          </cell>
          <cell r="Q17">
            <v>5</v>
          </cell>
          <cell r="R17" t="str">
            <v>瘦身系列</v>
          </cell>
          <cell r="S17">
            <v>1</v>
          </cell>
          <cell r="T17">
            <v>1</v>
          </cell>
          <cell r="U17">
            <v>576</v>
          </cell>
          <cell r="V17">
            <v>3</v>
          </cell>
          <cell r="W17" t="str">
            <v>关爱女性系列</v>
          </cell>
          <cell r="X17">
            <v>1</v>
          </cell>
          <cell r="Y17">
            <v>2</v>
          </cell>
          <cell r="Z17">
            <v>405</v>
          </cell>
          <cell r="AA17">
            <v>3</v>
          </cell>
          <cell r="AB17" t="str">
            <v>补钙系列</v>
          </cell>
          <cell r="AC17">
            <v>17</v>
          </cell>
          <cell r="AD17">
            <v>22</v>
          </cell>
          <cell r="AE17">
            <v>3752.46</v>
          </cell>
          <cell r="AF17">
            <v>43</v>
          </cell>
        </row>
        <row r="18">
          <cell r="B18">
            <v>359</v>
          </cell>
          <cell r="C18" t="str">
            <v>补肾系列</v>
          </cell>
          <cell r="D18">
            <v>20</v>
          </cell>
          <cell r="E18">
            <v>27</v>
          </cell>
          <cell r="F18">
            <v>670.8</v>
          </cell>
          <cell r="G18">
            <v>13</v>
          </cell>
          <cell r="H18" t="str">
            <v>感冒系列</v>
          </cell>
          <cell r="I18">
            <v>40</v>
          </cell>
          <cell r="J18">
            <v>46</v>
          </cell>
          <cell r="K18">
            <v>757.34</v>
          </cell>
          <cell r="L18">
            <v>29</v>
          </cell>
          <cell r="M18" t="str">
            <v>胃肠道系列</v>
          </cell>
          <cell r="N18">
            <v>44</v>
          </cell>
          <cell r="O18">
            <v>50</v>
          </cell>
          <cell r="P18">
            <v>142.25</v>
          </cell>
          <cell r="Q18">
            <v>4</v>
          </cell>
          <cell r="R18" t="str">
            <v>瘦身系列</v>
          </cell>
          <cell r="S18">
            <v>2</v>
          </cell>
          <cell r="T18">
            <v>3</v>
          </cell>
          <cell r="U18">
            <v>288</v>
          </cell>
          <cell r="V18">
            <v>2</v>
          </cell>
          <cell r="W18" t="str">
            <v>关爱女性系列</v>
          </cell>
          <cell r="X18">
            <v>4</v>
          </cell>
          <cell r="Y18">
            <v>6</v>
          </cell>
          <cell r="Z18">
            <v>215</v>
          </cell>
          <cell r="AA18">
            <v>2</v>
          </cell>
          <cell r="AB18" t="str">
            <v>补钙系列</v>
          </cell>
          <cell r="AC18">
            <v>7</v>
          </cell>
          <cell r="AD18">
            <v>11</v>
          </cell>
          <cell r="AE18">
            <v>1372.21</v>
          </cell>
          <cell r="AF18">
            <v>22</v>
          </cell>
        </row>
        <row r="19">
          <cell r="B19">
            <v>365</v>
          </cell>
          <cell r="C19" t="str">
            <v>补肾系列</v>
          </cell>
          <cell r="D19">
            <v>27</v>
          </cell>
          <cell r="E19">
            <v>34</v>
          </cell>
          <cell r="F19">
            <v>3382.01</v>
          </cell>
          <cell r="G19">
            <v>62</v>
          </cell>
          <cell r="H19" t="str">
            <v>感冒系列</v>
          </cell>
          <cell r="I19">
            <v>48</v>
          </cell>
          <cell r="J19">
            <v>56</v>
          </cell>
          <cell r="K19">
            <v>2381.21</v>
          </cell>
          <cell r="L19">
            <v>85</v>
          </cell>
          <cell r="M19" t="str">
            <v>胃肠道系列</v>
          </cell>
          <cell r="N19">
            <v>65</v>
          </cell>
          <cell r="O19">
            <v>76</v>
          </cell>
          <cell r="P19">
            <v>262.75</v>
          </cell>
          <cell r="Q19">
            <v>9</v>
          </cell>
          <cell r="R19" t="str">
            <v>瘦身系列</v>
          </cell>
          <cell r="S19">
            <v>21</v>
          </cell>
          <cell r="T19">
            <v>30</v>
          </cell>
          <cell r="U19">
            <v>576</v>
          </cell>
          <cell r="V19">
            <v>3</v>
          </cell>
          <cell r="W19" t="str">
            <v>关爱女性系列</v>
          </cell>
          <cell r="X19">
            <v>2</v>
          </cell>
          <cell r="Y19">
            <v>3</v>
          </cell>
          <cell r="Z19">
            <v>1732.5</v>
          </cell>
          <cell r="AA19">
            <v>14</v>
          </cell>
          <cell r="AB19" t="str">
            <v>补钙系列</v>
          </cell>
          <cell r="AC19">
            <v>21</v>
          </cell>
          <cell r="AD19">
            <v>27</v>
          </cell>
          <cell r="AE19">
            <v>5291.76</v>
          </cell>
          <cell r="AF19">
            <v>56</v>
          </cell>
        </row>
        <row r="20">
          <cell r="B20">
            <v>367</v>
          </cell>
          <cell r="C20" t="str">
            <v>补肾系列</v>
          </cell>
          <cell r="D20">
            <v>17</v>
          </cell>
          <cell r="E20">
            <v>22</v>
          </cell>
          <cell r="F20">
            <v>758.25</v>
          </cell>
          <cell r="G20">
            <v>12</v>
          </cell>
          <cell r="H20" t="str">
            <v>感冒系列</v>
          </cell>
          <cell r="I20">
            <v>24</v>
          </cell>
          <cell r="J20">
            <v>28</v>
          </cell>
          <cell r="K20">
            <v>1249.27</v>
          </cell>
          <cell r="L20">
            <v>49</v>
          </cell>
          <cell r="M20" t="str">
            <v/>
          </cell>
          <cell r="N20">
            <v>61</v>
          </cell>
          <cell r="O20">
            <v>71</v>
          </cell>
          <cell r="P20" t="str">
            <v/>
          </cell>
          <cell r="Q20" t="str">
            <v/>
          </cell>
          <cell r="R20" t="str">
            <v>瘦身系列</v>
          </cell>
          <cell r="S20">
            <v>1</v>
          </cell>
          <cell r="T20">
            <v>1</v>
          </cell>
          <cell r="U20">
            <v>2304.04</v>
          </cell>
          <cell r="V20">
            <v>16</v>
          </cell>
          <cell r="W20" t="str">
            <v>关爱女性系列</v>
          </cell>
          <cell r="X20">
            <v>1</v>
          </cell>
          <cell r="Y20">
            <v>2</v>
          </cell>
          <cell r="Z20">
            <v>270</v>
          </cell>
          <cell r="AA20">
            <v>2</v>
          </cell>
          <cell r="AB20" t="str">
            <v>补钙系列</v>
          </cell>
          <cell r="AC20">
            <v>9</v>
          </cell>
          <cell r="AD20">
            <v>14</v>
          </cell>
          <cell r="AE20">
            <v>6462.72</v>
          </cell>
          <cell r="AF20">
            <v>81</v>
          </cell>
        </row>
        <row r="21">
          <cell r="B21">
            <v>371</v>
          </cell>
          <cell r="C21" t="str">
            <v>补肾系列</v>
          </cell>
          <cell r="D21">
            <v>6</v>
          </cell>
          <cell r="E21">
            <v>9</v>
          </cell>
          <cell r="F21">
            <v>947.01</v>
          </cell>
          <cell r="G21">
            <v>18</v>
          </cell>
          <cell r="H21" t="str">
            <v>感冒系列</v>
          </cell>
          <cell r="I21">
            <v>11</v>
          </cell>
          <cell r="J21">
            <v>12</v>
          </cell>
          <cell r="K21">
            <v>428.26</v>
          </cell>
          <cell r="L21">
            <v>16</v>
          </cell>
          <cell r="M21" t="str">
            <v>胃肠道系列</v>
          </cell>
          <cell r="N21">
            <v>24</v>
          </cell>
          <cell r="O21">
            <v>26</v>
          </cell>
          <cell r="P21">
            <v>220</v>
          </cell>
          <cell r="Q21">
            <v>5</v>
          </cell>
          <cell r="R21" t="str">
            <v/>
          </cell>
          <cell r="S21">
            <v>1</v>
          </cell>
          <cell r="T21">
            <v>1</v>
          </cell>
          <cell r="U21" t="str">
            <v/>
          </cell>
          <cell r="V21" t="str">
            <v/>
          </cell>
          <cell r="W21" t="str">
            <v>关爱女性系列</v>
          </cell>
          <cell r="X21">
            <v>1</v>
          </cell>
          <cell r="Y21">
            <v>2</v>
          </cell>
          <cell r="Z21">
            <v>135</v>
          </cell>
          <cell r="AA21">
            <v>1</v>
          </cell>
          <cell r="AB21" t="str">
            <v>补钙系列</v>
          </cell>
          <cell r="AC21">
            <v>4</v>
          </cell>
          <cell r="AD21">
            <v>6</v>
          </cell>
          <cell r="AE21">
            <v>3888.22</v>
          </cell>
          <cell r="AF21">
            <v>56</v>
          </cell>
        </row>
        <row r="22">
          <cell r="B22">
            <v>373</v>
          </cell>
          <cell r="C22" t="str">
            <v>补肾系列</v>
          </cell>
          <cell r="D22">
            <v>17</v>
          </cell>
          <cell r="E22">
            <v>23</v>
          </cell>
          <cell r="F22">
            <v>3074.93</v>
          </cell>
          <cell r="G22">
            <v>45</v>
          </cell>
          <cell r="H22" t="str">
            <v>感冒系列</v>
          </cell>
          <cell r="I22">
            <v>42</v>
          </cell>
          <cell r="J22">
            <v>49</v>
          </cell>
          <cell r="K22">
            <v>1164.15</v>
          </cell>
          <cell r="L22">
            <v>43</v>
          </cell>
          <cell r="M22" t="str">
            <v>胃肠道系列</v>
          </cell>
          <cell r="N22">
            <v>40</v>
          </cell>
          <cell r="O22">
            <v>46</v>
          </cell>
          <cell r="P22">
            <v>1896.32</v>
          </cell>
          <cell r="Q22">
            <v>57</v>
          </cell>
          <cell r="R22" t="str">
            <v/>
          </cell>
          <cell r="S22">
            <v>8</v>
          </cell>
          <cell r="T22">
            <v>10</v>
          </cell>
          <cell r="U22" t="str">
            <v/>
          </cell>
          <cell r="V22" t="str">
            <v/>
          </cell>
          <cell r="W22" t="str">
            <v>关爱女性系列</v>
          </cell>
          <cell r="X22">
            <v>1</v>
          </cell>
          <cell r="Y22">
            <v>2</v>
          </cell>
          <cell r="Z22">
            <v>1918.5</v>
          </cell>
          <cell r="AA22">
            <v>15</v>
          </cell>
          <cell r="AB22" t="str">
            <v>补钙系列</v>
          </cell>
          <cell r="AC22">
            <v>13</v>
          </cell>
          <cell r="AD22">
            <v>20</v>
          </cell>
          <cell r="AE22">
            <v>7478.93</v>
          </cell>
          <cell r="AF22">
            <v>89</v>
          </cell>
        </row>
        <row r="23">
          <cell r="B23">
            <v>377</v>
          </cell>
          <cell r="C23" t="str">
            <v>补肾系列</v>
          </cell>
          <cell r="D23">
            <v>17</v>
          </cell>
          <cell r="E23">
            <v>23</v>
          </cell>
          <cell r="F23">
            <v>2714</v>
          </cell>
          <cell r="G23">
            <v>41</v>
          </cell>
          <cell r="H23" t="str">
            <v>感冒系列</v>
          </cell>
          <cell r="I23">
            <v>77</v>
          </cell>
          <cell r="J23">
            <v>84</v>
          </cell>
          <cell r="K23">
            <v>1189.3</v>
          </cell>
          <cell r="L23">
            <v>43</v>
          </cell>
          <cell r="M23" t="str">
            <v>胃肠道系列</v>
          </cell>
          <cell r="N23">
            <v>80</v>
          </cell>
          <cell r="O23">
            <v>91</v>
          </cell>
          <cell r="P23">
            <v>120</v>
          </cell>
          <cell r="Q23">
            <v>4</v>
          </cell>
          <cell r="R23" t="str">
            <v>瘦身系列</v>
          </cell>
          <cell r="S23">
            <v>2</v>
          </cell>
          <cell r="T23">
            <v>3</v>
          </cell>
          <cell r="U23">
            <v>864</v>
          </cell>
          <cell r="V23">
            <v>5</v>
          </cell>
          <cell r="W23" t="str">
            <v>关爱女性系列</v>
          </cell>
          <cell r="X23">
            <v>4</v>
          </cell>
          <cell r="Y23">
            <v>6</v>
          </cell>
          <cell r="Z23">
            <v>675</v>
          </cell>
          <cell r="AA23">
            <v>5</v>
          </cell>
          <cell r="AB23" t="str">
            <v>补钙系列</v>
          </cell>
          <cell r="AC23">
            <v>5</v>
          </cell>
          <cell r="AD23">
            <v>8</v>
          </cell>
          <cell r="AE23">
            <v>9068.01</v>
          </cell>
          <cell r="AF23">
            <v>107</v>
          </cell>
        </row>
        <row r="24">
          <cell r="B24">
            <v>379</v>
          </cell>
          <cell r="C24" t="str">
            <v>补肾系列</v>
          </cell>
          <cell r="D24">
            <v>17</v>
          </cell>
          <cell r="E24">
            <v>23</v>
          </cell>
          <cell r="F24">
            <v>1767.89</v>
          </cell>
          <cell r="G24">
            <v>33</v>
          </cell>
          <cell r="H24" t="str">
            <v>感冒系列</v>
          </cell>
          <cell r="I24">
            <v>30</v>
          </cell>
          <cell r="J24">
            <v>35</v>
          </cell>
          <cell r="K24">
            <v>1266</v>
          </cell>
          <cell r="L24">
            <v>47</v>
          </cell>
          <cell r="M24" t="str">
            <v>胃肠道系列</v>
          </cell>
          <cell r="N24">
            <v>47</v>
          </cell>
          <cell r="O24">
            <v>53</v>
          </cell>
          <cell r="P24">
            <v>985</v>
          </cell>
          <cell r="Q24">
            <v>20</v>
          </cell>
          <cell r="R24" t="str">
            <v>瘦身系列</v>
          </cell>
          <cell r="S24">
            <v>2</v>
          </cell>
          <cell r="T24">
            <v>3</v>
          </cell>
          <cell r="U24">
            <v>576</v>
          </cell>
          <cell r="V24">
            <v>4</v>
          </cell>
          <cell r="W24" t="str">
            <v>关爱女性系列</v>
          </cell>
          <cell r="X24">
            <v>1</v>
          </cell>
          <cell r="Y24">
            <v>2</v>
          </cell>
          <cell r="Z24">
            <v>575</v>
          </cell>
          <cell r="AA24">
            <v>5</v>
          </cell>
          <cell r="AB24" t="str">
            <v>补钙系列</v>
          </cell>
          <cell r="AC24">
            <v>5</v>
          </cell>
          <cell r="AD24">
            <v>8</v>
          </cell>
          <cell r="AE24">
            <v>6875.83</v>
          </cell>
          <cell r="AF24">
            <v>74</v>
          </cell>
        </row>
        <row r="25">
          <cell r="B25">
            <v>385</v>
          </cell>
          <cell r="C25" t="str">
            <v>补肾系列</v>
          </cell>
          <cell r="D25">
            <v>27</v>
          </cell>
          <cell r="E25">
            <v>35</v>
          </cell>
          <cell r="F25">
            <v>2250.5</v>
          </cell>
          <cell r="G25">
            <v>37</v>
          </cell>
          <cell r="H25" t="str">
            <v>感冒系列</v>
          </cell>
          <cell r="I25">
            <v>14</v>
          </cell>
          <cell r="J25">
            <v>15</v>
          </cell>
          <cell r="K25">
            <v>368</v>
          </cell>
          <cell r="L25">
            <v>14</v>
          </cell>
          <cell r="M25" t="str">
            <v>胃肠道系列</v>
          </cell>
          <cell r="N25">
            <v>36</v>
          </cell>
          <cell r="O25">
            <v>41</v>
          </cell>
          <cell r="P25">
            <v>164</v>
          </cell>
          <cell r="Q25">
            <v>6</v>
          </cell>
          <cell r="R25" t="str">
            <v>瘦身系列</v>
          </cell>
          <cell r="S25">
            <v>1</v>
          </cell>
          <cell r="T25">
            <v>1</v>
          </cell>
          <cell r="U25">
            <v>224.64</v>
          </cell>
          <cell r="V25">
            <v>1</v>
          </cell>
          <cell r="W25" t="str">
            <v>关爱女性系列</v>
          </cell>
          <cell r="X25">
            <v>1</v>
          </cell>
          <cell r="Y25">
            <v>2</v>
          </cell>
          <cell r="Z25">
            <v>258</v>
          </cell>
          <cell r="AA25">
            <v>2</v>
          </cell>
          <cell r="AB25" t="str">
            <v>补钙系列</v>
          </cell>
          <cell r="AC25">
            <v>11</v>
          </cell>
          <cell r="AD25">
            <v>17</v>
          </cell>
          <cell r="AE25">
            <v>14408.81</v>
          </cell>
          <cell r="AF25">
            <v>180</v>
          </cell>
        </row>
        <row r="26">
          <cell r="B26">
            <v>387</v>
          </cell>
          <cell r="C26" t="str">
            <v>补肾系列</v>
          </cell>
          <cell r="D26">
            <v>27</v>
          </cell>
          <cell r="E26">
            <v>35</v>
          </cell>
          <cell r="F26">
            <v>2091</v>
          </cell>
          <cell r="G26">
            <v>27</v>
          </cell>
          <cell r="H26" t="str">
            <v>感冒系列</v>
          </cell>
          <cell r="I26">
            <v>77</v>
          </cell>
          <cell r="J26">
            <v>84</v>
          </cell>
          <cell r="K26">
            <v>985.18</v>
          </cell>
          <cell r="L26">
            <v>35</v>
          </cell>
          <cell r="M26" t="str">
            <v>胃肠道系列</v>
          </cell>
          <cell r="N26">
            <v>95</v>
          </cell>
          <cell r="O26">
            <v>109</v>
          </cell>
          <cell r="P26">
            <v>210</v>
          </cell>
          <cell r="Q26">
            <v>7</v>
          </cell>
          <cell r="R26" t="str">
            <v/>
          </cell>
          <cell r="S26">
            <v>8</v>
          </cell>
          <cell r="T26">
            <v>10</v>
          </cell>
          <cell r="U26" t="str">
            <v/>
          </cell>
          <cell r="V26" t="str">
            <v/>
          </cell>
          <cell r="W26" t="str">
            <v>关爱女性系列</v>
          </cell>
          <cell r="X26">
            <v>2</v>
          </cell>
          <cell r="Y26">
            <v>3</v>
          </cell>
          <cell r="Z26">
            <v>912</v>
          </cell>
          <cell r="AA26">
            <v>8</v>
          </cell>
          <cell r="AB26" t="str">
            <v>补钙系列</v>
          </cell>
          <cell r="AC26">
            <v>7</v>
          </cell>
          <cell r="AD26">
            <v>11</v>
          </cell>
          <cell r="AE26">
            <v>9277.3</v>
          </cell>
          <cell r="AF26">
            <v>99</v>
          </cell>
        </row>
        <row r="27">
          <cell r="B27">
            <v>391</v>
          </cell>
          <cell r="C27" t="str">
            <v>补肾系列</v>
          </cell>
          <cell r="D27">
            <v>17</v>
          </cell>
          <cell r="E27">
            <v>23</v>
          </cell>
          <cell r="F27">
            <v>1325.39</v>
          </cell>
          <cell r="G27">
            <v>32</v>
          </cell>
          <cell r="H27" t="str">
            <v>感冒系列</v>
          </cell>
          <cell r="I27">
            <v>65</v>
          </cell>
          <cell r="J27">
            <v>75</v>
          </cell>
          <cell r="K27">
            <v>2797.93</v>
          </cell>
          <cell r="L27">
            <v>104</v>
          </cell>
          <cell r="M27" t="str">
            <v>胃肠道系列</v>
          </cell>
          <cell r="N27">
            <v>74</v>
          </cell>
          <cell r="O27">
            <v>84</v>
          </cell>
          <cell r="P27">
            <v>429.25</v>
          </cell>
          <cell r="Q27">
            <v>9</v>
          </cell>
          <cell r="R27" t="str">
            <v>瘦身系列</v>
          </cell>
          <cell r="S27">
            <v>1</v>
          </cell>
          <cell r="T27">
            <v>1</v>
          </cell>
          <cell r="U27">
            <v>912</v>
          </cell>
          <cell r="V27">
            <v>5</v>
          </cell>
          <cell r="W27" t="str">
            <v>关爱女性系列</v>
          </cell>
          <cell r="X27">
            <v>1</v>
          </cell>
          <cell r="Y27">
            <v>2</v>
          </cell>
          <cell r="Z27">
            <v>652</v>
          </cell>
          <cell r="AA27">
            <v>5</v>
          </cell>
          <cell r="AB27" t="str">
            <v>补钙系列</v>
          </cell>
          <cell r="AC27">
            <v>1</v>
          </cell>
          <cell r="AD27">
            <v>3</v>
          </cell>
          <cell r="AE27">
            <v>7311.02</v>
          </cell>
          <cell r="AF27">
            <v>77</v>
          </cell>
        </row>
        <row r="28">
          <cell r="B28">
            <v>399</v>
          </cell>
          <cell r="C28" t="str">
            <v>补肾系列</v>
          </cell>
          <cell r="D28">
            <v>17</v>
          </cell>
          <cell r="E28">
            <v>23</v>
          </cell>
          <cell r="F28">
            <v>2502.5</v>
          </cell>
          <cell r="G28">
            <v>40</v>
          </cell>
          <cell r="H28" t="str">
            <v>感冒系列</v>
          </cell>
          <cell r="I28">
            <v>62</v>
          </cell>
          <cell r="J28">
            <v>71</v>
          </cell>
          <cell r="K28">
            <v>1650.42</v>
          </cell>
          <cell r="L28">
            <v>61</v>
          </cell>
          <cell r="M28" t="str">
            <v>胃肠道系列</v>
          </cell>
          <cell r="N28">
            <v>53</v>
          </cell>
          <cell r="O28">
            <v>61</v>
          </cell>
          <cell r="P28">
            <v>434.28</v>
          </cell>
          <cell r="Q28">
            <v>12</v>
          </cell>
          <cell r="R28" t="str">
            <v>瘦身系列</v>
          </cell>
          <cell r="S28">
            <v>5</v>
          </cell>
          <cell r="T28">
            <v>7</v>
          </cell>
          <cell r="U28">
            <v>2304</v>
          </cell>
          <cell r="V28">
            <v>12</v>
          </cell>
          <cell r="W28" t="str">
            <v>关爱女性系列</v>
          </cell>
          <cell r="X28">
            <v>1</v>
          </cell>
          <cell r="Y28">
            <v>2</v>
          </cell>
          <cell r="Z28">
            <v>945</v>
          </cell>
          <cell r="AA28">
            <v>7</v>
          </cell>
          <cell r="AB28" t="str">
            <v>补钙系列</v>
          </cell>
          <cell r="AC28">
            <v>10</v>
          </cell>
          <cell r="AD28">
            <v>15</v>
          </cell>
          <cell r="AE28">
            <v>6847.54</v>
          </cell>
          <cell r="AF28">
            <v>70</v>
          </cell>
        </row>
        <row r="29">
          <cell r="B29">
            <v>511</v>
          </cell>
          <cell r="C29" t="str">
            <v>补肾系列</v>
          </cell>
          <cell r="D29">
            <v>17</v>
          </cell>
          <cell r="E29">
            <v>22</v>
          </cell>
          <cell r="F29">
            <v>1241.5</v>
          </cell>
          <cell r="G29">
            <v>24</v>
          </cell>
          <cell r="H29" t="str">
            <v>感冒系列</v>
          </cell>
          <cell r="I29">
            <v>35</v>
          </cell>
          <cell r="J29">
            <v>40</v>
          </cell>
          <cell r="K29">
            <v>1699.98</v>
          </cell>
          <cell r="L29">
            <v>62</v>
          </cell>
          <cell r="M29" t="str">
            <v>胃肠道系列</v>
          </cell>
          <cell r="N29">
            <v>34</v>
          </cell>
          <cell r="O29">
            <v>38</v>
          </cell>
          <cell r="P29">
            <v>685</v>
          </cell>
          <cell r="Q29">
            <v>23</v>
          </cell>
          <cell r="R29" t="str">
            <v>瘦身系列</v>
          </cell>
          <cell r="S29">
            <v>2</v>
          </cell>
          <cell r="T29">
            <v>3</v>
          </cell>
          <cell r="U29">
            <v>1072.02</v>
          </cell>
          <cell r="V29">
            <v>7</v>
          </cell>
          <cell r="W29" t="str">
            <v>关爱女性系列</v>
          </cell>
          <cell r="X29">
            <v>1</v>
          </cell>
          <cell r="Y29">
            <v>2</v>
          </cell>
          <cell r="Z29">
            <v>590</v>
          </cell>
          <cell r="AA29">
            <v>5</v>
          </cell>
          <cell r="AB29" t="str">
            <v>补钙系列</v>
          </cell>
          <cell r="AC29">
            <v>7</v>
          </cell>
          <cell r="AD29">
            <v>11</v>
          </cell>
          <cell r="AE29">
            <v>3086.2</v>
          </cell>
          <cell r="AF29">
            <v>43</v>
          </cell>
        </row>
        <row r="30">
          <cell r="B30">
            <v>513</v>
          </cell>
          <cell r="C30" t="str">
            <v>补肾系列</v>
          </cell>
          <cell r="D30">
            <v>20</v>
          </cell>
          <cell r="E30">
            <v>27</v>
          </cell>
          <cell r="F30">
            <v>1425.14</v>
          </cell>
          <cell r="G30">
            <v>37</v>
          </cell>
          <cell r="H30" t="str">
            <v>感冒系列</v>
          </cell>
          <cell r="I30">
            <v>13</v>
          </cell>
          <cell r="J30">
            <v>14</v>
          </cell>
          <cell r="K30">
            <v>1368</v>
          </cell>
          <cell r="L30">
            <v>50</v>
          </cell>
          <cell r="M30" t="str">
            <v>胃肠道系列</v>
          </cell>
          <cell r="N30">
            <v>78</v>
          </cell>
          <cell r="O30">
            <v>89</v>
          </cell>
          <cell r="P30">
            <v>1412.01</v>
          </cell>
          <cell r="Q30">
            <v>46</v>
          </cell>
          <cell r="R30" t="str">
            <v>瘦身系列</v>
          </cell>
          <cell r="S30">
            <v>3</v>
          </cell>
          <cell r="T30">
            <v>4</v>
          </cell>
          <cell r="U30">
            <v>2144</v>
          </cell>
          <cell r="V30">
            <v>13</v>
          </cell>
          <cell r="W30" t="str">
            <v>关爱女性系列</v>
          </cell>
          <cell r="X30">
            <v>1</v>
          </cell>
          <cell r="Y30">
            <v>2</v>
          </cell>
          <cell r="Z30">
            <v>1608</v>
          </cell>
          <cell r="AA30">
            <v>12</v>
          </cell>
          <cell r="AB30" t="str">
            <v>补钙系列</v>
          </cell>
          <cell r="AC30">
            <v>1</v>
          </cell>
          <cell r="AD30">
            <v>3</v>
          </cell>
          <cell r="AE30">
            <v>5797.54</v>
          </cell>
          <cell r="AF30">
            <v>65</v>
          </cell>
        </row>
        <row r="31">
          <cell r="B31">
            <v>514</v>
          </cell>
          <cell r="C31" t="str">
            <v>补肾系列</v>
          </cell>
          <cell r="D31">
            <v>27</v>
          </cell>
          <cell r="E31">
            <v>34</v>
          </cell>
          <cell r="F31">
            <v>1621.58</v>
          </cell>
          <cell r="G31">
            <v>28</v>
          </cell>
          <cell r="H31" t="str">
            <v>感冒系列</v>
          </cell>
          <cell r="I31">
            <v>59</v>
          </cell>
          <cell r="J31">
            <v>67</v>
          </cell>
          <cell r="K31">
            <v>3323.44</v>
          </cell>
          <cell r="L31">
            <v>127</v>
          </cell>
          <cell r="M31" t="str">
            <v>胃肠道系列</v>
          </cell>
          <cell r="N31">
            <v>132</v>
          </cell>
          <cell r="O31">
            <v>136</v>
          </cell>
          <cell r="P31">
            <v>310</v>
          </cell>
          <cell r="Q31">
            <v>8</v>
          </cell>
          <cell r="R31" t="str">
            <v>瘦身系列</v>
          </cell>
          <cell r="S31">
            <v>1</v>
          </cell>
          <cell r="T31">
            <v>1</v>
          </cell>
          <cell r="U31">
            <v>2512.01</v>
          </cell>
          <cell r="V31">
            <v>15</v>
          </cell>
          <cell r="W31" t="str">
            <v/>
          </cell>
          <cell r="X31">
            <v>1</v>
          </cell>
          <cell r="Y31">
            <v>2</v>
          </cell>
          <cell r="Z31" t="str">
            <v/>
          </cell>
          <cell r="AA31" t="str">
            <v/>
          </cell>
          <cell r="AB31" t="str">
            <v>补钙系列</v>
          </cell>
          <cell r="AC31">
            <v>7</v>
          </cell>
          <cell r="AD31">
            <v>11</v>
          </cell>
          <cell r="AE31">
            <v>8428.9</v>
          </cell>
          <cell r="AF31">
            <v>104</v>
          </cell>
        </row>
        <row r="32">
          <cell r="B32">
            <v>515</v>
          </cell>
          <cell r="C32" t="str">
            <v>补肾系列</v>
          </cell>
          <cell r="D32">
            <v>17</v>
          </cell>
          <cell r="E32">
            <v>23</v>
          </cell>
          <cell r="F32">
            <v>1649.5</v>
          </cell>
          <cell r="G32">
            <v>30</v>
          </cell>
          <cell r="H32" t="str">
            <v>感冒系列</v>
          </cell>
          <cell r="I32">
            <v>75</v>
          </cell>
          <cell r="J32">
            <v>82</v>
          </cell>
          <cell r="K32">
            <v>551.89</v>
          </cell>
          <cell r="L32">
            <v>20</v>
          </cell>
          <cell r="M32" t="str">
            <v>胃肠道系列</v>
          </cell>
          <cell r="N32">
            <v>63</v>
          </cell>
          <cell r="O32">
            <v>73</v>
          </cell>
          <cell r="P32">
            <v>145.5</v>
          </cell>
          <cell r="Q32">
            <v>5</v>
          </cell>
          <cell r="R32" t="str">
            <v>瘦身系列</v>
          </cell>
          <cell r="S32">
            <v>2</v>
          </cell>
          <cell r="T32">
            <v>3</v>
          </cell>
          <cell r="U32">
            <v>864</v>
          </cell>
          <cell r="V32">
            <v>5</v>
          </cell>
          <cell r="W32" t="str">
            <v>关爱女性系列</v>
          </cell>
          <cell r="X32">
            <v>1</v>
          </cell>
          <cell r="Y32">
            <v>2</v>
          </cell>
          <cell r="Z32">
            <v>270</v>
          </cell>
          <cell r="AA32">
            <v>2</v>
          </cell>
          <cell r="AB32" t="str">
            <v>补钙系列</v>
          </cell>
          <cell r="AC32">
            <v>5</v>
          </cell>
          <cell r="AD32">
            <v>8</v>
          </cell>
          <cell r="AE32">
            <v>5261</v>
          </cell>
          <cell r="AF32">
            <v>55</v>
          </cell>
        </row>
        <row r="33">
          <cell r="B33">
            <v>517</v>
          </cell>
          <cell r="C33" t="str">
            <v>补肾系列</v>
          </cell>
          <cell r="D33">
            <v>27</v>
          </cell>
          <cell r="E33">
            <v>35</v>
          </cell>
          <cell r="F33">
            <v>1823.03</v>
          </cell>
          <cell r="G33">
            <v>28</v>
          </cell>
          <cell r="H33" t="str">
            <v>感冒系列</v>
          </cell>
          <cell r="I33">
            <v>53</v>
          </cell>
          <cell r="J33">
            <v>60</v>
          </cell>
          <cell r="K33">
            <v>2444.7</v>
          </cell>
          <cell r="L33">
            <v>89</v>
          </cell>
          <cell r="M33" t="str">
            <v>胃肠道系列</v>
          </cell>
          <cell r="N33">
            <v>41</v>
          </cell>
          <cell r="O33">
            <v>47</v>
          </cell>
          <cell r="P33">
            <v>360</v>
          </cell>
          <cell r="Q33">
            <v>12</v>
          </cell>
          <cell r="R33" t="str">
            <v>瘦身系列</v>
          </cell>
          <cell r="S33">
            <v>1</v>
          </cell>
          <cell r="T33">
            <v>1</v>
          </cell>
          <cell r="U33">
            <v>3168</v>
          </cell>
          <cell r="V33">
            <v>18</v>
          </cell>
          <cell r="W33" t="str">
            <v>关爱女性系列</v>
          </cell>
          <cell r="X33">
            <v>1</v>
          </cell>
          <cell r="Y33">
            <v>2</v>
          </cell>
          <cell r="Z33">
            <v>1215</v>
          </cell>
          <cell r="AA33">
            <v>9</v>
          </cell>
          <cell r="AB33" t="str">
            <v>补钙系列</v>
          </cell>
          <cell r="AC33">
            <v>1</v>
          </cell>
          <cell r="AD33">
            <v>3</v>
          </cell>
          <cell r="AE33">
            <v>8934</v>
          </cell>
          <cell r="AF33">
            <v>107</v>
          </cell>
        </row>
        <row r="34">
          <cell r="B34">
            <v>539</v>
          </cell>
          <cell r="C34" t="str">
            <v>补肾系列</v>
          </cell>
          <cell r="D34">
            <v>6</v>
          </cell>
          <cell r="E34">
            <v>9</v>
          </cell>
          <cell r="F34">
            <v>1341.07</v>
          </cell>
          <cell r="G34">
            <v>33</v>
          </cell>
          <cell r="H34" t="str">
            <v>感冒系列</v>
          </cell>
          <cell r="I34">
            <v>10</v>
          </cell>
          <cell r="J34">
            <v>10</v>
          </cell>
          <cell r="K34">
            <v>423.4</v>
          </cell>
          <cell r="L34">
            <v>15</v>
          </cell>
          <cell r="M34" t="str">
            <v>胃肠道系列</v>
          </cell>
          <cell r="N34">
            <v>18</v>
          </cell>
          <cell r="O34">
            <v>18</v>
          </cell>
          <cell r="P34">
            <v>152</v>
          </cell>
          <cell r="Q34">
            <v>5</v>
          </cell>
          <cell r="R34" t="str">
            <v>瘦身系列</v>
          </cell>
          <cell r="S34">
            <v>1</v>
          </cell>
          <cell r="T34">
            <v>1</v>
          </cell>
          <cell r="U34">
            <v>1360</v>
          </cell>
          <cell r="V34">
            <v>7</v>
          </cell>
          <cell r="W34" t="str">
            <v/>
          </cell>
          <cell r="X34">
            <v>1</v>
          </cell>
          <cell r="Y34">
            <v>2</v>
          </cell>
          <cell r="Z34" t="str">
            <v/>
          </cell>
          <cell r="AA34" t="str">
            <v/>
          </cell>
          <cell r="AB34" t="str">
            <v>补钙系列</v>
          </cell>
          <cell r="AC34">
            <v>4</v>
          </cell>
          <cell r="AD34">
            <v>6</v>
          </cell>
          <cell r="AE34">
            <v>7556.12</v>
          </cell>
          <cell r="AF34">
            <v>84</v>
          </cell>
        </row>
        <row r="35">
          <cell r="B35">
            <v>545</v>
          </cell>
          <cell r="C35" t="str">
            <v>补肾系列</v>
          </cell>
          <cell r="D35">
            <v>6</v>
          </cell>
          <cell r="E35">
            <v>9</v>
          </cell>
          <cell r="F35">
            <v>1280.04</v>
          </cell>
          <cell r="G35">
            <v>20</v>
          </cell>
          <cell r="H35" t="str">
            <v>感冒系列</v>
          </cell>
          <cell r="I35">
            <v>41</v>
          </cell>
          <cell r="J35">
            <v>47</v>
          </cell>
          <cell r="K35">
            <v>521.54</v>
          </cell>
          <cell r="L35">
            <v>19</v>
          </cell>
          <cell r="M35" t="str">
            <v>胃肠道系列</v>
          </cell>
          <cell r="N35">
            <v>25</v>
          </cell>
          <cell r="O35">
            <v>27</v>
          </cell>
          <cell r="P35">
            <v>122</v>
          </cell>
          <cell r="Q35">
            <v>4</v>
          </cell>
          <cell r="R35" t="str">
            <v/>
          </cell>
          <cell r="S35">
            <v>1</v>
          </cell>
          <cell r="T35">
            <v>1</v>
          </cell>
          <cell r="U35" t="str">
            <v/>
          </cell>
          <cell r="V35" t="str">
            <v/>
          </cell>
          <cell r="W35" t="str">
            <v>关爱女性系列</v>
          </cell>
          <cell r="X35">
            <v>2</v>
          </cell>
          <cell r="Y35">
            <v>3</v>
          </cell>
          <cell r="Z35">
            <v>348</v>
          </cell>
          <cell r="AA35">
            <v>3</v>
          </cell>
          <cell r="AB35" t="str">
            <v>补钙系列</v>
          </cell>
          <cell r="AC35">
            <v>3</v>
          </cell>
          <cell r="AD35">
            <v>5</v>
          </cell>
          <cell r="AE35">
            <v>1420.4</v>
          </cell>
          <cell r="AF35">
            <v>19</v>
          </cell>
        </row>
        <row r="36">
          <cell r="B36">
            <v>546</v>
          </cell>
          <cell r="C36" t="str">
            <v>补肾系列</v>
          </cell>
          <cell r="D36">
            <v>27</v>
          </cell>
          <cell r="E36">
            <v>34</v>
          </cell>
          <cell r="F36">
            <v>1194.19</v>
          </cell>
          <cell r="G36">
            <v>30</v>
          </cell>
          <cell r="H36" t="str">
            <v>感冒系列</v>
          </cell>
          <cell r="I36">
            <v>80</v>
          </cell>
          <cell r="J36">
            <v>87</v>
          </cell>
          <cell r="K36">
            <v>2582.71</v>
          </cell>
          <cell r="L36">
            <v>94</v>
          </cell>
          <cell r="M36" t="str">
            <v>胃肠道系列</v>
          </cell>
          <cell r="N36">
            <v>144</v>
          </cell>
          <cell r="O36">
            <v>148</v>
          </cell>
          <cell r="P36">
            <v>515</v>
          </cell>
          <cell r="Q36">
            <v>9</v>
          </cell>
          <cell r="R36" t="str">
            <v>瘦身系列</v>
          </cell>
          <cell r="S36">
            <v>2</v>
          </cell>
          <cell r="T36">
            <v>3</v>
          </cell>
          <cell r="U36">
            <v>3744</v>
          </cell>
          <cell r="V36">
            <v>20</v>
          </cell>
          <cell r="W36" t="str">
            <v>关爱女性系列</v>
          </cell>
          <cell r="X36">
            <v>3</v>
          </cell>
          <cell r="Y36">
            <v>4</v>
          </cell>
          <cell r="Z36">
            <v>405</v>
          </cell>
          <cell r="AA36">
            <v>3</v>
          </cell>
          <cell r="AB36" t="str">
            <v>补钙系列</v>
          </cell>
          <cell r="AC36">
            <v>8</v>
          </cell>
          <cell r="AD36">
            <v>12</v>
          </cell>
          <cell r="AE36">
            <v>7640.83</v>
          </cell>
          <cell r="AF36">
            <v>103</v>
          </cell>
        </row>
        <row r="37">
          <cell r="B37">
            <v>549</v>
          </cell>
          <cell r="C37" t="str">
            <v>补肾系列</v>
          </cell>
          <cell r="D37">
            <v>6</v>
          </cell>
          <cell r="E37">
            <v>9</v>
          </cell>
          <cell r="F37">
            <v>3381.5</v>
          </cell>
          <cell r="G37">
            <v>59</v>
          </cell>
          <cell r="H37" t="str">
            <v>感冒系列</v>
          </cell>
          <cell r="I37">
            <v>23</v>
          </cell>
          <cell r="J37">
            <v>27</v>
          </cell>
          <cell r="K37">
            <v>745.76</v>
          </cell>
          <cell r="L37">
            <v>29</v>
          </cell>
          <cell r="M37" t="str">
            <v>胃肠道系列</v>
          </cell>
          <cell r="N37">
            <v>19</v>
          </cell>
          <cell r="O37">
            <v>19</v>
          </cell>
          <cell r="P37">
            <v>813.5</v>
          </cell>
          <cell r="Q37">
            <v>29</v>
          </cell>
          <cell r="R37" t="str">
            <v>瘦身系列</v>
          </cell>
          <cell r="S37">
            <v>1</v>
          </cell>
          <cell r="T37">
            <v>1</v>
          </cell>
          <cell r="U37">
            <v>1648.03</v>
          </cell>
          <cell r="V37">
            <v>10</v>
          </cell>
          <cell r="W37" t="str">
            <v>关爱女性系列</v>
          </cell>
          <cell r="X37">
            <v>1</v>
          </cell>
          <cell r="Y37">
            <v>2</v>
          </cell>
          <cell r="Z37">
            <v>270</v>
          </cell>
          <cell r="AA37">
            <v>2</v>
          </cell>
          <cell r="AB37" t="str">
            <v>补钙系列</v>
          </cell>
          <cell r="AC37">
            <v>5</v>
          </cell>
          <cell r="AD37">
            <v>8</v>
          </cell>
          <cell r="AE37">
            <v>4502.05</v>
          </cell>
          <cell r="AF37">
            <v>71</v>
          </cell>
        </row>
        <row r="38">
          <cell r="B38">
            <v>570</v>
          </cell>
          <cell r="C38" t="str">
            <v>补肾系列</v>
          </cell>
          <cell r="D38">
            <v>6</v>
          </cell>
          <cell r="E38">
            <v>11</v>
          </cell>
          <cell r="F38">
            <v>1490</v>
          </cell>
          <cell r="G38">
            <v>32</v>
          </cell>
          <cell r="H38" t="str">
            <v>感冒系列</v>
          </cell>
          <cell r="I38">
            <v>15</v>
          </cell>
          <cell r="J38">
            <v>17</v>
          </cell>
          <cell r="K38">
            <v>637</v>
          </cell>
          <cell r="L38">
            <v>23</v>
          </cell>
          <cell r="M38" t="str">
            <v>胃肠道系列</v>
          </cell>
          <cell r="N38">
            <v>45</v>
          </cell>
          <cell r="O38">
            <v>51</v>
          </cell>
          <cell r="P38">
            <v>149.5</v>
          </cell>
          <cell r="Q38">
            <v>5</v>
          </cell>
          <cell r="R38" t="str">
            <v>瘦身系列</v>
          </cell>
          <cell r="S38">
            <v>2</v>
          </cell>
          <cell r="T38">
            <v>3</v>
          </cell>
          <cell r="U38">
            <v>576</v>
          </cell>
          <cell r="V38">
            <v>3</v>
          </cell>
          <cell r="W38" t="str">
            <v>关爱女性系列</v>
          </cell>
          <cell r="X38">
            <v>1</v>
          </cell>
          <cell r="Y38">
            <v>2</v>
          </cell>
          <cell r="Z38">
            <v>270</v>
          </cell>
          <cell r="AA38">
            <v>2</v>
          </cell>
          <cell r="AB38" t="str">
            <v>补钙系列</v>
          </cell>
          <cell r="AC38">
            <v>4</v>
          </cell>
          <cell r="AD38">
            <v>6</v>
          </cell>
          <cell r="AE38">
            <v>4646.2</v>
          </cell>
          <cell r="AF38">
            <v>58</v>
          </cell>
        </row>
        <row r="39">
          <cell r="B39">
            <v>571</v>
          </cell>
          <cell r="C39" t="str">
            <v>补肾系列</v>
          </cell>
          <cell r="D39">
            <v>27</v>
          </cell>
          <cell r="E39">
            <v>35</v>
          </cell>
          <cell r="F39">
            <v>2235</v>
          </cell>
          <cell r="G39">
            <v>58</v>
          </cell>
          <cell r="H39" t="str">
            <v>感冒系列</v>
          </cell>
          <cell r="I39">
            <v>109</v>
          </cell>
          <cell r="J39">
            <v>116</v>
          </cell>
          <cell r="K39">
            <v>2463.6</v>
          </cell>
          <cell r="L39">
            <v>92</v>
          </cell>
          <cell r="M39" t="str">
            <v>胃肠道系列</v>
          </cell>
          <cell r="N39">
            <v>181</v>
          </cell>
          <cell r="O39">
            <v>198</v>
          </cell>
          <cell r="P39">
            <v>958.5</v>
          </cell>
          <cell r="Q39">
            <v>28</v>
          </cell>
          <cell r="R39" t="str">
            <v>瘦身系列</v>
          </cell>
          <cell r="S39">
            <v>15</v>
          </cell>
          <cell r="T39">
            <v>19</v>
          </cell>
          <cell r="U39">
            <v>864</v>
          </cell>
          <cell r="V39">
            <v>5</v>
          </cell>
          <cell r="W39" t="str">
            <v>关爱女性系列</v>
          </cell>
          <cell r="X39">
            <v>2</v>
          </cell>
          <cell r="Y39">
            <v>3</v>
          </cell>
          <cell r="Z39">
            <v>945</v>
          </cell>
          <cell r="AA39">
            <v>7</v>
          </cell>
          <cell r="AB39" t="str">
            <v>补钙系列</v>
          </cell>
          <cell r="AC39">
            <v>9</v>
          </cell>
          <cell r="AD39">
            <v>14</v>
          </cell>
          <cell r="AE39">
            <v>7746.46</v>
          </cell>
          <cell r="AF39">
            <v>87</v>
          </cell>
        </row>
        <row r="40">
          <cell r="B40">
            <v>572</v>
          </cell>
          <cell r="C40" t="str">
            <v>补肾系列</v>
          </cell>
          <cell r="D40">
            <v>17</v>
          </cell>
          <cell r="E40">
            <v>23</v>
          </cell>
          <cell r="F40">
            <v>2927.9</v>
          </cell>
          <cell r="G40">
            <v>44</v>
          </cell>
          <cell r="H40" t="str">
            <v>感冒系列</v>
          </cell>
          <cell r="I40">
            <v>24</v>
          </cell>
          <cell r="J40">
            <v>28</v>
          </cell>
          <cell r="K40">
            <v>965</v>
          </cell>
          <cell r="L40">
            <v>35</v>
          </cell>
          <cell r="M40" t="str">
            <v>胃肠道系列</v>
          </cell>
          <cell r="N40">
            <v>48</v>
          </cell>
          <cell r="O40">
            <v>55</v>
          </cell>
          <cell r="P40">
            <v>112</v>
          </cell>
          <cell r="Q40">
            <v>4</v>
          </cell>
          <cell r="R40" t="str">
            <v>瘦身系列</v>
          </cell>
          <cell r="S40">
            <v>2</v>
          </cell>
          <cell r="T40">
            <v>3</v>
          </cell>
          <cell r="U40">
            <v>1488</v>
          </cell>
          <cell r="V40">
            <v>9</v>
          </cell>
          <cell r="W40" t="str">
            <v>关爱女性系列</v>
          </cell>
          <cell r="X40">
            <v>1</v>
          </cell>
          <cell r="Y40">
            <v>2</v>
          </cell>
          <cell r="Z40">
            <v>405</v>
          </cell>
          <cell r="AA40">
            <v>3</v>
          </cell>
          <cell r="AB40" t="str">
            <v>补钙系列</v>
          </cell>
          <cell r="AC40">
            <v>11</v>
          </cell>
          <cell r="AD40">
            <v>17</v>
          </cell>
          <cell r="AE40">
            <v>5100.01</v>
          </cell>
          <cell r="AF40">
            <v>56</v>
          </cell>
        </row>
        <row r="41">
          <cell r="B41">
            <v>573</v>
          </cell>
          <cell r="C41" t="str">
            <v>补肾系列</v>
          </cell>
          <cell r="D41">
            <v>6</v>
          </cell>
          <cell r="E41">
            <v>11</v>
          </cell>
          <cell r="F41">
            <v>1481.04</v>
          </cell>
          <cell r="G41">
            <v>18</v>
          </cell>
          <cell r="H41" t="str">
            <v>感冒系列</v>
          </cell>
          <cell r="I41">
            <v>41</v>
          </cell>
          <cell r="J41">
            <v>47</v>
          </cell>
          <cell r="K41">
            <v>436.42</v>
          </cell>
          <cell r="L41">
            <v>17</v>
          </cell>
          <cell r="M41" t="str">
            <v>胃肠道系列</v>
          </cell>
          <cell r="N41">
            <v>60</v>
          </cell>
          <cell r="O41">
            <v>69</v>
          </cell>
          <cell r="P41">
            <v>30</v>
          </cell>
          <cell r="Q41">
            <v>1</v>
          </cell>
          <cell r="R41" t="str">
            <v>瘦身系列</v>
          </cell>
          <cell r="S41">
            <v>2</v>
          </cell>
          <cell r="T41">
            <v>3</v>
          </cell>
          <cell r="U41">
            <v>208</v>
          </cell>
          <cell r="V41">
            <v>1</v>
          </cell>
          <cell r="W41" t="str">
            <v>关爱女性系列</v>
          </cell>
          <cell r="X41">
            <v>1</v>
          </cell>
          <cell r="Y41">
            <v>2</v>
          </cell>
          <cell r="Z41">
            <v>376</v>
          </cell>
          <cell r="AA41">
            <v>3</v>
          </cell>
          <cell r="AB41" t="str">
            <v>补钙系列</v>
          </cell>
          <cell r="AC41">
            <v>2</v>
          </cell>
          <cell r="AD41">
            <v>4</v>
          </cell>
          <cell r="AE41">
            <v>4607.97</v>
          </cell>
          <cell r="AF41">
            <v>62</v>
          </cell>
        </row>
        <row r="42">
          <cell r="B42">
            <v>578</v>
          </cell>
          <cell r="C42" t="str">
            <v>补肾系列</v>
          </cell>
          <cell r="D42">
            <v>17</v>
          </cell>
          <cell r="E42">
            <v>24</v>
          </cell>
          <cell r="F42">
            <v>897.01</v>
          </cell>
          <cell r="G42">
            <v>13</v>
          </cell>
          <cell r="H42" t="str">
            <v>感冒系列</v>
          </cell>
          <cell r="I42">
            <v>48</v>
          </cell>
          <cell r="J42">
            <v>56</v>
          </cell>
          <cell r="K42">
            <v>2417.88</v>
          </cell>
          <cell r="L42">
            <v>88</v>
          </cell>
          <cell r="M42" t="str">
            <v>胃肠道系列</v>
          </cell>
          <cell r="N42">
            <v>69</v>
          </cell>
          <cell r="O42">
            <v>81</v>
          </cell>
          <cell r="P42">
            <v>663</v>
          </cell>
          <cell r="Q42">
            <v>22</v>
          </cell>
          <cell r="R42" t="str">
            <v>瘦身系列</v>
          </cell>
          <cell r="S42">
            <v>8</v>
          </cell>
          <cell r="T42">
            <v>10</v>
          </cell>
          <cell r="U42">
            <v>864.01</v>
          </cell>
          <cell r="V42">
            <v>5</v>
          </cell>
          <cell r="W42" t="str">
            <v>关爱女性系列</v>
          </cell>
          <cell r="X42">
            <v>1</v>
          </cell>
          <cell r="Y42">
            <v>2</v>
          </cell>
          <cell r="Z42">
            <v>135</v>
          </cell>
          <cell r="AA42">
            <v>1</v>
          </cell>
          <cell r="AB42" t="str">
            <v>补钙系列</v>
          </cell>
          <cell r="AC42">
            <v>5</v>
          </cell>
          <cell r="AD42">
            <v>8</v>
          </cell>
          <cell r="AE42">
            <v>7686.04</v>
          </cell>
          <cell r="AF42">
            <v>82</v>
          </cell>
        </row>
        <row r="43">
          <cell r="B43">
            <v>581</v>
          </cell>
          <cell r="C43" t="str">
            <v>补肾系列</v>
          </cell>
          <cell r="D43">
            <v>27</v>
          </cell>
          <cell r="E43">
            <v>34</v>
          </cell>
          <cell r="F43">
            <v>4060.43</v>
          </cell>
          <cell r="G43">
            <v>79</v>
          </cell>
          <cell r="H43" t="str">
            <v>感冒系列</v>
          </cell>
          <cell r="I43">
            <v>109</v>
          </cell>
          <cell r="J43">
            <v>116</v>
          </cell>
          <cell r="K43">
            <v>4485.24</v>
          </cell>
          <cell r="L43">
            <v>160</v>
          </cell>
          <cell r="M43" t="str">
            <v>胃肠道系列</v>
          </cell>
          <cell r="N43">
            <v>65</v>
          </cell>
          <cell r="O43">
            <v>76</v>
          </cell>
          <cell r="P43">
            <v>496</v>
          </cell>
          <cell r="Q43">
            <v>16</v>
          </cell>
          <cell r="R43" t="str">
            <v>瘦身系列</v>
          </cell>
          <cell r="S43">
            <v>1</v>
          </cell>
          <cell r="T43">
            <v>1</v>
          </cell>
          <cell r="U43">
            <v>2016.02</v>
          </cell>
          <cell r="V43">
            <v>12</v>
          </cell>
          <cell r="W43" t="str">
            <v>关爱女性系列</v>
          </cell>
          <cell r="X43">
            <v>1</v>
          </cell>
          <cell r="Y43">
            <v>2</v>
          </cell>
          <cell r="Z43">
            <v>1055</v>
          </cell>
          <cell r="AA43">
            <v>9</v>
          </cell>
          <cell r="AB43" t="str">
            <v>补钙系列</v>
          </cell>
          <cell r="AC43">
            <v>2</v>
          </cell>
          <cell r="AD43">
            <v>4</v>
          </cell>
          <cell r="AE43">
            <v>7163.32</v>
          </cell>
          <cell r="AF43">
            <v>88</v>
          </cell>
        </row>
        <row r="44">
          <cell r="B44">
            <v>582</v>
          </cell>
          <cell r="C44" t="str">
            <v>补肾系列</v>
          </cell>
          <cell r="D44">
            <v>27</v>
          </cell>
          <cell r="E44">
            <v>35</v>
          </cell>
          <cell r="F44">
            <v>2920</v>
          </cell>
          <cell r="G44">
            <v>31</v>
          </cell>
          <cell r="H44" t="str">
            <v>感冒系列</v>
          </cell>
          <cell r="I44">
            <v>27</v>
          </cell>
          <cell r="J44">
            <v>32</v>
          </cell>
          <cell r="K44">
            <v>951.2</v>
          </cell>
          <cell r="L44">
            <v>33</v>
          </cell>
          <cell r="M44" t="str">
            <v>胃肠道系列</v>
          </cell>
          <cell r="N44">
            <v>41</v>
          </cell>
          <cell r="O44">
            <v>47</v>
          </cell>
          <cell r="P44">
            <v>221</v>
          </cell>
          <cell r="Q44">
            <v>7</v>
          </cell>
          <cell r="R44" t="str">
            <v>瘦身系列</v>
          </cell>
          <cell r="S44">
            <v>15</v>
          </cell>
          <cell r="T44">
            <v>19</v>
          </cell>
          <cell r="U44">
            <v>576</v>
          </cell>
          <cell r="V44">
            <v>3</v>
          </cell>
          <cell r="W44" t="str">
            <v>关爱女性系列</v>
          </cell>
          <cell r="X44">
            <v>1</v>
          </cell>
          <cell r="Y44">
            <v>2</v>
          </cell>
          <cell r="Z44">
            <v>786.5</v>
          </cell>
          <cell r="AA44">
            <v>6</v>
          </cell>
          <cell r="AB44" t="str">
            <v>补钙系列</v>
          </cell>
          <cell r="AC44">
            <v>20</v>
          </cell>
          <cell r="AD44">
            <v>26</v>
          </cell>
          <cell r="AE44">
            <v>2140.53</v>
          </cell>
          <cell r="AF44">
            <v>22</v>
          </cell>
        </row>
        <row r="45">
          <cell r="B45">
            <v>585</v>
          </cell>
          <cell r="C45" t="str">
            <v>补肾系列</v>
          </cell>
          <cell r="D45">
            <v>27</v>
          </cell>
          <cell r="E45">
            <v>34</v>
          </cell>
          <cell r="F45">
            <v>3384.23</v>
          </cell>
          <cell r="G45">
            <v>61</v>
          </cell>
          <cell r="H45" t="str">
            <v>感冒系列</v>
          </cell>
          <cell r="I45">
            <v>55</v>
          </cell>
          <cell r="J45">
            <v>63</v>
          </cell>
          <cell r="K45">
            <v>3080.03</v>
          </cell>
          <cell r="L45">
            <v>116</v>
          </cell>
          <cell r="M45" t="str">
            <v>胃肠道系列</v>
          </cell>
          <cell r="N45">
            <v>55</v>
          </cell>
          <cell r="O45">
            <v>63</v>
          </cell>
          <cell r="P45">
            <v>414</v>
          </cell>
          <cell r="Q45">
            <v>13</v>
          </cell>
          <cell r="R45" t="str">
            <v>瘦身系列</v>
          </cell>
          <cell r="S45">
            <v>2</v>
          </cell>
          <cell r="T45">
            <v>3</v>
          </cell>
          <cell r="U45">
            <v>624</v>
          </cell>
          <cell r="V45">
            <v>3</v>
          </cell>
          <cell r="W45" t="str">
            <v>关爱女性系列</v>
          </cell>
          <cell r="X45">
            <v>1</v>
          </cell>
          <cell r="Y45">
            <v>2</v>
          </cell>
          <cell r="Z45">
            <v>1735</v>
          </cell>
          <cell r="AA45">
            <v>13</v>
          </cell>
          <cell r="AB45" t="str">
            <v>补钙系列</v>
          </cell>
          <cell r="AC45">
            <v>11</v>
          </cell>
          <cell r="AD45">
            <v>17</v>
          </cell>
          <cell r="AE45">
            <v>12837.24</v>
          </cell>
          <cell r="AF45">
            <v>171</v>
          </cell>
        </row>
        <row r="46">
          <cell r="B46">
            <v>587</v>
          </cell>
          <cell r="C46" t="str">
            <v>补肾系列</v>
          </cell>
          <cell r="D46">
            <v>17</v>
          </cell>
          <cell r="E46">
            <v>23</v>
          </cell>
          <cell r="F46">
            <v>2222.5</v>
          </cell>
          <cell r="G46">
            <v>27</v>
          </cell>
          <cell r="H46" t="str">
            <v>感冒系列</v>
          </cell>
          <cell r="I46">
            <v>35</v>
          </cell>
          <cell r="J46">
            <v>40</v>
          </cell>
          <cell r="K46">
            <v>797.26</v>
          </cell>
          <cell r="L46">
            <v>30</v>
          </cell>
          <cell r="M46" t="str">
            <v>胃肠道系列</v>
          </cell>
          <cell r="N46">
            <v>47</v>
          </cell>
          <cell r="O46">
            <v>53</v>
          </cell>
          <cell r="P46">
            <v>157</v>
          </cell>
          <cell r="Q46">
            <v>4</v>
          </cell>
          <cell r="R46" t="str">
            <v>瘦身系列</v>
          </cell>
          <cell r="S46">
            <v>2</v>
          </cell>
          <cell r="T46">
            <v>3</v>
          </cell>
          <cell r="U46">
            <v>1410.01</v>
          </cell>
          <cell r="V46">
            <v>7</v>
          </cell>
          <cell r="W46" t="str">
            <v>关爱女性系列</v>
          </cell>
          <cell r="X46">
            <v>1</v>
          </cell>
          <cell r="Y46">
            <v>2</v>
          </cell>
          <cell r="Z46">
            <v>539.28</v>
          </cell>
          <cell r="AA46">
            <v>4</v>
          </cell>
          <cell r="AB46" t="str">
            <v>补钙系列</v>
          </cell>
          <cell r="AC46">
            <v>15</v>
          </cell>
          <cell r="AD46">
            <v>20</v>
          </cell>
          <cell r="AE46">
            <v>1989.43</v>
          </cell>
          <cell r="AF46">
            <v>25</v>
          </cell>
        </row>
        <row r="47">
          <cell r="B47">
            <v>591</v>
          </cell>
          <cell r="C47" t="str">
            <v>补肾系列</v>
          </cell>
          <cell r="D47">
            <v>17</v>
          </cell>
          <cell r="E47">
            <v>22</v>
          </cell>
          <cell r="F47">
            <v>4124.47</v>
          </cell>
          <cell r="G47">
            <v>60</v>
          </cell>
          <cell r="H47" t="str">
            <v>感冒系列</v>
          </cell>
          <cell r="I47">
            <v>65</v>
          </cell>
          <cell r="J47">
            <v>75</v>
          </cell>
          <cell r="K47">
            <v>2073.23</v>
          </cell>
          <cell r="L47">
            <v>76</v>
          </cell>
          <cell r="M47" t="str">
            <v>胃肠道系列</v>
          </cell>
          <cell r="N47">
            <v>53</v>
          </cell>
          <cell r="O47">
            <v>61</v>
          </cell>
          <cell r="P47">
            <v>122</v>
          </cell>
          <cell r="Q47">
            <v>4</v>
          </cell>
          <cell r="R47" t="str">
            <v>瘦身系列</v>
          </cell>
          <cell r="S47">
            <v>2</v>
          </cell>
          <cell r="T47">
            <v>3</v>
          </cell>
          <cell r="U47">
            <v>208</v>
          </cell>
          <cell r="V47">
            <v>1</v>
          </cell>
          <cell r="W47" t="str">
            <v/>
          </cell>
          <cell r="X47">
            <v>1</v>
          </cell>
          <cell r="Y47">
            <v>2</v>
          </cell>
          <cell r="Z47" t="str">
            <v/>
          </cell>
          <cell r="AA47" t="str">
            <v/>
          </cell>
          <cell r="AB47" t="str">
            <v>补钙系列</v>
          </cell>
          <cell r="AC47">
            <v>3</v>
          </cell>
          <cell r="AD47">
            <v>5</v>
          </cell>
          <cell r="AE47">
            <v>2073</v>
          </cell>
          <cell r="AF47">
            <v>27</v>
          </cell>
        </row>
        <row r="48">
          <cell r="B48">
            <v>594</v>
          </cell>
          <cell r="C48" t="str">
            <v>补肾系列</v>
          </cell>
          <cell r="D48">
            <v>6</v>
          </cell>
          <cell r="E48">
            <v>9</v>
          </cell>
          <cell r="F48">
            <v>2726.1</v>
          </cell>
          <cell r="G48">
            <v>37</v>
          </cell>
          <cell r="H48" t="str">
            <v>感冒系列</v>
          </cell>
          <cell r="I48">
            <v>18</v>
          </cell>
          <cell r="J48">
            <v>20</v>
          </cell>
          <cell r="K48">
            <v>1232.9</v>
          </cell>
          <cell r="L48">
            <v>46</v>
          </cell>
          <cell r="M48" t="str">
            <v>胃肠道系列</v>
          </cell>
          <cell r="N48">
            <v>18</v>
          </cell>
          <cell r="O48">
            <v>18</v>
          </cell>
          <cell r="P48">
            <v>732</v>
          </cell>
          <cell r="Q48">
            <v>27</v>
          </cell>
          <cell r="R48" t="str">
            <v/>
          </cell>
          <cell r="S48">
            <v>1</v>
          </cell>
          <cell r="T48">
            <v>1</v>
          </cell>
          <cell r="U48" t="str">
            <v/>
          </cell>
          <cell r="V48" t="str">
            <v/>
          </cell>
          <cell r="W48" t="str">
            <v>关爱女性系列</v>
          </cell>
          <cell r="X48">
            <v>1</v>
          </cell>
          <cell r="Y48">
            <v>2</v>
          </cell>
          <cell r="Z48">
            <v>405</v>
          </cell>
          <cell r="AA48">
            <v>3</v>
          </cell>
          <cell r="AB48" t="str">
            <v>补钙系列</v>
          </cell>
          <cell r="AC48">
            <v>3</v>
          </cell>
          <cell r="AD48">
            <v>5</v>
          </cell>
          <cell r="AE48">
            <v>3410.59</v>
          </cell>
          <cell r="AF48">
            <v>43</v>
          </cell>
        </row>
        <row r="49">
          <cell r="B49">
            <v>598</v>
          </cell>
          <cell r="C49" t="str">
            <v>补肾系列</v>
          </cell>
          <cell r="D49">
            <v>17</v>
          </cell>
          <cell r="E49">
            <v>23</v>
          </cell>
          <cell r="F49">
            <v>424.93</v>
          </cell>
          <cell r="G49">
            <v>10</v>
          </cell>
          <cell r="H49" t="str">
            <v>感冒系列</v>
          </cell>
          <cell r="I49">
            <v>78</v>
          </cell>
          <cell r="J49">
            <v>85</v>
          </cell>
          <cell r="K49">
            <v>2338.3</v>
          </cell>
          <cell r="L49">
            <v>84</v>
          </cell>
          <cell r="M49" t="str">
            <v>胃肠道系列</v>
          </cell>
          <cell r="N49">
            <v>74</v>
          </cell>
          <cell r="O49">
            <v>84</v>
          </cell>
          <cell r="P49">
            <v>525.12</v>
          </cell>
          <cell r="Q49">
            <v>13</v>
          </cell>
          <cell r="R49" t="str">
            <v>瘦身系列</v>
          </cell>
          <cell r="S49">
            <v>3</v>
          </cell>
          <cell r="T49">
            <v>4</v>
          </cell>
          <cell r="U49">
            <v>576</v>
          </cell>
          <cell r="V49">
            <v>4</v>
          </cell>
          <cell r="W49" t="str">
            <v>关爱女性系列</v>
          </cell>
          <cell r="X49">
            <v>2</v>
          </cell>
          <cell r="Y49">
            <v>3</v>
          </cell>
          <cell r="Z49">
            <v>665</v>
          </cell>
          <cell r="AA49">
            <v>5</v>
          </cell>
          <cell r="AB49" t="str">
            <v>补钙系列</v>
          </cell>
          <cell r="AC49">
            <v>8</v>
          </cell>
          <cell r="AD49">
            <v>12</v>
          </cell>
          <cell r="AE49">
            <v>5108.92</v>
          </cell>
          <cell r="AF49">
            <v>59</v>
          </cell>
        </row>
        <row r="50">
          <cell r="B50">
            <v>704</v>
          </cell>
          <cell r="C50" t="str">
            <v>补肾系列</v>
          </cell>
          <cell r="D50">
            <v>17</v>
          </cell>
          <cell r="E50">
            <v>22</v>
          </cell>
          <cell r="F50">
            <v>1532.42</v>
          </cell>
          <cell r="G50">
            <v>31</v>
          </cell>
          <cell r="H50" t="str">
            <v>感冒系列</v>
          </cell>
          <cell r="I50">
            <v>20</v>
          </cell>
          <cell r="J50">
            <v>23</v>
          </cell>
          <cell r="K50">
            <v>557.91</v>
          </cell>
          <cell r="L50">
            <v>20</v>
          </cell>
          <cell r="M50" t="str">
            <v>胃肠道系列</v>
          </cell>
          <cell r="N50">
            <v>31</v>
          </cell>
          <cell r="O50">
            <v>35</v>
          </cell>
          <cell r="P50">
            <v>129</v>
          </cell>
          <cell r="Q50">
            <v>3</v>
          </cell>
          <cell r="R50" t="str">
            <v>瘦身系列</v>
          </cell>
          <cell r="S50">
            <v>2</v>
          </cell>
          <cell r="T50">
            <v>3</v>
          </cell>
          <cell r="U50">
            <v>864.02</v>
          </cell>
          <cell r="V50">
            <v>5</v>
          </cell>
          <cell r="W50" t="str">
            <v>关爱女性系列</v>
          </cell>
          <cell r="X50">
            <v>3</v>
          </cell>
          <cell r="Y50">
            <v>4</v>
          </cell>
          <cell r="Z50">
            <v>135</v>
          </cell>
          <cell r="AA50">
            <v>1</v>
          </cell>
          <cell r="AB50" t="str">
            <v>补钙系列</v>
          </cell>
          <cell r="AC50">
            <v>1</v>
          </cell>
          <cell r="AD50">
            <v>3</v>
          </cell>
          <cell r="AE50">
            <v>989.29</v>
          </cell>
          <cell r="AF50">
            <v>13</v>
          </cell>
        </row>
        <row r="51">
          <cell r="B51">
            <v>706</v>
          </cell>
          <cell r="C51" t="str">
            <v>补肾系列</v>
          </cell>
          <cell r="D51">
            <v>6</v>
          </cell>
          <cell r="E51">
            <v>9</v>
          </cell>
          <cell r="F51">
            <v>1323.74</v>
          </cell>
          <cell r="G51">
            <v>24</v>
          </cell>
          <cell r="H51" t="str">
            <v>感冒系列</v>
          </cell>
          <cell r="I51">
            <v>9</v>
          </cell>
          <cell r="J51">
            <v>9</v>
          </cell>
          <cell r="K51">
            <v>751.93</v>
          </cell>
          <cell r="L51">
            <v>28</v>
          </cell>
          <cell r="M51" t="str">
            <v>胃肠道系列</v>
          </cell>
          <cell r="N51">
            <v>29</v>
          </cell>
          <cell r="O51">
            <v>32</v>
          </cell>
          <cell r="P51">
            <v>342</v>
          </cell>
          <cell r="Q51">
            <v>9</v>
          </cell>
          <cell r="R51" t="str">
            <v>瘦身系列</v>
          </cell>
          <cell r="S51">
            <v>1</v>
          </cell>
          <cell r="T51">
            <v>1</v>
          </cell>
          <cell r="U51">
            <v>864</v>
          </cell>
          <cell r="V51">
            <v>5</v>
          </cell>
          <cell r="W51" t="str">
            <v>关爱女性系列</v>
          </cell>
          <cell r="X51">
            <v>2</v>
          </cell>
          <cell r="Y51">
            <v>3</v>
          </cell>
          <cell r="Z51">
            <v>1040.67</v>
          </cell>
          <cell r="AA51">
            <v>8</v>
          </cell>
          <cell r="AB51" t="str">
            <v>补钙系列</v>
          </cell>
          <cell r="AC51">
            <v>9</v>
          </cell>
          <cell r="AD51">
            <v>14</v>
          </cell>
          <cell r="AE51">
            <v>4040.1</v>
          </cell>
          <cell r="AF51">
            <v>55</v>
          </cell>
        </row>
        <row r="52">
          <cell r="B52">
            <v>707</v>
          </cell>
          <cell r="C52" t="str">
            <v>补肾系列</v>
          </cell>
          <cell r="D52">
            <v>27</v>
          </cell>
          <cell r="E52">
            <v>34</v>
          </cell>
          <cell r="F52">
            <v>1713</v>
          </cell>
          <cell r="G52">
            <v>32</v>
          </cell>
          <cell r="H52" t="str">
            <v>感冒系列</v>
          </cell>
          <cell r="I52">
            <v>55</v>
          </cell>
          <cell r="J52">
            <v>63</v>
          </cell>
          <cell r="K52">
            <v>4260.9</v>
          </cell>
          <cell r="L52">
            <v>155</v>
          </cell>
          <cell r="M52" t="str">
            <v>胃肠道系列</v>
          </cell>
          <cell r="N52">
            <v>90</v>
          </cell>
          <cell r="O52">
            <v>103</v>
          </cell>
          <cell r="P52">
            <v>288</v>
          </cell>
          <cell r="Q52">
            <v>11</v>
          </cell>
          <cell r="R52" t="str">
            <v>瘦身系列</v>
          </cell>
          <cell r="S52">
            <v>4</v>
          </cell>
          <cell r="T52">
            <v>5</v>
          </cell>
          <cell r="U52">
            <v>576</v>
          </cell>
          <cell r="V52">
            <v>3</v>
          </cell>
          <cell r="W52" t="str">
            <v>关爱女性系列</v>
          </cell>
          <cell r="X52">
            <v>1</v>
          </cell>
          <cell r="Y52">
            <v>2</v>
          </cell>
          <cell r="Z52">
            <v>790</v>
          </cell>
          <cell r="AA52">
            <v>6</v>
          </cell>
          <cell r="AB52" t="str">
            <v>补钙系列</v>
          </cell>
          <cell r="AC52">
            <v>8</v>
          </cell>
          <cell r="AD52">
            <v>12</v>
          </cell>
          <cell r="AE52">
            <v>12240.55</v>
          </cell>
          <cell r="AF52">
            <v>133</v>
          </cell>
        </row>
        <row r="53">
          <cell r="B53">
            <v>709</v>
          </cell>
          <cell r="C53" t="str">
            <v>补肾系列</v>
          </cell>
          <cell r="D53">
            <v>17</v>
          </cell>
          <cell r="E53">
            <v>23</v>
          </cell>
          <cell r="F53">
            <v>4152.17</v>
          </cell>
          <cell r="G53">
            <v>65</v>
          </cell>
          <cell r="H53" t="str">
            <v>感冒系列</v>
          </cell>
          <cell r="I53">
            <v>19</v>
          </cell>
          <cell r="J53">
            <v>22</v>
          </cell>
          <cell r="K53">
            <v>1871.63</v>
          </cell>
          <cell r="L53">
            <v>71</v>
          </cell>
          <cell r="M53" t="str">
            <v>胃肠道系列</v>
          </cell>
          <cell r="N53">
            <v>53</v>
          </cell>
          <cell r="O53">
            <v>61</v>
          </cell>
          <cell r="P53">
            <v>275</v>
          </cell>
          <cell r="Q53">
            <v>8</v>
          </cell>
          <cell r="R53" t="str">
            <v>瘦身系列</v>
          </cell>
          <cell r="S53">
            <v>2</v>
          </cell>
          <cell r="T53">
            <v>3</v>
          </cell>
          <cell r="U53">
            <v>2519.71</v>
          </cell>
          <cell r="V53">
            <v>14</v>
          </cell>
          <cell r="W53" t="str">
            <v>关爱女性系列</v>
          </cell>
          <cell r="X53">
            <v>1</v>
          </cell>
          <cell r="Y53">
            <v>2</v>
          </cell>
          <cell r="Z53">
            <v>612.22</v>
          </cell>
          <cell r="AA53">
            <v>5</v>
          </cell>
          <cell r="AB53" t="str">
            <v>补钙系列</v>
          </cell>
          <cell r="AC53">
            <v>17</v>
          </cell>
          <cell r="AD53">
            <v>22</v>
          </cell>
          <cell r="AE53">
            <v>12276.97</v>
          </cell>
          <cell r="AF53">
            <v>146</v>
          </cell>
        </row>
        <row r="54">
          <cell r="B54">
            <v>710</v>
          </cell>
          <cell r="C54" t="str">
            <v>补肾系列</v>
          </cell>
          <cell r="D54">
            <v>6</v>
          </cell>
          <cell r="E54">
            <v>9</v>
          </cell>
          <cell r="F54">
            <v>814.9</v>
          </cell>
          <cell r="G54">
            <v>15</v>
          </cell>
          <cell r="H54" t="str">
            <v>感冒系列</v>
          </cell>
          <cell r="I54">
            <v>14</v>
          </cell>
          <cell r="J54">
            <v>15</v>
          </cell>
          <cell r="K54">
            <v>1152.18</v>
          </cell>
          <cell r="L54">
            <v>42</v>
          </cell>
          <cell r="M54" t="str">
            <v>胃肠道系列</v>
          </cell>
          <cell r="N54">
            <v>44</v>
          </cell>
          <cell r="O54">
            <v>50</v>
          </cell>
          <cell r="P54">
            <v>179.5</v>
          </cell>
          <cell r="Q54">
            <v>6</v>
          </cell>
          <cell r="R54" t="str">
            <v>瘦身系列</v>
          </cell>
          <cell r="S54">
            <v>1</v>
          </cell>
          <cell r="T54">
            <v>1</v>
          </cell>
          <cell r="U54">
            <v>2800</v>
          </cell>
          <cell r="V54">
            <v>15</v>
          </cell>
          <cell r="W54" t="str">
            <v>关爱女性系列</v>
          </cell>
          <cell r="X54">
            <v>1</v>
          </cell>
          <cell r="Y54">
            <v>2</v>
          </cell>
          <cell r="Z54">
            <v>135</v>
          </cell>
          <cell r="AA54">
            <v>1</v>
          </cell>
          <cell r="AB54" t="str">
            <v>补钙系列</v>
          </cell>
          <cell r="AC54">
            <v>1</v>
          </cell>
          <cell r="AD54">
            <v>3</v>
          </cell>
          <cell r="AE54">
            <v>2327.04</v>
          </cell>
          <cell r="AF54">
            <v>26</v>
          </cell>
        </row>
        <row r="55">
          <cell r="B55">
            <v>712</v>
          </cell>
          <cell r="C55" t="str">
            <v>补肾系列</v>
          </cell>
          <cell r="D55">
            <v>27</v>
          </cell>
          <cell r="E55">
            <v>35</v>
          </cell>
          <cell r="F55">
            <v>4797.8</v>
          </cell>
          <cell r="G55">
            <v>74</v>
          </cell>
          <cell r="H55" t="str">
            <v>感冒系列</v>
          </cell>
          <cell r="I55">
            <v>109</v>
          </cell>
          <cell r="J55">
            <v>116</v>
          </cell>
          <cell r="K55">
            <v>5638.79</v>
          </cell>
          <cell r="L55">
            <v>205</v>
          </cell>
          <cell r="M55" t="str">
            <v>胃肠道系列</v>
          </cell>
          <cell r="N55">
            <v>79</v>
          </cell>
          <cell r="O55">
            <v>90</v>
          </cell>
          <cell r="P55">
            <v>116</v>
          </cell>
          <cell r="Q55">
            <v>3</v>
          </cell>
          <cell r="R55" t="str">
            <v>瘦身系列</v>
          </cell>
          <cell r="S55">
            <v>19</v>
          </cell>
          <cell r="T55">
            <v>23</v>
          </cell>
          <cell r="U55">
            <v>1280</v>
          </cell>
          <cell r="V55">
            <v>8</v>
          </cell>
          <cell r="W55" t="str">
            <v>关爱女性系列</v>
          </cell>
          <cell r="X55">
            <v>1</v>
          </cell>
          <cell r="Y55">
            <v>2</v>
          </cell>
          <cell r="Z55">
            <v>659.3</v>
          </cell>
          <cell r="AA55">
            <v>5</v>
          </cell>
          <cell r="AB55" t="str">
            <v>补钙系列</v>
          </cell>
          <cell r="AC55">
            <v>5</v>
          </cell>
          <cell r="AD55">
            <v>8</v>
          </cell>
          <cell r="AE55">
            <v>8845.16</v>
          </cell>
          <cell r="AF55">
            <v>101</v>
          </cell>
        </row>
        <row r="56">
          <cell r="B56">
            <v>713</v>
          </cell>
          <cell r="C56" t="str">
            <v>补肾系列</v>
          </cell>
          <cell r="D56">
            <v>6</v>
          </cell>
          <cell r="E56">
            <v>9</v>
          </cell>
          <cell r="F56">
            <v>837</v>
          </cell>
          <cell r="G56">
            <v>17</v>
          </cell>
          <cell r="H56" t="str">
            <v>感冒系列</v>
          </cell>
          <cell r="I56">
            <v>14</v>
          </cell>
          <cell r="J56">
            <v>15</v>
          </cell>
          <cell r="K56">
            <v>699.47</v>
          </cell>
          <cell r="L56">
            <v>25.5</v>
          </cell>
          <cell r="M56" t="str">
            <v>胃肠道系列</v>
          </cell>
          <cell r="N56">
            <v>20</v>
          </cell>
          <cell r="O56">
            <v>20</v>
          </cell>
          <cell r="P56">
            <v>255.6</v>
          </cell>
          <cell r="Q56">
            <v>8</v>
          </cell>
          <cell r="R56" t="str">
            <v/>
          </cell>
          <cell r="S56">
            <v>1</v>
          </cell>
          <cell r="T56">
            <v>1</v>
          </cell>
          <cell r="U56" t="str">
            <v/>
          </cell>
          <cell r="V56" t="str">
            <v/>
          </cell>
          <cell r="W56" t="str">
            <v>关爱女性系列</v>
          </cell>
          <cell r="X56">
            <v>1</v>
          </cell>
          <cell r="Y56">
            <v>2</v>
          </cell>
          <cell r="Z56">
            <v>135</v>
          </cell>
          <cell r="AA56">
            <v>1</v>
          </cell>
          <cell r="AB56" t="str">
            <v>补钙系列</v>
          </cell>
          <cell r="AC56">
            <v>1</v>
          </cell>
          <cell r="AD56">
            <v>3</v>
          </cell>
          <cell r="AE56">
            <v>1188.41</v>
          </cell>
          <cell r="AF56">
            <v>17</v>
          </cell>
        </row>
        <row r="57">
          <cell r="B57">
            <v>716</v>
          </cell>
          <cell r="C57" t="str">
            <v>补肾系列</v>
          </cell>
          <cell r="D57">
            <v>6</v>
          </cell>
          <cell r="E57">
            <v>9</v>
          </cell>
          <cell r="F57">
            <v>1768</v>
          </cell>
          <cell r="G57">
            <v>32</v>
          </cell>
          <cell r="H57" t="str">
            <v>感冒系列</v>
          </cell>
          <cell r="I57">
            <v>11</v>
          </cell>
          <cell r="J57">
            <v>12</v>
          </cell>
          <cell r="K57">
            <v>1119.2</v>
          </cell>
          <cell r="L57">
            <v>44</v>
          </cell>
          <cell r="M57" t="str">
            <v>胃肠道系列</v>
          </cell>
          <cell r="N57">
            <v>23</v>
          </cell>
          <cell r="O57">
            <v>24</v>
          </cell>
          <cell r="P57">
            <v>1284.77</v>
          </cell>
          <cell r="Q57">
            <v>49</v>
          </cell>
          <cell r="R57" t="str">
            <v>瘦身系列</v>
          </cell>
          <cell r="S57">
            <v>1</v>
          </cell>
          <cell r="T57">
            <v>1</v>
          </cell>
          <cell r="U57">
            <v>1648.03</v>
          </cell>
          <cell r="V57">
            <v>11</v>
          </cell>
          <cell r="W57" t="str">
            <v>关爱女性系列</v>
          </cell>
          <cell r="X57">
            <v>2</v>
          </cell>
          <cell r="Y57">
            <v>3</v>
          </cell>
          <cell r="Z57">
            <v>135</v>
          </cell>
          <cell r="AA57">
            <v>1</v>
          </cell>
          <cell r="AB57" t="str">
            <v>补钙系列</v>
          </cell>
          <cell r="AC57">
            <v>3</v>
          </cell>
          <cell r="AD57">
            <v>5</v>
          </cell>
          <cell r="AE57">
            <v>8079.4</v>
          </cell>
          <cell r="AF57">
            <v>94</v>
          </cell>
        </row>
        <row r="58">
          <cell r="B58">
            <v>717</v>
          </cell>
          <cell r="C58" t="str">
            <v>补肾系列</v>
          </cell>
          <cell r="D58">
            <v>6</v>
          </cell>
          <cell r="E58">
            <v>11</v>
          </cell>
          <cell r="F58">
            <v>1243.59</v>
          </cell>
          <cell r="G58">
            <v>26</v>
          </cell>
          <cell r="H58" t="str">
            <v>感冒系列</v>
          </cell>
          <cell r="I58">
            <v>23</v>
          </cell>
          <cell r="J58">
            <v>27</v>
          </cell>
          <cell r="K58">
            <v>1316.25</v>
          </cell>
          <cell r="L58">
            <v>48</v>
          </cell>
          <cell r="M58" t="str">
            <v>胃肠道系列</v>
          </cell>
          <cell r="N58">
            <v>29</v>
          </cell>
          <cell r="O58">
            <v>32</v>
          </cell>
          <cell r="P58">
            <v>477</v>
          </cell>
          <cell r="Q58">
            <v>16</v>
          </cell>
          <cell r="R58" t="str">
            <v>瘦身系列</v>
          </cell>
          <cell r="S58">
            <v>1</v>
          </cell>
          <cell r="T58">
            <v>1</v>
          </cell>
          <cell r="U58">
            <v>496</v>
          </cell>
          <cell r="V58">
            <v>3</v>
          </cell>
          <cell r="W58" t="str">
            <v>关爱女性系列</v>
          </cell>
          <cell r="X58">
            <v>1</v>
          </cell>
          <cell r="Y58">
            <v>2</v>
          </cell>
          <cell r="Z58">
            <v>270</v>
          </cell>
          <cell r="AA58">
            <v>2</v>
          </cell>
          <cell r="AB58" t="str">
            <v>补钙系列</v>
          </cell>
          <cell r="AC58">
            <v>2</v>
          </cell>
          <cell r="AD58">
            <v>4</v>
          </cell>
          <cell r="AE58">
            <v>5382.11</v>
          </cell>
          <cell r="AF58">
            <v>62</v>
          </cell>
        </row>
        <row r="59">
          <cell r="B59">
            <v>718</v>
          </cell>
          <cell r="C59" t="str">
            <v>补肾系列</v>
          </cell>
          <cell r="D59">
            <v>6</v>
          </cell>
          <cell r="E59">
            <v>9</v>
          </cell>
          <cell r="F59">
            <v>690.5</v>
          </cell>
          <cell r="G59">
            <v>12</v>
          </cell>
          <cell r="H59" t="str">
            <v>感冒系列</v>
          </cell>
          <cell r="I59">
            <v>12</v>
          </cell>
          <cell r="J59">
            <v>13</v>
          </cell>
          <cell r="K59">
            <v>408.03</v>
          </cell>
          <cell r="L59">
            <v>16</v>
          </cell>
          <cell r="M59" t="str">
            <v>胃肠道系列</v>
          </cell>
          <cell r="N59">
            <v>23</v>
          </cell>
          <cell r="O59">
            <v>24</v>
          </cell>
          <cell r="P59">
            <v>85.25</v>
          </cell>
          <cell r="Q59">
            <v>2</v>
          </cell>
          <cell r="R59" t="str">
            <v>瘦身系列</v>
          </cell>
          <cell r="S59">
            <v>1</v>
          </cell>
          <cell r="T59">
            <v>1</v>
          </cell>
          <cell r="U59">
            <v>1632.01</v>
          </cell>
          <cell r="V59">
            <v>9</v>
          </cell>
          <cell r="W59" t="str">
            <v>关爱女性系列</v>
          </cell>
          <cell r="X59">
            <v>1</v>
          </cell>
          <cell r="Y59">
            <v>2</v>
          </cell>
          <cell r="Z59">
            <v>110</v>
          </cell>
          <cell r="AA59">
            <v>1</v>
          </cell>
          <cell r="AB59" t="str">
            <v>补钙系列</v>
          </cell>
          <cell r="AC59">
            <v>1</v>
          </cell>
          <cell r="AD59">
            <v>3</v>
          </cell>
          <cell r="AE59">
            <v>2558.6</v>
          </cell>
          <cell r="AF59">
            <v>28</v>
          </cell>
        </row>
        <row r="60">
          <cell r="B60">
            <v>720</v>
          </cell>
          <cell r="C60" t="str">
            <v>补肾系列</v>
          </cell>
          <cell r="D60">
            <v>6</v>
          </cell>
          <cell r="E60">
            <v>9</v>
          </cell>
          <cell r="F60">
            <v>1873.05</v>
          </cell>
          <cell r="G60">
            <v>37</v>
          </cell>
          <cell r="H60" t="str">
            <v>感冒系列</v>
          </cell>
          <cell r="I60">
            <v>20</v>
          </cell>
          <cell r="J60">
            <v>23</v>
          </cell>
          <cell r="K60">
            <v>1844.29</v>
          </cell>
          <cell r="L60">
            <v>75</v>
          </cell>
          <cell r="M60" t="str">
            <v>胃肠道系列</v>
          </cell>
          <cell r="N60">
            <v>8</v>
          </cell>
          <cell r="O60">
            <v>5</v>
          </cell>
          <cell r="P60">
            <v>280</v>
          </cell>
          <cell r="Q60">
            <v>7</v>
          </cell>
          <cell r="R60" t="str">
            <v>瘦身系列</v>
          </cell>
          <cell r="S60">
            <v>1</v>
          </cell>
          <cell r="T60">
            <v>1</v>
          </cell>
          <cell r="U60">
            <v>5184.2</v>
          </cell>
          <cell r="V60">
            <v>30</v>
          </cell>
          <cell r="W60" t="str">
            <v/>
          </cell>
          <cell r="X60">
            <v>1</v>
          </cell>
          <cell r="Y60">
            <v>2</v>
          </cell>
          <cell r="Z60" t="str">
            <v/>
          </cell>
          <cell r="AA60" t="str">
            <v/>
          </cell>
          <cell r="AB60" t="str">
            <v>补钙系列</v>
          </cell>
          <cell r="AC60">
            <v>1</v>
          </cell>
          <cell r="AD60">
            <v>3</v>
          </cell>
          <cell r="AE60">
            <v>5480.62</v>
          </cell>
          <cell r="AF60">
            <v>60</v>
          </cell>
        </row>
        <row r="61">
          <cell r="B61">
            <v>721</v>
          </cell>
          <cell r="C61" t="str">
            <v>补肾系列</v>
          </cell>
          <cell r="D61">
            <v>17</v>
          </cell>
          <cell r="E61">
            <v>22</v>
          </cell>
          <cell r="F61">
            <v>1177</v>
          </cell>
          <cell r="G61">
            <v>27</v>
          </cell>
          <cell r="H61" t="str">
            <v>感冒系列</v>
          </cell>
          <cell r="I61">
            <v>36</v>
          </cell>
          <cell r="J61">
            <v>41</v>
          </cell>
          <cell r="K61">
            <v>2235.93</v>
          </cell>
          <cell r="L61">
            <v>83</v>
          </cell>
          <cell r="M61" t="str">
            <v>胃肠道系列</v>
          </cell>
          <cell r="N61">
            <v>44</v>
          </cell>
          <cell r="O61">
            <v>50</v>
          </cell>
          <cell r="P61">
            <v>220.25</v>
          </cell>
          <cell r="Q61">
            <v>6</v>
          </cell>
          <cell r="R61" t="str">
            <v>瘦身系列</v>
          </cell>
          <cell r="S61">
            <v>2</v>
          </cell>
          <cell r="T61">
            <v>3</v>
          </cell>
          <cell r="U61">
            <v>288</v>
          </cell>
          <cell r="V61">
            <v>2</v>
          </cell>
          <cell r="W61" t="str">
            <v>关爱女性系列</v>
          </cell>
          <cell r="X61">
            <v>1</v>
          </cell>
          <cell r="Y61">
            <v>2</v>
          </cell>
          <cell r="Z61">
            <v>270</v>
          </cell>
          <cell r="AA61">
            <v>2</v>
          </cell>
          <cell r="AB61" t="str">
            <v>补钙系列</v>
          </cell>
          <cell r="AC61">
            <v>7</v>
          </cell>
          <cell r="AD61">
            <v>11</v>
          </cell>
          <cell r="AE61">
            <v>4947.42</v>
          </cell>
          <cell r="AF61">
            <v>59</v>
          </cell>
        </row>
        <row r="62">
          <cell r="B62">
            <v>723</v>
          </cell>
          <cell r="C62" t="str">
            <v>补肾系列</v>
          </cell>
          <cell r="D62">
            <v>6</v>
          </cell>
          <cell r="E62">
            <v>9</v>
          </cell>
          <cell r="F62">
            <v>1102.31</v>
          </cell>
          <cell r="G62">
            <v>28</v>
          </cell>
          <cell r="H62" t="str">
            <v>感冒系列</v>
          </cell>
          <cell r="I62">
            <v>25</v>
          </cell>
          <cell r="J62">
            <v>29</v>
          </cell>
          <cell r="K62">
            <v>595.68</v>
          </cell>
          <cell r="L62">
            <v>22</v>
          </cell>
          <cell r="M62" t="str">
            <v>胃肠道系列</v>
          </cell>
          <cell r="N62">
            <v>29</v>
          </cell>
          <cell r="O62">
            <v>32</v>
          </cell>
          <cell r="P62">
            <v>115.5</v>
          </cell>
          <cell r="Q62">
            <v>4</v>
          </cell>
          <cell r="R62" t="str">
            <v>瘦身系列</v>
          </cell>
          <cell r="S62">
            <v>1</v>
          </cell>
          <cell r="T62">
            <v>1</v>
          </cell>
          <cell r="U62">
            <v>288.01</v>
          </cell>
          <cell r="V62">
            <v>2</v>
          </cell>
          <cell r="W62" t="str">
            <v>关爱女性系列</v>
          </cell>
          <cell r="X62">
            <v>1</v>
          </cell>
          <cell r="Y62">
            <v>2</v>
          </cell>
          <cell r="Z62">
            <v>125</v>
          </cell>
          <cell r="AA62">
            <v>1</v>
          </cell>
          <cell r="AB62" t="str">
            <v>补钙系列</v>
          </cell>
          <cell r="AC62">
            <v>2</v>
          </cell>
          <cell r="AD62">
            <v>4</v>
          </cell>
          <cell r="AE62">
            <v>3315.02</v>
          </cell>
          <cell r="AF62">
            <v>40</v>
          </cell>
        </row>
        <row r="63">
          <cell r="B63">
            <v>724</v>
          </cell>
          <cell r="C63" t="str">
            <v>补肾系列</v>
          </cell>
          <cell r="D63">
            <v>20</v>
          </cell>
          <cell r="E63">
            <v>27</v>
          </cell>
          <cell r="F63">
            <v>1522.5</v>
          </cell>
          <cell r="G63">
            <v>36</v>
          </cell>
          <cell r="H63" t="str">
            <v>感冒系列</v>
          </cell>
          <cell r="I63">
            <v>78</v>
          </cell>
          <cell r="J63">
            <v>85</v>
          </cell>
          <cell r="K63">
            <v>2002.22</v>
          </cell>
          <cell r="L63">
            <v>74</v>
          </cell>
          <cell r="M63" t="str">
            <v>胃肠道系列</v>
          </cell>
          <cell r="N63">
            <v>50</v>
          </cell>
          <cell r="O63">
            <v>57</v>
          </cell>
          <cell r="P63">
            <v>287</v>
          </cell>
          <cell r="Q63">
            <v>6</v>
          </cell>
          <cell r="R63" t="str">
            <v/>
          </cell>
          <cell r="S63">
            <v>2</v>
          </cell>
          <cell r="T63">
            <v>3</v>
          </cell>
          <cell r="U63" t="str">
            <v/>
          </cell>
          <cell r="V63" t="str">
            <v/>
          </cell>
          <cell r="W63" t="str">
            <v>关爱女性系列</v>
          </cell>
          <cell r="X63">
            <v>1</v>
          </cell>
          <cell r="Y63">
            <v>2</v>
          </cell>
          <cell r="Z63">
            <v>675</v>
          </cell>
          <cell r="AA63">
            <v>5</v>
          </cell>
          <cell r="AB63" t="str">
            <v>补钙系列</v>
          </cell>
          <cell r="AC63">
            <v>8</v>
          </cell>
          <cell r="AD63">
            <v>12</v>
          </cell>
          <cell r="AE63">
            <v>8231.27</v>
          </cell>
          <cell r="AF63">
            <v>108</v>
          </cell>
        </row>
        <row r="64">
          <cell r="B64">
            <v>726</v>
          </cell>
          <cell r="C64" t="str">
            <v>补肾系列</v>
          </cell>
          <cell r="D64">
            <v>27</v>
          </cell>
          <cell r="E64">
            <v>34</v>
          </cell>
          <cell r="F64">
            <v>5780.92</v>
          </cell>
          <cell r="G64">
            <v>91</v>
          </cell>
          <cell r="H64" t="str">
            <v>感冒系列</v>
          </cell>
          <cell r="I64">
            <v>42</v>
          </cell>
          <cell r="J64">
            <v>49</v>
          </cell>
          <cell r="K64">
            <v>2041.19</v>
          </cell>
          <cell r="L64">
            <v>80</v>
          </cell>
          <cell r="M64" t="str">
            <v>胃肠道系列</v>
          </cell>
          <cell r="N64">
            <v>95</v>
          </cell>
          <cell r="O64">
            <v>109</v>
          </cell>
          <cell r="P64">
            <v>200.25</v>
          </cell>
          <cell r="Q64">
            <v>6</v>
          </cell>
          <cell r="R64" t="str">
            <v>瘦身系列</v>
          </cell>
          <cell r="S64">
            <v>1</v>
          </cell>
          <cell r="T64">
            <v>1</v>
          </cell>
          <cell r="U64">
            <v>1648</v>
          </cell>
          <cell r="V64">
            <v>10</v>
          </cell>
          <cell r="W64" t="str">
            <v>关爱女性系列</v>
          </cell>
          <cell r="X64">
            <v>1</v>
          </cell>
          <cell r="Y64">
            <v>2</v>
          </cell>
          <cell r="Z64">
            <v>540</v>
          </cell>
          <cell r="AA64">
            <v>4</v>
          </cell>
          <cell r="AB64" t="str">
            <v>补钙系列</v>
          </cell>
          <cell r="AC64">
            <v>7</v>
          </cell>
          <cell r="AD64">
            <v>11</v>
          </cell>
          <cell r="AE64">
            <v>3077</v>
          </cell>
          <cell r="AF64">
            <v>40</v>
          </cell>
        </row>
        <row r="65">
          <cell r="B65">
            <v>727</v>
          </cell>
          <cell r="C65" t="str">
            <v>补肾系列</v>
          </cell>
          <cell r="D65">
            <v>6</v>
          </cell>
          <cell r="E65">
            <v>11</v>
          </cell>
          <cell r="F65">
            <v>1205.19</v>
          </cell>
          <cell r="G65">
            <v>19</v>
          </cell>
          <cell r="H65" t="str">
            <v>感冒系列</v>
          </cell>
          <cell r="I65">
            <v>12</v>
          </cell>
          <cell r="J65">
            <v>13</v>
          </cell>
          <cell r="K65">
            <v>774.94</v>
          </cell>
          <cell r="L65">
            <v>28</v>
          </cell>
          <cell r="M65" t="str">
            <v>胃肠道系列</v>
          </cell>
          <cell r="N65">
            <v>32</v>
          </cell>
          <cell r="O65">
            <v>36</v>
          </cell>
          <cell r="P65">
            <v>120</v>
          </cell>
          <cell r="Q65">
            <v>4</v>
          </cell>
          <cell r="R65" t="str">
            <v>瘦身系列</v>
          </cell>
          <cell r="S65">
            <v>1</v>
          </cell>
          <cell r="T65">
            <v>1</v>
          </cell>
          <cell r="U65">
            <v>864.02</v>
          </cell>
          <cell r="V65">
            <v>6</v>
          </cell>
          <cell r="W65" t="str">
            <v>关爱女性系列</v>
          </cell>
          <cell r="X65">
            <v>3</v>
          </cell>
          <cell r="Y65">
            <v>4</v>
          </cell>
          <cell r="Z65">
            <v>270</v>
          </cell>
          <cell r="AA65">
            <v>2</v>
          </cell>
          <cell r="AB65" t="str">
            <v>补钙系列</v>
          </cell>
          <cell r="AC65">
            <v>1</v>
          </cell>
          <cell r="AD65">
            <v>3</v>
          </cell>
          <cell r="AE65">
            <v>6244.97</v>
          </cell>
          <cell r="AF65">
            <v>68</v>
          </cell>
        </row>
        <row r="66">
          <cell r="B66">
            <v>730</v>
          </cell>
          <cell r="C66" t="str">
            <v>补肾系列</v>
          </cell>
          <cell r="D66">
            <v>27</v>
          </cell>
          <cell r="E66">
            <v>34</v>
          </cell>
          <cell r="F66">
            <v>5379.33</v>
          </cell>
          <cell r="G66">
            <v>85</v>
          </cell>
          <cell r="H66" t="str">
            <v>感冒系列</v>
          </cell>
          <cell r="I66">
            <v>28</v>
          </cell>
          <cell r="J66">
            <v>33</v>
          </cell>
          <cell r="K66">
            <v>1651.63</v>
          </cell>
          <cell r="L66">
            <v>61</v>
          </cell>
          <cell r="M66" t="str">
            <v>胃肠道系列</v>
          </cell>
          <cell r="N66">
            <v>43</v>
          </cell>
          <cell r="O66">
            <v>50</v>
          </cell>
          <cell r="P66">
            <v>577.6</v>
          </cell>
          <cell r="Q66">
            <v>19</v>
          </cell>
          <cell r="R66" t="str">
            <v>瘦身系列</v>
          </cell>
          <cell r="S66">
            <v>1</v>
          </cell>
          <cell r="T66">
            <v>1</v>
          </cell>
          <cell r="U66">
            <v>7925.48</v>
          </cell>
          <cell r="V66">
            <v>44</v>
          </cell>
          <cell r="W66" t="str">
            <v>关爱女性系列</v>
          </cell>
          <cell r="X66">
            <v>2</v>
          </cell>
          <cell r="Y66">
            <v>3</v>
          </cell>
          <cell r="Z66">
            <v>1143</v>
          </cell>
          <cell r="AA66">
            <v>9</v>
          </cell>
          <cell r="AB66" t="str">
            <v>补钙系列</v>
          </cell>
          <cell r="AC66">
            <v>3</v>
          </cell>
          <cell r="AD66">
            <v>5</v>
          </cell>
          <cell r="AE66">
            <v>16732.94</v>
          </cell>
          <cell r="AF66">
            <v>200</v>
          </cell>
        </row>
        <row r="67">
          <cell r="B67">
            <v>732</v>
          </cell>
          <cell r="C67" t="str">
            <v>补肾系列</v>
          </cell>
          <cell r="D67">
            <v>6</v>
          </cell>
          <cell r="E67">
            <v>9</v>
          </cell>
          <cell r="F67">
            <v>2300.65</v>
          </cell>
          <cell r="G67">
            <v>44</v>
          </cell>
          <cell r="H67" t="str">
            <v>感冒系列</v>
          </cell>
          <cell r="I67">
            <v>16</v>
          </cell>
          <cell r="J67">
            <v>18</v>
          </cell>
          <cell r="K67">
            <v>905.05</v>
          </cell>
          <cell r="L67">
            <v>33</v>
          </cell>
          <cell r="M67" t="str">
            <v/>
          </cell>
          <cell r="N67">
            <v>44</v>
          </cell>
          <cell r="O67">
            <v>50</v>
          </cell>
          <cell r="P67" t="str">
            <v/>
          </cell>
          <cell r="Q67" t="str">
            <v/>
          </cell>
          <cell r="R67" t="str">
            <v/>
          </cell>
          <cell r="S67">
            <v>1</v>
          </cell>
          <cell r="T67">
            <v>1</v>
          </cell>
          <cell r="U67" t="str">
            <v/>
          </cell>
          <cell r="V67" t="str">
            <v/>
          </cell>
          <cell r="W67" t="str">
            <v/>
          </cell>
          <cell r="X67">
            <v>1</v>
          </cell>
          <cell r="Y67">
            <v>2</v>
          </cell>
          <cell r="Z67" t="str">
            <v/>
          </cell>
          <cell r="AA67" t="str">
            <v/>
          </cell>
          <cell r="AB67" t="str">
            <v>补钙系列</v>
          </cell>
          <cell r="AC67">
            <v>1</v>
          </cell>
          <cell r="AD67">
            <v>3</v>
          </cell>
          <cell r="AE67">
            <v>5252.2</v>
          </cell>
          <cell r="AF67">
            <v>56</v>
          </cell>
        </row>
        <row r="68">
          <cell r="B68">
            <v>733</v>
          </cell>
          <cell r="C68" t="str">
            <v>补肾系列</v>
          </cell>
          <cell r="D68">
            <v>6</v>
          </cell>
          <cell r="E68">
            <v>9</v>
          </cell>
          <cell r="F68">
            <v>2322.73</v>
          </cell>
          <cell r="G68">
            <v>41</v>
          </cell>
          <cell r="H68" t="str">
            <v>感冒系列</v>
          </cell>
          <cell r="I68">
            <v>7</v>
          </cell>
          <cell r="J68">
            <v>7</v>
          </cell>
          <cell r="K68">
            <v>807.57</v>
          </cell>
          <cell r="L68">
            <v>29</v>
          </cell>
          <cell r="M68" t="str">
            <v>胃肠道系列</v>
          </cell>
          <cell r="N68">
            <v>21</v>
          </cell>
          <cell r="O68">
            <v>22</v>
          </cell>
          <cell r="P68">
            <v>723</v>
          </cell>
          <cell r="Q68">
            <v>24</v>
          </cell>
          <cell r="R68" t="str">
            <v>瘦身系列</v>
          </cell>
          <cell r="S68">
            <v>1</v>
          </cell>
          <cell r="T68">
            <v>1</v>
          </cell>
          <cell r="U68">
            <v>1152.01</v>
          </cell>
          <cell r="V68">
            <v>8</v>
          </cell>
          <cell r="W68" t="str">
            <v>关爱女性系列</v>
          </cell>
          <cell r="X68">
            <v>1</v>
          </cell>
          <cell r="Y68">
            <v>2</v>
          </cell>
          <cell r="Z68">
            <v>745.5</v>
          </cell>
          <cell r="AA68">
            <v>6</v>
          </cell>
          <cell r="AB68" t="str">
            <v>补钙系列</v>
          </cell>
          <cell r="AC68">
            <v>2</v>
          </cell>
          <cell r="AD68">
            <v>4</v>
          </cell>
          <cell r="AE68">
            <v>2737.6</v>
          </cell>
          <cell r="AF68">
            <v>34</v>
          </cell>
        </row>
        <row r="69">
          <cell r="B69">
            <v>737</v>
          </cell>
          <cell r="C69" t="str">
            <v>补肾系列</v>
          </cell>
          <cell r="D69">
            <v>17</v>
          </cell>
          <cell r="E69">
            <v>22</v>
          </cell>
          <cell r="F69">
            <v>321</v>
          </cell>
          <cell r="G69">
            <v>8</v>
          </cell>
          <cell r="H69" t="str">
            <v>感冒系列</v>
          </cell>
          <cell r="I69">
            <v>35</v>
          </cell>
          <cell r="J69">
            <v>40</v>
          </cell>
          <cell r="K69">
            <v>1303.83</v>
          </cell>
          <cell r="L69">
            <v>48</v>
          </cell>
          <cell r="M69" t="str">
            <v>胃肠道系列</v>
          </cell>
          <cell r="N69">
            <v>76</v>
          </cell>
          <cell r="O69">
            <v>86</v>
          </cell>
          <cell r="P69">
            <v>380</v>
          </cell>
          <cell r="Q69">
            <v>13</v>
          </cell>
          <cell r="R69" t="str">
            <v>瘦身系列</v>
          </cell>
          <cell r="S69">
            <v>4</v>
          </cell>
          <cell r="T69">
            <v>5</v>
          </cell>
          <cell r="U69">
            <v>416</v>
          </cell>
          <cell r="V69">
            <v>2</v>
          </cell>
          <cell r="W69" t="str">
            <v/>
          </cell>
          <cell r="X69">
            <v>6</v>
          </cell>
          <cell r="Y69">
            <v>9</v>
          </cell>
          <cell r="Z69" t="str">
            <v/>
          </cell>
          <cell r="AA69" t="str">
            <v/>
          </cell>
          <cell r="AB69" t="str">
            <v>补钙系列</v>
          </cell>
          <cell r="AC69">
            <v>6</v>
          </cell>
          <cell r="AD69">
            <v>9</v>
          </cell>
          <cell r="AE69">
            <v>8409.18</v>
          </cell>
          <cell r="AF69">
            <v>107</v>
          </cell>
        </row>
        <row r="70">
          <cell r="B70">
            <v>738</v>
          </cell>
          <cell r="C70" t="str">
            <v>补肾系列</v>
          </cell>
          <cell r="D70">
            <v>6</v>
          </cell>
          <cell r="E70">
            <v>9</v>
          </cell>
          <cell r="F70">
            <v>1608.8</v>
          </cell>
          <cell r="G70">
            <v>36</v>
          </cell>
          <cell r="H70" t="str">
            <v>感冒系列</v>
          </cell>
          <cell r="I70">
            <v>28</v>
          </cell>
          <cell r="J70">
            <v>33</v>
          </cell>
          <cell r="K70">
            <v>746.69</v>
          </cell>
          <cell r="L70">
            <v>28</v>
          </cell>
          <cell r="M70" t="str">
            <v>胃肠道系列</v>
          </cell>
          <cell r="N70">
            <v>48</v>
          </cell>
          <cell r="O70">
            <v>55</v>
          </cell>
          <cell r="P70">
            <v>402</v>
          </cell>
          <cell r="Q70">
            <v>14</v>
          </cell>
          <cell r="R70" t="str">
            <v>瘦身系列</v>
          </cell>
          <cell r="S70">
            <v>1</v>
          </cell>
          <cell r="T70">
            <v>1</v>
          </cell>
          <cell r="U70">
            <v>288.01</v>
          </cell>
          <cell r="V70">
            <v>2</v>
          </cell>
          <cell r="W70" t="str">
            <v>关爱女性系列</v>
          </cell>
          <cell r="X70">
            <v>1</v>
          </cell>
          <cell r="Y70">
            <v>2</v>
          </cell>
          <cell r="Z70">
            <v>135</v>
          </cell>
          <cell r="AA70">
            <v>1</v>
          </cell>
          <cell r="AB70" t="str">
            <v>补钙系列</v>
          </cell>
          <cell r="AC70">
            <v>6</v>
          </cell>
          <cell r="AD70">
            <v>9</v>
          </cell>
          <cell r="AE70">
            <v>3359.05</v>
          </cell>
          <cell r="AF70">
            <v>41</v>
          </cell>
        </row>
        <row r="71">
          <cell r="B71">
            <v>740</v>
          </cell>
          <cell r="C71" t="str">
            <v>补肾系列</v>
          </cell>
          <cell r="D71">
            <v>6</v>
          </cell>
          <cell r="E71">
            <v>9</v>
          </cell>
          <cell r="F71">
            <v>2026.34</v>
          </cell>
          <cell r="G71">
            <v>26</v>
          </cell>
          <cell r="H71" t="str">
            <v>感冒系列</v>
          </cell>
          <cell r="I71">
            <v>31</v>
          </cell>
          <cell r="J71">
            <v>35</v>
          </cell>
          <cell r="K71">
            <v>618.05</v>
          </cell>
          <cell r="L71">
            <v>23</v>
          </cell>
          <cell r="M71" t="str">
            <v>胃肠道系列</v>
          </cell>
          <cell r="N71">
            <v>31</v>
          </cell>
          <cell r="O71">
            <v>35</v>
          </cell>
          <cell r="P71">
            <v>65</v>
          </cell>
          <cell r="Q71">
            <v>1</v>
          </cell>
          <cell r="R71" t="str">
            <v>瘦身系列</v>
          </cell>
          <cell r="S71">
            <v>4</v>
          </cell>
          <cell r="T71">
            <v>5</v>
          </cell>
          <cell r="U71">
            <v>496</v>
          </cell>
          <cell r="V71">
            <v>3</v>
          </cell>
          <cell r="W71" t="str">
            <v>关爱女性系列</v>
          </cell>
          <cell r="X71">
            <v>1</v>
          </cell>
          <cell r="Y71">
            <v>2</v>
          </cell>
          <cell r="Z71">
            <v>760</v>
          </cell>
          <cell r="AA71">
            <v>6</v>
          </cell>
          <cell r="AB71" t="str">
            <v>补钙系列</v>
          </cell>
          <cell r="AC71">
            <v>2</v>
          </cell>
          <cell r="AD71">
            <v>4</v>
          </cell>
          <cell r="AE71">
            <v>5770.01</v>
          </cell>
          <cell r="AF71">
            <v>74</v>
          </cell>
        </row>
        <row r="72">
          <cell r="B72">
            <v>741</v>
          </cell>
          <cell r="C72" t="str">
            <v>补肾系列</v>
          </cell>
          <cell r="D72">
            <v>6</v>
          </cell>
          <cell r="E72">
            <v>9</v>
          </cell>
          <cell r="F72">
            <v>118.32</v>
          </cell>
          <cell r="G72">
            <v>4</v>
          </cell>
          <cell r="H72" t="str">
            <v>感冒系列</v>
          </cell>
          <cell r="I72">
            <v>21</v>
          </cell>
          <cell r="J72">
            <v>23</v>
          </cell>
          <cell r="K72">
            <v>276.5</v>
          </cell>
          <cell r="L72">
            <v>10</v>
          </cell>
          <cell r="M72" t="str">
            <v>胃肠道系列</v>
          </cell>
          <cell r="N72">
            <v>27</v>
          </cell>
          <cell r="O72">
            <v>29</v>
          </cell>
          <cell r="P72">
            <v>150</v>
          </cell>
          <cell r="Q72">
            <v>5</v>
          </cell>
          <cell r="R72" t="str">
            <v>瘦身系列</v>
          </cell>
          <cell r="S72">
            <v>1</v>
          </cell>
          <cell r="T72">
            <v>1</v>
          </cell>
          <cell r="U72">
            <v>576.02</v>
          </cell>
          <cell r="V72">
            <v>4</v>
          </cell>
          <cell r="W72" t="str">
            <v>关爱女性系列</v>
          </cell>
          <cell r="X72">
            <v>2</v>
          </cell>
          <cell r="Y72">
            <v>3</v>
          </cell>
          <cell r="Z72">
            <v>135</v>
          </cell>
          <cell r="AA72">
            <v>1</v>
          </cell>
          <cell r="AB72" t="str">
            <v>补钙系列</v>
          </cell>
          <cell r="AC72">
            <v>2</v>
          </cell>
          <cell r="AD72">
            <v>4</v>
          </cell>
          <cell r="AE72">
            <v>1671.01</v>
          </cell>
          <cell r="AF72">
            <v>29</v>
          </cell>
        </row>
        <row r="73">
          <cell r="B73">
            <v>742</v>
          </cell>
          <cell r="C73" t="str">
            <v>补肾系列</v>
          </cell>
          <cell r="D73">
            <v>27</v>
          </cell>
          <cell r="E73">
            <v>34</v>
          </cell>
          <cell r="F73">
            <v>879</v>
          </cell>
          <cell r="G73">
            <v>17</v>
          </cell>
          <cell r="H73" t="str">
            <v>感冒系列</v>
          </cell>
          <cell r="I73">
            <v>55</v>
          </cell>
          <cell r="J73">
            <v>63</v>
          </cell>
          <cell r="K73">
            <v>3035.82</v>
          </cell>
          <cell r="L73">
            <v>106</v>
          </cell>
          <cell r="M73" t="str">
            <v>胃肠道系列</v>
          </cell>
          <cell r="N73">
            <v>30</v>
          </cell>
          <cell r="O73">
            <v>33</v>
          </cell>
          <cell r="P73">
            <v>288</v>
          </cell>
          <cell r="Q73">
            <v>9</v>
          </cell>
          <cell r="R73" t="str">
            <v>瘦身系列</v>
          </cell>
          <cell r="S73">
            <v>1</v>
          </cell>
          <cell r="T73">
            <v>1</v>
          </cell>
          <cell r="U73">
            <v>288.01</v>
          </cell>
          <cell r="V73">
            <v>2</v>
          </cell>
          <cell r="W73" t="str">
            <v>关爱女性系列</v>
          </cell>
          <cell r="X73">
            <v>1</v>
          </cell>
          <cell r="Y73">
            <v>2</v>
          </cell>
          <cell r="Z73">
            <v>810</v>
          </cell>
          <cell r="AA73">
            <v>6</v>
          </cell>
          <cell r="AB73" t="str">
            <v>补钙系列</v>
          </cell>
          <cell r="AC73">
            <v>7</v>
          </cell>
          <cell r="AD73">
            <v>11</v>
          </cell>
          <cell r="AE73">
            <v>1861.89</v>
          </cell>
          <cell r="AF73">
            <v>19</v>
          </cell>
        </row>
        <row r="74">
          <cell r="B74">
            <v>743</v>
          </cell>
          <cell r="C74" t="str">
            <v>补肾系列</v>
          </cell>
          <cell r="D74">
            <v>6</v>
          </cell>
          <cell r="E74">
            <v>9</v>
          </cell>
          <cell r="F74">
            <v>823.3</v>
          </cell>
          <cell r="G74">
            <v>12</v>
          </cell>
          <cell r="H74" t="str">
            <v>感冒系列</v>
          </cell>
          <cell r="I74">
            <v>36</v>
          </cell>
          <cell r="J74">
            <v>41</v>
          </cell>
          <cell r="K74">
            <v>775.38</v>
          </cell>
          <cell r="L74">
            <v>29</v>
          </cell>
          <cell r="M74" t="str">
            <v>胃肠道系列</v>
          </cell>
          <cell r="N74">
            <v>27</v>
          </cell>
          <cell r="O74">
            <v>29</v>
          </cell>
          <cell r="P74">
            <v>113.35</v>
          </cell>
          <cell r="Q74">
            <v>3</v>
          </cell>
          <cell r="R74" t="str">
            <v>瘦身系列</v>
          </cell>
          <cell r="S74">
            <v>3</v>
          </cell>
          <cell r="T74">
            <v>4</v>
          </cell>
          <cell r="U74">
            <v>576</v>
          </cell>
          <cell r="V74">
            <v>3</v>
          </cell>
          <cell r="W74" t="str">
            <v>关爱女性系列</v>
          </cell>
          <cell r="X74">
            <v>1</v>
          </cell>
          <cell r="Y74">
            <v>2</v>
          </cell>
          <cell r="Z74">
            <v>135</v>
          </cell>
          <cell r="AA74">
            <v>1</v>
          </cell>
          <cell r="AB74" t="str">
            <v>补钙系列</v>
          </cell>
          <cell r="AC74">
            <v>1</v>
          </cell>
          <cell r="AD74">
            <v>3</v>
          </cell>
          <cell r="AE74">
            <v>6989.41</v>
          </cell>
          <cell r="AF74">
            <v>89</v>
          </cell>
        </row>
        <row r="75">
          <cell r="B75">
            <v>744</v>
          </cell>
          <cell r="C75" t="str">
            <v>补肾系列</v>
          </cell>
          <cell r="D75">
            <v>20</v>
          </cell>
          <cell r="E75">
            <v>27</v>
          </cell>
          <cell r="F75">
            <v>1075.62</v>
          </cell>
          <cell r="G75">
            <v>25</v>
          </cell>
          <cell r="H75" t="str">
            <v>感冒系列</v>
          </cell>
          <cell r="I75">
            <v>31</v>
          </cell>
          <cell r="J75">
            <v>35</v>
          </cell>
          <cell r="K75">
            <v>2022.06</v>
          </cell>
          <cell r="L75">
            <v>73</v>
          </cell>
          <cell r="M75" t="str">
            <v>胃肠道系列</v>
          </cell>
          <cell r="N75">
            <v>50</v>
          </cell>
          <cell r="O75">
            <v>57</v>
          </cell>
          <cell r="P75">
            <v>338.99</v>
          </cell>
          <cell r="Q75">
            <v>9</v>
          </cell>
          <cell r="R75" t="str">
            <v>瘦身系列</v>
          </cell>
          <cell r="S75">
            <v>4</v>
          </cell>
          <cell r="T75">
            <v>5</v>
          </cell>
          <cell r="U75">
            <v>829.44</v>
          </cell>
          <cell r="V75">
            <v>5</v>
          </cell>
          <cell r="W75" t="str">
            <v>关爱女性系列</v>
          </cell>
          <cell r="X75">
            <v>1</v>
          </cell>
          <cell r="Y75">
            <v>2</v>
          </cell>
          <cell r="Z75">
            <v>847.38</v>
          </cell>
          <cell r="AA75">
            <v>7</v>
          </cell>
          <cell r="AB75" t="str">
            <v>补钙系列</v>
          </cell>
          <cell r="AC75">
            <v>6</v>
          </cell>
          <cell r="AD75">
            <v>9</v>
          </cell>
          <cell r="AE75">
            <v>1659.25</v>
          </cell>
          <cell r="AF75">
            <v>21</v>
          </cell>
        </row>
        <row r="76">
          <cell r="B76">
            <v>745</v>
          </cell>
          <cell r="C76" t="str">
            <v>补肾系列</v>
          </cell>
          <cell r="D76">
            <v>17</v>
          </cell>
          <cell r="E76">
            <v>22</v>
          </cell>
          <cell r="F76">
            <v>383.08</v>
          </cell>
          <cell r="G76">
            <v>9</v>
          </cell>
          <cell r="H76" t="str">
            <v>感冒系列</v>
          </cell>
          <cell r="I76">
            <v>45</v>
          </cell>
          <cell r="J76">
            <v>52</v>
          </cell>
          <cell r="K76">
            <v>666.83</v>
          </cell>
          <cell r="L76">
            <v>24</v>
          </cell>
          <cell r="M76" t="str">
            <v>胃肠道系列</v>
          </cell>
          <cell r="N76">
            <v>67</v>
          </cell>
          <cell r="O76">
            <v>78</v>
          </cell>
          <cell r="P76">
            <v>279</v>
          </cell>
          <cell r="Q76">
            <v>8</v>
          </cell>
          <cell r="R76" t="str">
            <v>瘦身系列</v>
          </cell>
          <cell r="S76">
            <v>2</v>
          </cell>
          <cell r="T76">
            <v>3</v>
          </cell>
          <cell r="U76">
            <v>1108.8</v>
          </cell>
          <cell r="V76">
            <v>6</v>
          </cell>
          <cell r="W76" t="str">
            <v>关爱女性系列</v>
          </cell>
          <cell r="X76">
            <v>1</v>
          </cell>
          <cell r="Y76">
            <v>2</v>
          </cell>
          <cell r="Z76">
            <v>810</v>
          </cell>
          <cell r="AA76">
            <v>6</v>
          </cell>
          <cell r="AB76" t="str">
            <v>补钙系列</v>
          </cell>
          <cell r="AC76">
            <v>1</v>
          </cell>
          <cell r="AD76">
            <v>3</v>
          </cell>
          <cell r="AE76">
            <v>2730.63</v>
          </cell>
          <cell r="AF76">
            <v>29</v>
          </cell>
        </row>
        <row r="77">
          <cell r="B77">
            <v>746</v>
          </cell>
          <cell r="C77" t="str">
            <v>补肾系列</v>
          </cell>
          <cell r="D77">
            <v>17</v>
          </cell>
          <cell r="E77">
            <v>22</v>
          </cell>
          <cell r="F77">
            <v>1025.58</v>
          </cell>
          <cell r="G77">
            <v>26</v>
          </cell>
          <cell r="H77" t="str">
            <v>感冒系列</v>
          </cell>
          <cell r="I77">
            <v>15</v>
          </cell>
          <cell r="J77">
            <v>17</v>
          </cell>
          <cell r="K77">
            <v>1261.47</v>
          </cell>
          <cell r="L77">
            <v>47</v>
          </cell>
          <cell r="M77" t="str">
            <v>胃肠道系列</v>
          </cell>
          <cell r="N77">
            <v>47</v>
          </cell>
          <cell r="O77">
            <v>53</v>
          </cell>
          <cell r="P77">
            <v>503.57</v>
          </cell>
          <cell r="Q77">
            <v>18</v>
          </cell>
          <cell r="R77" t="str">
            <v/>
          </cell>
          <cell r="S77">
            <v>2</v>
          </cell>
          <cell r="T77">
            <v>3</v>
          </cell>
          <cell r="U77" t="str">
            <v/>
          </cell>
          <cell r="V77" t="str">
            <v/>
          </cell>
          <cell r="W77" t="str">
            <v>关爱女性系列</v>
          </cell>
          <cell r="X77">
            <v>1</v>
          </cell>
          <cell r="Y77">
            <v>2</v>
          </cell>
          <cell r="Z77">
            <v>531</v>
          </cell>
          <cell r="AA77">
            <v>4</v>
          </cell>
          <cell r="AB77" t="str">
            <v>补钙系列</v>
          </cell>
          <cell r="AC77">
            <v>1</v>
          </cell>
          <cell r="AD77">
            <v>3</v>
          </cell>
          <cell r="AE77">
            <v>14371.43</v>
          </cell>
          <cell r="AF77">
            <v>175</v>
          </cell>
        </row>
        <row r="78">
          <cell r="B78">
            <v>747</v>
          </cell>
          <cell r="C78" t="str">
            <v>补肾系列</v>
          </cell>
          <cell r="D78">
            <v>6</v>
          </cell>
          <cell r="E78">
            <v>9</v>
          </cell>
          <cell r="F78">
            <v>1676.52</v>
          </cell>
          <cell r="G78">
            <v>21</v>
          </cell>
          <cell r="H78" t="str">
            <v>感冒系列</v>
          </cell>
          <cell r="I78">
            <v>10</v>
          </cell>
          <cell r="J78">
            <v>10</v>
          </cell>
          <cell r="K78">
            <v>283.43</v>
          </cell>
          <cell r="L78">
            <v>11</v>
          </cell>
          <cell r="M78" t="str">
            <v>胃肠道系列</v>
          </cell>
          <cell r="N78">
            <v>27</v>
          </cell>
          <cell r="O78">
            <v>29</v>
          </cell>
          <cell r="P78">
            <v>146.5</v>
          </cell>
          <cell r="Q78">
            <v>5</v>
          </cell>
          <cell r="R78" t="str">
            <v/>
          </cell>
          <cell r="S78">
            <v>1</v>
          </cell>
          <cell r="T78">
            <v>1</v>
          </cell>
          <cell r="U78" t="str">
            <v/>
          </cell>
          <cell r="V78" t="str">
            <v/>
          </cell>
          <cell r="W78" t="str">
            <v>关爱女性系列</v>
          </cell>
          <cell r="X78">
            <v>2</v>
          </cell>
          <cell r="Y78">
            <v>3</v>
          </cell>
          <cell r="Z78">
            <v>225</v>
          </cell>
          <cell r="AA78">
            <v>2</v>
          </cell>
          <cell r="AB78" t="str">
            <v>补钙系列</v>
          </cell>
          <cell r="AC78">
            <v>10</v>
          </cell>
          <cell r="AD78">
            <v>15</v>
          </cell>
          <cell r="AE78">
            <v>3137.29</v>
          </cell>
          <cell r="AF78">
            <v>39</v>
          </cell>
        </row>
        <row r="79">
          <cell r="B79">
            <v>748</v>
          </cell>
          <cell r="C79" t="str">
            <v>补肾系列</v>
          </cell>
          <cell r="D79">
            <v>6</v>
          </cell>
          <cell r="E79">
            <v>9</v>
          </cell>
          <cell r="F79">
            <v>775.48</v>
          </cell>
          <cell r="G79">
            <v>26</v>
          </cell>
          <cell r="H79" t="str">
            <v>感冒系列</v>
          </cell>
          <cell r="I79">
            <v>21</v>
          </cell>
          <cell r="J79">
            <v>24</v>
          </cell>
          <cell r="K79">
            <v>808.82</v>
          </cell>
          <cell r="L79">
            <v>29</v>
          </cell>
          <cell r="M79" t="str">
            <v>胃肠道系列</v>
          </cell>
          <cell r="N79">
            <v>14</v>
          </cell>
          <cell r="O79">
            <v>13</v>
          </cell>
          <cell r="P79">
            <v>1052</v>
          </cell>
          <cell r="Q79">
            <v>38</v>
          </cell>
          <cell r="R79" t="str">
            <v>瘦身系列</v>
          </cell>
          <cell r="S79">
            <v>2</v>
          </cell>
          <cell r="T79">
            <v>3</v>
          </cell>
          <cell r="U79">
            <v>1728.01</v>
          </cell>
          <cell r="V79">
            <v>11</v>
          </cell>
          <cell r="W79" t="str">
            <v>关爱女性系列</v>
          </cell>
          <cell r="X79">
            <v>1</v>
          </cell>
          <cell r="Y79">
            <v>2</v>
          </cell>
          <cell r="Z79">
            <v>270</v>
          </cell>
          <cell r="AA79">
            <v>2</v>
          </cell>
          <cell r="AB79" t="str">
            <v>补钙系列</v>
          </cell>
          <cell r="AC79">
            <v>7</v>
          </cell>
          <cell r="AD79">
            <v>11</v>
          </cell>
          <cell r="AE79">
            <v>6504.53</v>
          </cell>
          <cell r="AF79">
            <v>75</v>
          </cell>
        </row>
        <row r="80">
          <cell r="B80">
            <v>750</v>
          </cell>
          <cell r="C80" t="str">
            <v>补肾系列</v>
          </cell>
          <cell r="D80">
            <v>27</v>
          </cell>
          <cell r="E80">
            <v>35</v>
          </cell>
          <cell r="F80">
            <v>1981</v>
          </cell>
          <cell r="G80">
            <v>52</v>
          </cell>
          <cell r="H80" t="str">
            <v>感冒系列</v>
          </cell>
          <cell r="I80">
            <v>78</v>
          </cell>
          <cell r="J80">
            <v>85</v>
          </cell>
          <cell r="K80">
            <v>9342.12</v>
          </cell>
          <cell r="L80">
            <v>344</v>
          </cell>
          <cell r="M80" t="str">
            <v>胃肠道系列</v>
          </cell>
          <cell r="N80">
            <v>84</v>
          </cell>
          <cell r="O80">
            <v>96</v>
          </cell>
          <cell r="P80">
            <v>2160.7</v>
          </cell>
          <cell r="Q80">
            <v>68</v>
          </cell>
          <cell r="R80" t="str">
            <v>瘦身系列</v>
          </cell>
          <cell r="S80">
            <v>16</v>
          </cell>
          <cell r="T80">
            <v>20</v>
          </cell>
          <cell r="U80">
            <v>5392.03</v>
          </cell>
          <cell r="V80">
            <v>31</v>
          </cell>
          <cell r="W80" t="str">
            <v>关爱女性系列</v>
          </cell>
          <cell r="X80">
            <v>5</v>
          </cell>
          <cell r="Y80">
            <v>7</v>
          </cell>
          <cell r="Z80">
            <v>2001.5</v>
          </cell>
          <cell r="AA80">
            <v>15</v>
          </cell>
          <cell r="AB80" t="str">
            <v>补钙系列</v>
          </cell>
          <cell r="AC80">
            <v>24</v>
          </cell>
          <cell r="AD80">
            <v>31</v>
          </cell>
          <cell r="AE80">
            <v>12512.36</v>
          </cell>
          <cell r="AF80">
            <v>136</v>
          </cell>
        </row>
        <row r="81">
          <cell r="B81">
            <v>752</v>
          </cell>
          <cell r="C81" t="str">
            <v>补肾系列</v>
          </cell>
          <cell r="D81">
            <v>6</v>
          </cell>
          <cell r="E81">
            <v>9</v>
          </cell>
          <cell r="F81">
            <v>1050.03</v>
          </cell>
          <cell r="G81">
            <v>22</v>
          </cell>
          <cell r="H81" t="str">
            <v>感冒系列</v>
          </cell>
          <cell r="I81">
            <v>9</v>
          </cell>
          <cell r="J81">
            <v>9</v>
          </cell>
          <cell r="K81">
            <v>570.63</v>
          </cell>
          <cell r="L81">
            <v>21</v>
          </cell>
          <cell r="M81" t="str">
            <v>胃肠道系列</v>
          </cell>
          <cell r="N81">
            <v>16</v>
          </cell>
          <cell r="O81">
            <v>15</v>
          </cell>
          <cell r="P81">
            <v>430</v>
          </cell>
          <cell r="Q81">
            <v>14</v>
          </cell>
          <cell r="R81" t="str">
            <v>瘦身系列</v>
          </cell>
          <cell r="S81">
            <v>1</v>
          </cell>
          <cell r="T81">
            <v>1</v>
          </cell>
          <cell r="U81">
            <v>864</v>
          </cell>
          <cell r="V81">
            <v>5</v>
          </cell>
          <cell r="W81" t="str">
            <v>关爱女性系列</v>
          </cell>
          <cell r="X81">
            <v>1</v>
          </cell>
          <cell r="Y81">
            <v>2</v>
          </cell>
          <cell r="Z81">
            <v>385</v>
          </cell>
          <cell r="AA81">
            <v>3</v>
          </cell>
          <cell r="AB81" t="str">
            <v>补钙系列</v>
          </cell>
          <cell r="AC81">
            <v>4</v>
          </cell>
          <cell r="AD81">
            <v>6</v>
          </cell>
          <cell r="AE81">
            <v>2632.54</v>
          </cell>
          <cell r="AF81">
            <v>31</v>
          </cell>
        </row>
        <row r="82">
          <cell r="B82">
            <v>753</v>
          </cell>
          <cell r="C82" t="str">
            <v>补肾系列</v>
          </cell>
          <cell r="D82">
            <v>6</v>
          </cell>
          <cell r="E82">
            <v>9</v>
          </cell>
          <cell r="F82">
            <v>975.47</v>
          </cell>
          <cell r="G82">
            <v>16</v>
          </cell>
          <cell r="H82" t="str">
            <v>感冒系列</v>
          </cell>
          <cell r="I82">
            <v>9</v>
          </cell>
          <cell r="J82">
            <v>9</v>
          </cell>
          <cell r="K82">
            <v>570.14</v>
          </cell>
          <cell r="L82">
            <v>22</v>
          </cell>
          <cell r="M82" t="str">
            <v>胃肠道系列</v>
          </cell>
          <cell r="N82">
            <v>11</v>
          </cell>
          <cell r="O82">
            <v>9</v>
          </cell>
          <cell r="P82">
            <v>60</v>
          </cell>
          <cell r="Q82">
            <v>2</v>
          </cell>
          <cell r="R82" t="str">
            <v>瘦身系列</v>
          </cell>
          <cell r="S82">
            <v>1</v>
          </cell>
          <cell r="T82">
            <v>1</v>
          </cell>
          <cell r="U82">
            <v>1360</v>
          </cell>
          <cell r="V82">
            <v>9</v>
          </cell>
          <cell r="W82" t="str">
            <v>关爱女性系列</v>
          </cell>
          <cell r="X82">
            <v>1</v>
          </cell>
          <cell r="Y82">
            <v>2</v>
          </cell>
          <cell r="Z82">
            <v>270</v>
          </cell>
          <cell r="AA82">
            <v>2</v>
          </cell>
          <cell r="AB82" t="str">
            <v>补钙系列</v>
          </cell>
          <cell r="AC82">
            <v>1</v>
          </cell>
          <cell r="AD82">
            <v>3</v>
          </cell>
          <cell r="AE82">
            <v>4148</v>
          </cell>
          <cell r="AF82">
            <v>42</v>
          </cell>
        </row>
        <row r="83">
          <cell r="B83">
            <v>754</v>
          </cell>
          <cell r="C83" t="str">
            <v>补肾系列</v>
          </cell>
          <cell r="D83">
            <v>12</v>
          </cell>
          <cell r="E83">
            <v>15</v>
          </cell>
          <cell r="F83">
            <v>102</v>
          </cell>
          <cell r="G83">
            <v>3</v>
          </cell>
          <cell r="H83" t="str">
            <v>感冒系列</v>
          </cell>
          <cell r="I83">
            <v>9</v>
          </cell>
          <cell r="J83">
            <v>9</v>
          </cell>
          <cell r="K83">
            <v>1652.05</v>
          </cell>
          <cell r="L83">
            <v>63</v>
          </cell>
          <cell r="M83" t="str">
            <v>胃肠道系列</v>
          </cell>
          <cell r="N83">
            <v>20</v>
          </cell>
          <cell r="O83">
            <v>20</v>
          </cell>
          <cell r="P83">
            <v>140.5</v>
          </cell>
          <cell r="Q83">
            <v>5</v>
          </cell>
          <cell r="R83" t="str">
            <v>瘦身系列</v>
          </cell>
          <cell r="S83">
            <v>1</v>
          </cell>
          <cell r="T83">
            <v>1</v>
          </cell>
          <cell r="U83">
            <v>784</v>
          </cell>
          <cell r="V83">
            <v>4</v>
          </cell>
          <cell r="W83" t="str">
            <v>关爱女性系列</v>
          </cell>
          <cell r="X83">
            <v>1</v>
          </cell>
          <cell r="Y83">
            <v>2</v>
          </cell>
          <cell r="Z83">
            <v>135</v>
          </cell>
          <cell r="AA83">
            <v>1</v>
          </cell>
          <cell r="AB83" t="str">
            <v>补钙系列</v>
          </cell>
          <cell r="AC83">
            <v>1</v>
          </cell>
          <cell r="AD83">
            <v>3</v>
          </cell>
          <cell r="AE83">
            <v>3061</v>
          </cell>
          <cell r="AF83">
            <v>32</v>
          </cell>
        </row>
        <row r="84">
          <cell r="B84">
            <v>101453</v>
          </cell>
          <cell r="C84" t="str">
            <v>补肾系列</v>
          </cell>
          <cell r="D84">
            <v>6</v>
          </cell>
          <cell r="E84">
            <v>11</v>
          </cell>
          <cell r="F84">
            <v>139</v>
          </cell>
          <cell r="G84">
            <v>9</v>
          </cell>
          <cell r="H84" t="str">
            <v>感冒系列</v>
          </cell>
          <cell r="I84">
            <v>15</v>
          </cell>
          <cell r="J84">
            <v>17</v>
          </cell>
          <cell r="K84">
            <v>1819.15</v>
          </cell>
          <cell r="L84">
            <v>67</v>
          </cell>
          <cell r="M84" t="str">
            <v>胃肠道系列</v>
          </cell>
          <cell r="N84">
            <v>29</v>
          </cell>
          <cell r="O84">
            <v>32</v>
          </cell>
          <cell r="P84">
            <v>257.98</v>
          </cell>
          <cell r="Q84">
            <v>10</v>
          </cell>
          <cell r="R84" t="str">
            <v>瘦身系列</v>
          </cell>
          <cell r="S84">
            <v>2</v>
          </cell>
          <cell r="T84">
            <v>3</v>
          </cell>
          <cell r="U84">
            <v>1568</v>
          </cell>
          <cell r="V84">
            <v>8</v>
          </cell>
          <cell r="W84" t="str">
            <v>关爱女性系列</v>
          </cell>
          <cell r="X84">
            <v>1</v>
          </cell>
          <cell r="Y84">
            <v>2</v>
          </cell>
          <cell r="Z84">
            <v>675</v>
          </cell>
          <cell r="AA84">
            <v>5</v>
          </cell>
          <cell r="AB84" t="str">
            <v>补钙系列</v>
          </cell>
          <cell r="AC84">
            <v>8</v>
          </cell>
          <cell r="AD84">
            <v>12</v>
          </cell>
          <cell r="AE84">
            <v>7587.1</v>
          </cell>
          <cell r="AF84">
            <v>81</v>
          </cell>
        </row>
        <row r="85">
          <cell r="B85">
            <v>102478</v>
          </cell>
          <cell r="C85" t="str">
            <v>补肾系列</v>
          </cell>
          <cell r="D85">
            <v>6</v>
          </cell>
          <cell r="E85">
            <v>9</v>
          </cell>
          <cell r="F85">
            <v>523.87</v>
          </cell>
          <cell r="G85">
            <v>13</v>
          </cell>
          <cell r="H85" t="str">
            <v>感冒系列</v>
          </cell>
          <cell r="I85">
            <v>9</v>
          </cell>
          <cell r="J85">
            <v>9</v>
          </cell>
          <cell r="K85">
            <v>710.85</v>
          </cell>
          <cell r="L85">
            <v>27</v>
          </cell>
          <cell r="M85" t="str">
            <v>胃肠道系列</v>
          </cell>
          <cell r="N85">
            <v>16</v>
          </cell>
          <cell r="O85">
            <v>15</v>
          </cell>
          <cell r="P85">
            <v>32</v>
          </cell>
          <cell r="Q85">
            <v>1</v>
          </cell>
          <cell r="R85" t="str">
            <v/>
          </cell>
          <cell r="S85">
            <v>1</v>
          </cell>
          <cell r="T85">
            <v>1</v>
          </cell>
          <cell r="U85" t="str">
            <v/>
          </cell>
          <cell r="V85" t="str">
            <v/>
          </cell>
          <cell r="W85" t="str">
            <v>关爱女性系列</v>
          </cell>
          <cell r="X85">
            <v>1</v>
          </cell>
          <cell r="Y85">
            <v>2</v>
          </cell>
          <cell r="Z85">
            <v>405</v>
          </cell>
          <cell r="AA85">
            <v>3</v>
          </cell>
          <cell r="AB85" t="str">
            <v>补钙系列</v>
          </cell>
          <cell r="AC85">
            <v>1</v>
          </cell>
          <cell r="AD85">
            <v>3</v>
          </cell>
          <cell r="AE85">
            <v>1120.2</v>
          </cell>
          <cell r="AF85">
            <v>13</v>
          </cell>
        </row>
        <row r="86">
          <cell r="B86">
            <v>102479</v>
          </cell>
          <cell r="C86" t="str">
            <v>补肾系列</v>
          </cell>
          <cell r="D86">
            <v>6</v>
          </cell>
          <cell r="E86">
            <v>11</v>
          </cell>
          <cell r="F86">
            <v>201</v>
          </cell>
          <cell r="G86">
            <v>6</v>
          </cell>
          <cell r="H86" t="str">
            <v>感冒系列</v>
          </cell>
          <cell r="I86">
            <v>15</v>
          </cell>
          <cell r="J86">
            <v>17</v>
          </cell>
          <cell r="K86">
            <v>2032.31</v>
          </cell>
          <cell r="L86">
            <v>81</v>
          </cell>
          <cell r="M86" t="str">
            <v>胃肠道系列</v>
          </cell>
          <cell r="N86">
            <v>29</v>
          </cell>
          <cell r="O86">
            <v>32</v>
          </cell>
          <cell r="P86">
            <v>210.5</v>
          </cell>
          <cell r="Q86">
            <v>5</v>
          </cell>
          <cell r="R86" t="str">
            <v>瘦身系列</v>
          </cell>
          <cell r="S86">
            <v>2</v>
          </cell>
          <cell r="T86">
            <v>3</v>
          </cell>
          <cell r="U86">
            <v>704</v>
          </cell>
          <cell r="V86">
            <v>4</v>
          </cell>
          <cell r="W86" t="str">
            <v>关爱女性系列</v>
          </cell>
          <cell r="X86">
            <v>1</v>
          </cell>
          <cell r="Y86">
            <v>2</v>
          </cell>
          <cell r="Z86">
            <v>786.5</v>
          </cell>
          <cell r="AA86">
            <v>6</v>
          </cell>
          <cell r="AB86" t="str">
            <v>补钙系列</v>
          </cell>
          <cell r="AC86">
            <v>10</v>
          </cell>
          <cell r="AD86">
            <v>15</v>
          </cell>
          <cell r="AE86">
            <v>3649.43</v>
          </cell>
          <cell r="AF86">
            <v>41</v>
          </cell>
        </row>
        <row r="87">
          <cell r="B87">
            <v>102564</v>
          </cell>
          <cell r="C87" t="str">
            <v>补肾系列</v>
          </cell>
          <cell r="D87">
            <v>6</v>
          </cell>
          <cell r="E87">
            <v>9</v>
          </cell>
          <cell r="F87">
            <v>1320.61</v>
          </cell>
          <cell r="G87">
            <v>18</v>
          </cell>
          <cell r="H87" t="str">
            <v>感冒系列</v>
          </cell>
          <cell r="I87">
            <v>9</v>
          </cell>
          <cell r="J87">
            <v>9</v>
          </cell>
          <cell r="K87">
            <v>1164.44</v>
          </cell>
          <cell r="L87">
            <v>48</v>
          </cell>
          <cell r="M87" t="str">
            <v>胃肠道系列</v>
          </cell>
          <cell r="N87">
            <v>16</v>
          </cell>
          <cell r="O87">
            <v>15</v>
          </cell>
          <cell r="P87">
            <v>596</v>
          </cell>
          <cell r="Q87">
            <v>17</v>
          </cell>
          <cell r="R87" t="str">
            <v>瘦身系列</v>
          </cell>
          <cell r="S87">
            <v>1</v>
          </cell>
          <cell r="T87">
            <v>1</v>
          </cell>
          <cell r="U87">
            <v>496.01</v>
          </cell>
          <cell r="V87">
            <v>3</v>
          </cell>
          <cell r="W87" t="str">
            <v>关爱女性系列</v>
          </cell>
          <cell r="X87">
            <v>1</v>
          </cell>
          <cell r="Y87">
            <v>2</v>
          </cell>
          <cell r="Z87">
            <v>519.32</v>
          </cell>
          <cell r="AA87">
            <v>4</v>
          </cell>
          <cell r="AB87" t="str">
            <v>补钙系列</v>
          </cell>
          <cell r="AC87">
            <v>2</v>
          </cell>
          <cell r="AD87">
            <v>4</v>
          </cell>
          <cell r="AE87">
            <v>2248.92</v>
          </cell>
          <cell r="AF87">
            <v>27</v>
          </cell>
        </row>
        <row r="88">
          <cell r="B88">
            <v>102565</v>
          </cell>
          <cell r="C88" t="str">
            <v>补肾系列</v>
          </cell>
          <cell r="D88">
            <v>6</v>
          </cell>
          <cell r="E88">
            <v>11</v>
          </cell>
          <cell r="F88">
            <v>809.6</v>
          </cell>
          <cell r="G88">
            <v>7</v>
          </cell>
          <cell r="H88" t="str">
            <v>感冒系列</v>
          </cell>
          <cell r="I88">
            <v>15</v>
          </cell>
          <cell r="J88">
            <v>17</v>
          </cell>
          <cell r="K88">
            <v>1001.49</v>
          </cell>
          <cell r="L88">
            <v>37</v>
          </cell>
          <cell r="M88" t="str">
            <v>胃肠道系列</v>
          </cell>
          <cell r="N88">
            <v>29</v>
          </cell>
          <cell r="O88">
            <v>32</v>
          </cell>
          <cell r="P88">
            <v>191</v>
          </cell>
          <cell r="Q88">
            <v>5</v>
          </cell>
          <cell r="R88" t="str">
            <v>瘦身系列</v>
          </cell>
          <cell r="S88">
            <v>2</v>
          </cell>
          <cell r="T88">
            <v>3</v>
          </cell>
          <cell r="U88">
            <v>2224</v>
          </cell>
          <cell r="V88">
            <v>11</v>
          </cell>
          <cell r="W88" t="str">
            <v>关爱女性系列</v>
          </cell>
          <cell r="X88">
            <v>1</v>
          </cell>
          <cell r="Y88">
            <v>2</v>
          </cell>
          <cell r="Z88">
            <v>1351.5</v>
          </cell>
          <cell r="AA88">
            <v>11</v>
          </cell>
          <cell r="AB88" t="str">
            <v>补钙系列</v>
          </cell>
          <cell r="AC88">
            <v>3</v>
          </cell>
          <cell r="AD88">
            <v>5</v>
          </cell>
          <cell r="AE88">
            <v>6114.07</v>
          </cell>
          <cell r="AF88">
            <v>74</v>
          </cell>
        </row>
        <row r="89">
          <cell r="B89">
            <v>102567</v>
          </cell>
          <cell r="C89" t="str">
            <v>补肾系列</v>
          </cell>
          <cell r="D89">
            <v>6</v>
          </cell>
          <cell r="E89">
            <v>11</v>
          </cell>
          <cell r="F89">
            <v>1901.13</v>
          </cell>
          <cell r="G89">
            <v>23</v>
          </cell>
          <cell r="H89" t="str">
            <v>感冒系列</v>
          </cell>
          <cell r="I89">
            <v>15</v>
          </cell>
          <cell r="J89">
            <v>17</v>
          </cell>
          <cell r="K89">
            <v>420.22</v>
          </cell>
          <cell r="L89">
            <v>17</v>
          </cell>
          <cell r="M89" t="str">
            <v>胃肠道系列</v>
          </cell>
          <cell r="N89">
            <v>29</v>
          </cell>
          <cell r="O89">
            <v>32</v>
          </cell>
          <cell r="P89">
            <v>138</v>
          </cell>
          <cell r="Q89">
            <v>4</v>
          </cell>
          <cell r="R89" t="str">
            <v>瘦身系列</v>
          </cell>
          <cell r="S89">
            <v>2</v>
          </cell>
          <cell r="T89">
            <v>3</v>
          </cell>
          <cell r="U89">
            <v>1402.11</v>
          </cell>
          <cell r="V89">
            <v>7</v>
          </cell>
          <cell r="W89" t="str">
            <v>关爱女性系列</v>
          </cell>
          <cell r="X89">
            <v>1</v>
          </cell>
          <cell r="Y89">
            <v>2</v>
          </cell>
          <cell r="Z89">
            <v>559</v>
          </cell>
          <cell r="AA89">
            <v>5</v>
          </cell>
          <cell r="AB89" t="str">
            <v>补钙系列</v>
          </cell>
          <cell r="AC89">
            <v>3</v>
          </cell>
          <cell r="AD89">
            <v>5</v>
          </cell>
          <cell r="AE89">
            <v>3922.2</v>
          </cell>
          <cell r="AF89">
            <v>47</v>
          </cell>
        </row>
        <row r="90">
          <cell r="B90">
            <v>102934</v>
          </cell>
          <cell r="C90" t="str">
            <v>补肾系列</v>
          </cell>
          <cell r="D90">
            <v>24</v>
          </cell>
          <cell r="E90">
            <v>32</v>
          </cell>
          <cell r="F90">
            <v>1593.89</v>
          </cell>
          <cell r="G90">
            <v>30</v>
          </cell>
          <cell r="H90" t="str">
            <v>感冒系列</v>
          </cell>
          <cell r="I90">
            <v>42</v>
          </cell>
          <cell r="J90">
            <v>49</v>
          </cell>
          <cell r="K90">
            <v>1211.75</v>
          </cell>
          <cell r="L90">
            <v>49</v>
          </cell>
          <cell r="M90" t="str">
            <v>胃肠道系列</v>
          </cell>
          <cell r="N90">
            <v>30</v>
          </cell>
          <cell r="O90">
            <v>33</v>
          </cell>
          <cell r="P90">
            <v>277.4</v>
          </cell>
          <cell r="Q90">
            <v>11</v>
          </cell>
          <cell r="R90" t="str">
            <v>瘦身系列</v>
          </cell>
          <cell r="S90">
            <v>2</v>
          </cell>
          <cell r="T90">
            <v>3</v>
          </cell>
          <cell r="U90">
            <v>3159.67</v>
          </cell>
          <cell r="V90">
            <v>17</v>
          </cell>
          <cell r="W90" t="str">
            <v>关爱女性系列</v>
          </cell>
          <cell r="X90">
            <v>4</v>
          </cell>
          <cell r="Y90">
            <v>6</v>
          </cell>
          <cell r="Z90">
            <v>937.24</v>
          </cell>
          <cell r="AA90">
            <v>7</v>
          </cell>
          <cell r="AB90" t="str">
            <v>补钙系列</v>
          </cell>
          <cell r="AC90">
            <v>18</v>
          </cell>
          <cell r="AD90">
            <v>23</v>
          </cell>
          <cell r="AE90">
            <v>7462.03</v>
          </cell>
          <cell r="AF90">
            <v>84</v>
          </cell>
        </row>
        <row r="91">
          <cell r="B91">
            <v>102935</v>
          </cell>
          <cell r="C91" t="str">
            <v>补肾系列</v>
          </cell>
          <cell r="D91">
            <v>6</v>
          </cell>
          <cell r="E91">
            <v>11</v>
          </cell>
          <cell r="F91">
            <v>650.51</v>
          </cell>
          <cell r="G91">
            <v>10</v>
          </cell>
          <cell r="H91" t="str">
            <v>感冒系列</v>
          </cell>
          <cell r="I91">
            <v>15</v>
          </cell>
          <cell r="J91">
            <v>17</v>
          </cell>
          <cell r="K91">
            <v>3475.71</v>
          </cell>
          <cell r="L91">
            <v>134</v>
          </cell>
          <cell r="M91" t="str">
            <v>胃肠道系列</v>
          </cell>
          <cell r="N91">
            <v>29</v>
          </cell>
          <cell r="O91">
            <v>32</v>
          </cell>
          <cell r="P91">
            <v>723</v>
          </cell>
          <cell r="Q91">
            <v>23</v>
          </cell>
          <cell r="R91" t="str">
            <v>瘦身系列</v>
          </cell>
          <cell r="S91">
            <v>2</v>
          </cell>
          <cell r="T91">
            <v>3</v>
          </cell>
          <cell r="U91">
            <v>4160</v>
          </cell>
          <cell r="V91">
            <v>26</v>
          </cell>
          <cell r="W91" t="str">
            <v>关爱女性系列</v>
          </cell>
          <cell r="X91">
            <v>1</v>
          </cell>
          <cell r="Y91">
            <v>2</v>
          </cell>
          <cell r="Z91">
            <v>675</v>
          </cell>
          <cell r="AA91">
            <v>5</v>
          </cell>
          <cell r="AB91" t="str">
            <v>补钙系列</v>
          </cell>
          <cell r="AC91">
            <v>4</v>
          </cell>
          <cell r="AD91">
            <v>6</v>
          </cell>
          <cell r="AE91">
            <v>3104</v>
          </cell>
          <cell r="AF91">
            <v>34</v>
          </cell>
        </row>
        <row r="92">
          <cell r="B92">
            <v>103198</v>
          </cell>
          <cell r="C92" t="str">
            <v>补肾系列</v>
          </cell>
          <cell r="D92">
            <v>6</v>
          </cell>
          <cell r="E92">
            <v>11</v>
          </cell>
          <cell r="F92">
            <v>552.99</v>
          </cell>
          <cell r="G92">
            <v>14</v>
          </cell>
          <cell r="H92" t="str">
            <v>感冒系列</v>
          </cell>
          <cell r="I92">
            <v>15</v>
          </cell>
          <cell r="J92">
            <v>17</v>
          </cell>
          <cell r="K92">
            <v>981.22</v>
          </cell>
          <cell r="L92">
            <v>38</v>
          </cell>
          <cell r="M92" t="str">
            <v>胃肠道系列</v>
          </cell>
          <cell r="N92">
            <v>29</v>
          </cell>
          <cell r="O92">
            <v>32</v>
          </cell>
          <cell r="P92">
            <v>701.85</v>
          </cell>
          <cell r="Q92">
            <v>18</v>
          </cell>
          <cell r="R92" t="str">
            <v>瘦身系列</v>
          </cell>
          <cell r="S92">
            <v>2</v>
          </cell>
          <cell r="T92">
            <v>3</v>
          </cell>
          <cell r="U92">
            <v>1440</v>
          </cell>
          <cell r="V92">
            <v>10</v>
          </cell>
          <cell r="W92" t="str">
            <v>关爱女性系列</v>
          </cell>
          <cell r="X92">
            <v>2</v>
          </cell>
          <cell r="Y92">
            <v>3</v>
          </cell>
          <cell r="Z92">
            <v>627.5</v>
          </cell>
          <cell r="AA92">
            <v>5</v>
          </cell>
          <cell r="AB92" t="str">
            <v>补钙系列</v>
          </cell>
          <cell r="AC92">
            <v>5</v>
          </cell>
          <cell r="AD92">
            <v>8</v>
          </cell>
          <cell r="AE92">
            <v>3584.01</v>
          </cell>
          <cell r="AF92">
            <v>45</v>
          </cell>
        </row>
        <row r="93">
          <cell r="B93">
            <v>103199</v>
          </cell>
          <cell r="C93" t="str">
            <v>补肾系列</v>
          </cell>
          <cell r="D93">
            <v>6</v>
          </cell>
          <cell r="E93">
            <v>11</v>
          </cell>
          <cell r="F93">
            <v>1606.8</v>
          </cell>
          <cell r="G93">
            <v>39</v>
          </cell>
          <cell r="H93" t="str">
            <v>感冒系列</v>
          </cell>
          <cell r="I93">
            <v>15</v>
          </cell>
          <cell r="J93">
            <v>17</v>
          </cell>
          <cell r="K93">
            <v>2342.45</v>
          </cell>
          <cell r="L93">
            <v>87</v>
          </cell>
          <cell r="M93" t="str">
            <v>胃肠道系列</v>
          </cell>
          <cell r="N93">
            <v>29</v>
          </cell>
          <cell r="O93">
            <v>32</v>
          </cell>
          <cell r="P93">
            <v>365.25</v>
          </cell>
          <cell r="Q93">
            <v>11</v>
          </cell>
          <cell r="R93" t="str">
            <v>瘦身系列</v>
          </cell>
          <cell r="S93">
            <v>2</v>
          </cell>
          <cell r="T93">
            <v>3</v>
          </cell>
          <cell r="U93">
            <v>1072.01</v>
          </cell>
          <cell r="V93">
            <v>6</v>
          </cell>
          <cell r="W93" t="str">
            <v>关爱女性系列</v>
          </cell>
          <cell r="X93">
            <v>1</v>
          </cell>
          <cell r="Y93">
            <v>2</v>
          </cell>
          <cell r="Z93">
            <v>810</v>
          </cell>
          <cell r="AA93">
            <v>6</v>
          </cell>
          <cell r="AB93" t="str">
            <v>补钙系列</v>
          </cell>
          <cell r="AC93">
            <v>1</v>
          </cell>
          <cell r="AD93">
            <v>3</v>
          </cell>
          <cell r="AE93">
            <v>2423.93</v>
          </cell>
          <cell r="AF93">
            <v>32</v>
          </cell>
        </row>
        <row r="94">
          <cell r="B94">
            <v>103639</v>
          </cell>
          <cell r="C94" t="str">
            <v>补肾系列</v>
          </cell>
          <cell r="D94">
            <v>6</v>
          </cell>
          <cell r="E94">
            <v>11</v>
          </cell>
          <cell r="F94">
            <v>518.48</v>
          </cell>
          <cell r="G94">
            <v>12</v>
          </cell>
          <cell r="H94" t="str">
            <v>感冒系列</v>
          </cell>
          <cell r="I94">
            <v>15</v>
          </cell>
          <cell r="J94">
            <v>17</v>
          </cell>
          <cell r="K94">
            <v>3852.29</v>
          </cell>
          <cell r="L94">
            <v>144</v>
          </cell>
          <cell r="M94" t="str">
            <v>胃肠道系列</v>
          </cell>
          <cell r="N94">
            <v>29</v>
          </cell>
          <cell r="O94">
            <v>32</v>
          </cell>
          <cell r="P94">
            <v>25.5</v>
          </cell>
          <cell r="Q94">
            <v>1</v>
          </cell>
          <cell r="R94" t="str">
            <v>瘦身系列</v>
          </cell>
          <cell r="S94">
            <v>2</v>
          </cell>
          <cell r="T94">
            <v>3</v>
          </cell>
          <cell r="U94">
            <v>1776.02</v>
          </cell>
          <cell r="V94">
            <v>11</v>
          </cell>
          <cell r="W94" t="str">
            <v>关爱女性系列</v>
          </cell>
          <cell r="X94">
            <v>1</v>
          </cell>
          <cell r="Y94">
            <v>2</v>
          </cell>
          <cell r="Z94">
            <v>405</v>
          </cell>
          <cell r="AA94">
            <v>3</v>
          </cell>
          <cell r="AB94" t="str">
            <v>补钙系列</v>
          </cell>
          <cell r="AC94">
            <v>2</v>
          </cell>
          <cell r="AD94">
            <v>4</v>
          </cell>
          <cell r="AE94">
            <v>6570.53</v>
          </cell>
          <cell r="AF94">
            <v>76</v>
          </cell>
        </row>
        <row r="95">
          <cell r="B95">
            <v>104428</v>
          </cell>
          <cell r="C95" t="str">
            <v>补肾系列</v>
          </cell>
          <cell r="D95" t="str">
            <v/>
          </cell>
          <cell r="E95" t="str">
            <v/>
          </cell>
          <cell r="F95">
            <v>6385.54</v>
          </cell>
          <cell r="G95">
            <v>72</v>
          </cell>
          <cell r="H95" t="str">
            <v>感冒系列</v>
          </cell>
          <cell r="I95" t="str">
            <v/>
          </cell>
          <cell r="J95" t="str">
            <v/>
          </cell>
          <cell r="K95">
            <v>3138.47</v>
          </cell>
          <cell r="L95">
            <v>129</v>
          </cell>
          <cell r="M95" t="str">
            <v>胃肠道系列</v>
          </cell>
          <cell r="N95" t="str">
            <v/>
          </cell>
          <cell r="O95" t="str">
            <v/>
          </cell>
          <cell r="P95">
            <v>792.5</v>
          </cell>
          <cell r="Q95">
            <v>26</v>
          </cell>
          <cell r="R95" t="str">
            <v>瘦身系列</v>
          </cell>
          <cell r="S95" t="str">
            <v/>
          </cell>
          <cell r="T95" t="str">
            <v/>
          </cell>
          <cell r="U95">
            <v>864</v>
          </cell>
          <cell r="V95">
            <v>5</v>
          </cell>
          <cell r="W95" t="str">
            <v>关爱女性系列</v>
          </cell>
          <cell r="X95" t="str">
            <v/>
          </cell>
          <cell r="Y95" t="str">
            <v/>
          </cell>
          <cell r="Z95">
            <v>240</v>
          </cell>
          <cell r="AA95">
            <v>2</v>
          </cell>
          <cell r="AB95" t="str">
            <v>补钙系列</v>
          </cell>
          <cell r="AC95" t="str">
            <v/>
          </cell>
          <cell r="AD95" t="str">
            <v/>
          </cell>
          <cell r="AE95">
            <v>5307.6</v>
          </cell>
          <cell r="AF95">
            <v>62</v>
          </cell>
        </row>
        <row r="96">
          <cell r="B96">
            <v>104429</v>
          </cell>
          <cell r="C96" t="str">
            <v>补肾系列</v>
          </cell>
          <cell r="D96" t="str">
            <v/>
          </cell>
          <cell r="E96" t="str">
            <v/>
          </cell>
          <cell r="F96">
            <v>962.45</v>
          </cell>
          <cell r="G96">
            <v>23</v>
          </cell>
          <cell r="H96" t="str">
            <v>感冒系列</v>
          </cell>
          <cell r="I96" t="str">
            <v/>
          </cell>
          <cell r="J96" t="str">
            <v/>
          </cell>
          <cell r="K96">
            <v>286.52</v>
          </cell>
          <cell r="L96">
            <v>11</v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>关爱女性系列</v>
          </cell>
          <cell r="X96" t="str">
            <v/>
          </cell>
          <cell r="Y96" t="str">
            <v/>
          </cell>
          <cell r="Z96">
            <v>359</v>
          </cell>
          <cell r="AA96">
            <v>3</v>
          </cell>
          <cell r="AB96" t="str">
            <v>补钙系列</v>
          </cell>
          <cell r="AC96" t="str">
            <v/>
          </cell>
          <cell r="AD96" t="str">
            <v/>
          </cell>
          <cell r="AE96">
            <v>1926.75</v>
          </cell>
          <cell r="AF96">
            <v>27</v>
          </cell>
        </row>
        <row r="97">
          <cell r="B97">
            <v>104430</v>
          </cell>
          <cell r="C97" t="str">
            <v>补肾系列</v>
          </cell>
          <cell r="D97" t="str">
            <v/>
          </cell>
          <cell r="E97" t="str">
            <v/>
          </cell>
          <cell r="F97">
            <v>260.3</v>
          </cell>
          <cell r="G97">
            <v>4</v>
          </cell>
          <cell r="H97" t="str">
            <v>感冒系列</v>
          </cell>
          <cell r="I97" t="str">
            <v/>
          </cell>
          <cell r="J97" t="str">
            <v/>
          </cell>
          <cell r="K97">
            <v>143.56</v>
          </cell>
          <cell r="L97">
            <v>6</v>
          </cell>
          <cell r="M97" t="str">
            <v>胃肠道系列</v>
          </cell>
          <cell r="N97" t="str">
            <v/>
          </cell>
          <cell r="O97" t="str">
            <v/>
          </cell>
          <cell r="P97">
            <v>224</v>
          </cell>
          <cell r="Q97">
            <v>8</v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>关爱女性系列</v>
          </cell>
          <cell r="X97" t="str">
            <v/>
          </cell>
          <cell r="Y97" t="str">
            <v/>
          </cell>
          <cell r="Z97">
            <v>615</v>
          </cell>
          <cell r="AA97">
            <v>5</v>
          </cell>
          <cell r="AB97" t="str">
            <v>补钙系列</v>
          </cell>
          <cell r="AC97" t="str">
            <v/>
          </cell>
          <cell r="AD97" t="str">
            <v/>
          </cell>
          <cell r="AE97">
            <v>-326.52</v>
          </cell>
          <cell r="AF97">
            <v>-3</v>
          </cell>
        </row>
        <row r="98">
          <cell r="B98">
            <v>104533</v>
          </cell>
          <cell r="C98" t="str">
            <v>补肾系列</v>
          </cell>
          <cell r="D98" t="str">
            <v/>
          </cell>
          <cell r="E98" t="str">
            <v/>
          </cell>
          <cell r="F98">
            <v>321</v>
          </cell>
          <cell r="G98">
            <v>7</v>
          </cell>
          <cell r="H98" t="str">
            <v>感冒系列</v>
          </cell>
          <cell r="I98" t="str">
            <v/>
          </cell>
          <cell r="J98" t="str">
            <v/>
          </cell>
          <cell r="K98">
            <v>421.97</v>
          </cell>
          <cell r="L98">
            <v>18</v>
          </cell>
          <cell r="M98" t="str">
            <v>胃肠道系列</v>
          </cell>
          <cell r="N98" t="str">
            <v/>
          </cell>
          <cell r="O98" t="str">
            <v/>
          </cell>
          <cell r="P98">
            <v>187.5</v>
          </cell>
          <cell r="Q98">
            <v>4</v>
          </cell>
          <cell r="R98" t="str">
            <v>瘦身系列</v>
          </cell>
          <cell r="S98" t="str">
            <v/>
          </cell>
          <cell r="T98" t="str">
            <v/>
          </cell>
          <cell r="U98">
            <v>288.01</v>
          </cell>
          <cell r="V98">
            <v>2</v>
          </cell>
          <cell r="W98" t="str">
            <v>关爱女性系列</v>
          </cell>
          <cell r="X98" t="str">
            <v/>
          </cell>
          <cell r="Y98" t="str">
            <v/>
          </cell>
          <cell r="Z98">
            <v>405</v>
          </cell>
          <cell r="AA98">
            <v>3</v>
          </cell>
          <cell r="AB98" t="str">
            <v>补钙系列</v>
          </cell>
          <cell r="AC98" t="str">
            <v/>
          </cell>
          <cell r="AD98" t="str">
            <v/>
          </cell>
          <cell r="AE98">
            <v>5695.28</v>
          </cell>
          <cell r="AF98">
            <v>79</v>
          </cell>
        </row>
        <row r="99">
          <cell r="B99">
            <v>104838</v>
          </cell>
          <cell r="C99" t="str">
            <v>补肾系列</v>
          </cell>
          <cell r="D99" t="str">
            <v/>
          </cell>
          <cell r="E99" t="str">
            <v/>
          </cell>
          <cell r="F99">
            <v>770.5</v>
          </cell>
          <cell r="G99">
            <v>11</v>
          </cell>
          <cell r="H99" t="str">
            <v>感冒系列</v>
          </cell>
          <cell r="I99" t="str">
            <v/>
          </cell>
          <cell r="J99" t="str">
            <v/>
          </cell>
          <cell r="K99">
            <v>684.53</v>
          </cell>
          <cell r="L99">
            <v>28</v>
          </cell>
          <cell r="M99" t="str">
            <v>胃肠道系列</v>
          </cell>
          <cell r="N99" t="str">
            <v/>
          </cell>
          <cell r="O99" t="str">
            <v/>
          </cell>
          <cell r="P99">
            <v>51</v>
          </cell>
          <cell r="Q99">
            <v>2</v>
          </cell>
          <cell r="R99" t="str">
            <v>瘦身系列</v>
          </cell>
          <cell r="S99" t="str">
            <v/>
          </cell>
          <cell r="T99" t="str">
            <v/>
          </cell>
          <cell r="U99">
            <v>576</v>
          </cell>
          <cell r="V99">
            <v>3</v>
          </cell>
          <cell r="W99" t="str">
            <v>关爱女性系列</v>
          </cell>
          <cell r="X99" t="str">
            <v/>
          </cell>
          <cell r="Y99" t="str">
            <v/>
          </cell>
          <cell r="Z99">
            <v>503.86</v>
          </cell>
          <cell r="AA99">
            <v>4</v>
          </cell>
          <cell r="AB99" t="str">
            <v>补钙系列</v>
          </cell>
          <cell r="AC99" t="str">
            <v/>
          </cell>
          <cell r="AD99" t="str">
            <v/>
          </cell>
          <cell r="AE99">
            <v>1139.2</v>
          </cell>
          <cell r="AF99">
            <v>15</v>
          </cell>
        </row>
        <row r="100">
          <cell r="B100">
            <v>105267</v>
          </cell>
          <cell r="C100" t="str">
            <v>补肾系列</v>
          </cell>
          <cell r="D100" t="str">
            <v/>
          </cell>
          <cell r="E100" t="str">
            <v/>
          </cell>
          <cell r="F100">
            <v>2198.68</v>
          </cell>
          <cell r="G100">
            <v>29</v>
          </cell>
          <cell r="H100" t="str">
            <v>感冒系列</v>
          </cell>
          <cell r="I100" t="str">
            <v/>
          </cell>
          <cell r="J100" t="str">
            <v/>
          </cell>
          <cell r="K100">
            <v>643.95</v>
          </cell>
          <cell r="L100">
            <v>24</v>
          </cell>
          <cell r="M100" t="str">
            <v>胃肠道系列</v>
          </cell>
          <cell r="N100" t="str">
            <v/>
          </cell>
          <cell r="O100" t="str">
            <v/>
          </cell>
          <cell r="P100">
            <v>121.5</v>
          </cell>
          <cell r="Q100">
            <v>4</v>
          </cell>
          <cell r="R100" t="str">
            <v>瘦身系列</v>
          </cell>
          <cell r="S100" t="str">
            <v/>
          </cell>
          <cell r="T100" t="str">
            <v/>
          </cell>
          <cell r="U100">
            <v>2312.82</v>
          </cell>
          <cell r="V100">
            <v>19</v>
          </cell>
          <cell r="W100" t="str">
            <v>关爱女性系列</v>
          </cell>
          <cell r="X100" t="str">
            <v/>
          </cell>
          <cell r="Y100" t="str">
            <v/>
          </cell>
          <cell r="Z100">
            <v>270</v>
          </cell>
          <cell r="AA100">
            <v>2</v>
          </cell>
          <cell r="AB100" t="str">
            <v>补钙系列</v>
          </cell>
          <cell r="AC100" t="str">
            <v/>
          </cell>
          <cell r="AD100" t="str">
            <v/>
          </cell>
          <cell r="AE100">
            <v>5427.53</v>
          </cell>
          <cell r="AF100">
            <v>59</v>
          </cell>
        </row>
        <row r="101">
          <cell r="B101">
            <v>105396</v>
          </cell>
          <cell r="C101" t="str">
            <v>补肾系列</v>
          </cell>
          <cell r="D101" t="str">
            <v/>
          </cell>
          <cell r="E101" t="str">
            <v/>
          </cell>
          <cell r="F101">
            <v>322</v>
          </cell>
          <cell r="G101">
            <v>7</v>
          </cell>
          <cell r="H101" t="str">
            <v>感冒系列</v>
          </cell>
          <cell r="I101" t="str">
            <v/>
          </cell>
          <cell r="J101" t="str">
            <v/>
          </cell>
          <cell r="K101">
            <v>1825.89</v>
          </cell>
          <cell r="L101">
            <v>69</v>
          </cell>
          <cell r="M101" t="str">
            <v>胃肠道系列</v>
          </cell>
          <cell r="N101" t="str">
            <v/>
          </cell>
          <cell r="O101" t="str">
            <v/>
          </cell>
          <cell r="P101">
            <v>370.5</v>
          </cell>
          <cell r="Q101">
            <v>10</v>
          </cell>
          <cell r="R101" t="str">
            <v>瘦身系列</v>
          </cell>
          <cell r="S101" t="str">
            <v/>
          </cell>
          <cell r="T101" t="str">
            <v/>
          </cell>
          <cell r="U101">
            <v>288</v>
          </cell>
          <cell r="V101">
            <v>2</v>
          </cell>
          <cell r="W101" t="str">
            <v>关爱女性系列</v>
          </cell>
          <cell r="X101" t="str">
            <v/>
          </cell>
          <cell r="Y101" t="str">
            <v/>
          </cell>
          <cell r="Z101">
            <v>793.18</v>
          </cell>
          <cell r="AA101">
            <v>6</v>
          </cell>
          <cell r="AB101" t="str">
            <v>补钙系列</v>
          </cell>
          <cell r="AC101" t="str">
            <v/>
          </cell>
          <cell r="AD101" t="str">
            <v/>
          </cell>
          <cell r="AE101">
            <v>1357.3</v>
          </cell>
          <cell r="AF101">
            <v>14</v>
          </cell>
        </row>
        <row r="102">
          <cell r="B102">
            <v>105751</v>
          </cell>
          <cell r="C102" t="str">
            <v>补肾系列</v>
          </cell>
          <cell r="D102" t="str">
            <v/>
          </cell>
          <cell r="E102" t="str">
            <v/>
          </cell>
          <cell r="F102">
            <v>1328.5</v>
          </cell>
          <cell r="G102">
            <v>26</v>
          </cell>
          <cell r="H102" t="str">
            <v>感冒系列</v>
          </cell>
          <cell r="I102" t="str">
            <v/>
          </cell>
          <cell r="J102" t="str">
            <v/>
          </cell>
          <cell r="K102">
            <v>1598.3</v>
          </cell>
          <cell r="L102">
            <v>61</v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>瘦身系列</v>
          </cell>
          <cell r="S102" t="str">
            <v/>
          </cell>
          <cell r="T102" t="str">
            <v/>
          </cell>
          <cell r="U102">
            <v>208</v>
          </cell>
          <cell r="V102">
            <v>1</v>
          </cell>
          <cell r="W102" t="str">
            <v>关爱女性系列</v>
          </cell>
          <cell r="X102" t="str">
            <v/>
          </cell>
          <cell r="Y102" t="str">
            <v/>
          </cell>
          <cell r="Z102">
            <v>937</v>
          </cell>
          <cell r="AA102">
            <v>7</v>
          </cell>
          <cell r="AB102" t="str">
            <v>补钙系列</v>
          </cell>
          <cell r="AC102" t="str">
            <v/>
          </cell>
          <cell r="AD102" t="str">
            <v/>
          </cell>
          <cell r="AE102">
            <v>2690.01</v>
          </cell>
          <cell r="AF102">
            <v>33</v>
          </cell>
        </row>
        <row r="103">
          <cell r="B103">
            <v>105910</v>
          </cell>
          <cell r="C103" t="str">
            <v>补肾系列</v>
          </cell>
          <cell r="D103" t="str">
            <v/>
          </cell>
          <cell r="E103" t="str">
            <v/>
          </cell>
          <cell r="F103">
            <v>357.25</v>
          </cell>
          <cell r="G103">
            <v>8</v>
          </cell>
          <cell r="H103" t="str">
            <v>感冒系列</v>
          </cell>
          <cell r="I103" t="str">
            <v/>
          </cell>
          <cell r="J103" t="str">
            <v/>
          </cell>
          <cell r="K103">
            <v>326.53</v>
          </cell>
          <cell r="L103">
            <v>12</v>
          </cell>
          <cell r="M103" t="str">
            <v>胃肠道系列</v>
          </cell>
          <cell r="N103" t="str">
            <v/>
          </cell>
          <cell r="O103" t="str">
            <v/>
          </cell>
          <cell r="P103">
            <v>119.5</v>
          </cell>
          <cell r="Q103">
            <v>4</v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>关爱女性系列</v>
          </cell>
          <cell r="X103" t="str">
            <v/>
          </cell>
          <cell r="Y103" t="str">
            <v/>
          </cell>
          <cell r="Z103">
            <v>673</v>
          </cell>
          <cell r="AA103">
            <v>6</v>
          </cell>
          <cell r="AB103" t="str">
            <v>补钙系列</v>
          </cell>
          <cell r="AC103" t="str">
            <v/>
          </cell>
          <cell r="AD103" t="str">
            <v/>
          </cell>
          <cell r="AE103">
            <v>1380</v>
          </cell>
          <cell r="AF103">
            <v>14</v>
          </cell>
        </row>
        <row r="104">
          <cell r="B104">
            <v>106066</v>
          </cell>
          <cell r="C104" t="str">
            <v>补肾系列</v>
          </cell>
          <cell r="D104" t="str">
            <v/>
          </cell>
          <cell r="E104" t="str">
            <v/>
          </cell>
          <cell r="F104">
            <v>3458.14</v>
          </cell>
          <cell r="G104">
            <v>48</v>
          </cell>
          <cell r="H104" t="str">
            <v>感冒系列</v>
          </cell>
          <cell r="I104" t="str">
            <v/>
          </cell>
          <cell r="J104" t="str">
            <v/>
          </cell>
          <cell r="K104">
            <v>5787.29</v>
          </cell>
          <cell r="L104">
            <v>216</v>
          </cell>
          <cell r="M104" t="str">
            <v>胃肠道系列</v>
          </cell>
          <cell r="N104" t="str">
            <v/>
          </cell>
          <cell r="O104" t="str">
            <v/>
          </cell>
          <cell r="P104">
            <v>1623.61</v>
          </cell>
          <cell r="Q104">
            <v>45</v>
          </cell>
          <cell r="R104" t="str">
            <v>瘦身系列</v>
          </cell>
          <cell r="S104" t="str">
            <v/>
          </cell>
          <cell r="T104" t="str">
            <v/>
          </cell>
          <cell r="U104">
            <v>1768.11</v>
          </cell>
          <cell r="V104">
            <v>10</v>
          </cell>
          <cell r="W104" t="str">
            <v>关爱女性系列</v>
          </cell>
          <cell r="X104" t="str">
            <v/>
          </cell>
          <cell r="Y104" t="str">
            <v/>
          </cell>
          <cell r="Z104">
            <v>375</v>
          </cell>
          <cell r="AA104">
            <v>3</v>
          </cell>
          <cell r="AB104" t="str">
            <v>补钙系列</v>
          </cell>
          <cell r="AC104" t="str">
            <v/>
          </cell>
          <cell r="AD104" t="str">
            <v/>
          </cell>
          <cell r="AE104">
            <v>3416.2</v>
          </cell>
          <cell r="AF104">
            <v>38</v>
          </cell>
        </row>
        <row r="105">
          <cell r="B105">
            <v>106399</v>
          </cell>
          <cell r="C105" t="str">
            <v>补肾系列</v>
          </cell>
          <cell r="D105" t="str">
            <v/>
          </cell>
          <cell r="E105" t="str">
            <v/>
          </cell>
          <cell r="F105">
            <v>623.03</v>
          </cell>
          <cell r="G105">
            <v>10</v>
          </cell>
          <cell r="H105" t="str">
            <v>感冒系列</v>
          </cell>
          <cell r="I105" t="str">
            <v/>
          </cell>
          <cell r="J105" t="str">
            <v/>
          </cell>
          <cell r="K105">
            <v>936.85</v>
          </cell>
          <cell r="L105">
            <v>38</v>
          </cell>
          <cell r="M105" t="str">
            <v>胃肠道系列</v>
          </cell>
          <cell r="N105" t="str">
            <v/>
          </cell>
          <cell r="O105" t="str">
            <v/>
          </cell>
          <cell r="P105">
            <v>136.25</v>
          </cell>
          <cell r="Q105">
            <v>4</v>
          </cell>
          <cell r="R105" t="str">
            <v>瘦身系列</v>
          </cell>
          <cell r="S105" t="str">
            <v/>
          </cell>
          <cell r="T105" t="str">
            <v/>
          </cell>
          <cell r="U105">
            <v>208</v>
          </cell>
          <cell r="V105">
            <v>1</v>
          </cell>
          <cell r="W105" t="str">
            <v>关爱女性系列</v>
          </cell>
          <cell r="X105" t="str">
            <v/>
          </cell>
          <cell r="Y105" t="str">
            <v/>
          </cell>
          <cell r="Z105">
            <v>250</v>
          </cell>
          <cell r="AA105">
            <v>2</v>
          </cell>
          <cell r="AB105" t="str">
            <v>补钙系列</v>
          </cell>
          <cell r="AC105" t="str">
            <v/>
          </cell>
          <cell r="AD105" t="str">
            <v/>
          </cell>
          <cell r="AE105">
            <v>1115.51</v>
          </cell>
          <cell r="AF105">
            <v>12</v>
          </cell>
        </row>
        <row r="106">
          <cell r="B106">
            <v>106485</v>
          </cell>
          <cell r="C106" t="str">
            <v>补肾系列</v>
          </cell>
          <cell r="D106" t="str">
            <v/>
          </cell>
          <cell r="E106" t="str">
            <v/>
          </cell>
          <cell r="F106">
            <v>178.6</v>
          </cell>
          <cell r="G106">
            <v>4</v>
          </cell>
          <cell r="H106" t="str">
            <v>感冒系列</v>
          </cell>
          <cell r="I106" t="str">
            <v/>
          </cell>
          <cell r="J106" t="str">
            <v/>
          </cell>
          <cell r="K106">
            <v>221.45</v>
          </cell>
          <cell r="L106">
            <v>9</v>
          </cell>
          <cell r="M106" t="str">
            <v>胃肠道系列</v>
          </cell>
          <cell r="N106" t="str">
            <v/>
          </cell>
          <cell r="O106" t="str">
            <v/>
          </cell>
          <cell r="P106">
            <v>87.5</v>
          </cell>
          <cell r="Q106">
            <v>2</v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>关爱女性系列</v>
          </cell>
          <cell r="X106" t="str">
            <v/>
          </cell>
          <cell r="Y106" t="str">
            <v/>
          </cell>
          <cell r="Z106">
            <v>115</v>
          </cell>
          <cell r="AA106">
            <v>1</v>
          </cell>
          <cell r="AB106" t="str">
            <v>补钙系列</v>
          </cell>
          <cell r="AC106" t="str">
            <v/>
          </cell>
          <cell r="AD106" t="str">
            <v/>
          </cell>
          <cell r="AE106">
            <v>116</v>
          </cell>
          <cell r="AF106">
            <v>2</v>
          </cell>
        </row>
        <row r="107">
          <cell r="B107">
            <v>106568</v>
          </cell>
          <cell r="C107" t="str">
            <v>补肾系列</v>
          </cell>
          <cell r="D107" t="str">
            <v/>
          </cell>
          <cell r="E107" t="str">
            <v/>
          </cell>
          <cell r="F107">
            <v>167.5</v>
          </cell>
          <cell r="G107">
            <v>5</v>
          </cell>
          <cell r="H107" t="str">
            <v>感冒系列</v>
          </cell>
          <cell r="I107" t="str">
            <v/>
          </cell>
          <cell r="J107" t="str">
            <v/>
          </cell>
          <cell r="K107">
            <v>423.97</v>
          </cell>
          <cell r="L107">
            <v>17</v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>关爱女性系列</v>
          </cell>
          <cell r="X107" t="str">
            <v/>
          </cell>
          <cell r="Y107" t="str">
            <v/>
          </cell>
          <cell r="Z107">
            <v>135</v>
          </cell>
          <cell r="AA107">
            <v>1</v>
          </cell>
          <cell r="AB107" t="str">
            <v>补钙系列</v>
          </cell>
          <cell r="AC107" t="str">
            <v/>
          </cell>
          <cell r="AD107" t="str">
            <v/>
          </cell>
          <cell r="AE107">
            <v>1845.09</v>
          </cell>
          <cell r="AF107">
            <v>26</v>
          </cell>
        </row>
        <row r="108">
          <cell r="B108">
            <v>106569</v>
          </cell>
          <cell r="C108" t="str">
            <v>补肾系列</v>
          </cell>
          <cell r="D108" t="str">
            <v/>
          </cell>
          <cell r="E108" t="str">
            <v/>
          </cell>
          <cell r="F108">
            <v>1017.5</v>
          </cell>
          <cell r="G108">
            <v>13</v>
          </cell>
          <cell r="H108" t="str">
            <v>感冒系列</v>
          </cell>
          <cell r="I108" t="str">
            <v/>
          </cell>
          <cell r="J108" t="str">
            <v/>
          </cell>
          <cell r="K108">
            <v>659.68</v>
          </cell>
          <cell r="L108">
            <v>27</v>
          </cell>
          <cell r="M108" t="str">
            <v>胃肠道系列</v>
          </cell>
          <cell r="N108" t="str">
            <v/>
          </cell>
          <cell r="O108" t="str">
            <v/>
          </cell>
          <cell r="P108">
            <v>106.25</v>
          </cell>
          <cell r="Q108">
            <v>3</v>
          </cell>
          <cell r="R108" t="str">
            <v>瘦身系列</v>
          </cell>
          <cell r="S108" t="str">
            <v/>
          </cell>
          <cell r="T108" t="str">
            <v/>
          </cell>
          <cell r="U108">
            <v>2016</v>
          </cell>
          <cell r="V108">
            <v>12</v>
          </cell>
          <cell r="W108" t="str">
            <v>关爱女性系列</v>
          </cell>
          <cell r="X108" t="str">
            <v/>
          </cell>
          <cell r="Y108" t="str">
            <v/>
          </cell>
          <cell r="Z108">
            <v>405</v>
          </cell>
          <cell r="AA108">
            <v>3</v>
          </cell>
          <cell r="AB108" t="str">
            <v>补钙系列</v>
          </cell>
          <cell r="AC108" t="str">
            <v/>
          </cell>
          <cell r="AD108" t="str">
            <v/>
          </cell>
          <cell r="AE108">
            <v>1257.92</v>
          </cell>
          <cell r="AF108">
            <v>16</v>
          </cell>
        </row>
        <row r="109">
          <cell r="B109">
            <v>106865</v>
          </cell>
          <cell r="C109" t="str">
            <v>补肾系列</v>
          </cell>
          <cell r="D109" t="str">
            <v/>
          </cell>
          <cell r="E109" t="str">
            <v/>
          </cell>
          <cell r="F109">
            <v>449.5</v>
          </cell>
          <cell r="G109">
            <v>7</v>
          </cell>
          <cell r="H109" t="str">
            <v>感冒系列</v>
          </cell>
          <cell r="I109" t="str">
            <v/>
          </cell>
          <cell r="J109" t="str">
            <v/>
          </cell>
          <cell r="K109">
            <v>766.96</v>
          </cell>
          <cell r="L109">
            <v>34</v>
          </cell>
          <cell r="M109" t="str">
            <v>胃肠道系列</v>
          </cell>
          <cell r="N109" t="str">
            <v/>
          </cell>
          <cell r="O109" t="str">
            <v/>
          </cell>
          <cell r="P109">
            <v>85.25</v>
          </cell>
          <cell r="Q109">
            <v>2</v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>关爱女性系列</v>
          </cell>
          <cell r="X109" t="str">
            <v/>
          </cell>
          <cell r="Y109" t="str">
            <v/>
          </cell>
          <cell r="Z109">
            <v>121.5</v>
          </cell>
          <cell r="AA109">
            <v>1</v>
          </cell>
          <cell r="AB109" t="str">
            <v>补钙系列</v>
          </cell>
          <cell r="AC109" t="str">
            <v/>
          </cell>
          <cell r="AD109" t="str">
            <v/>
          </cell>
          <cell r="AE109">
            <v>358</v>
          </cell>
          <cell r="AF109">
            <v>6</v>
          </cell>
        </row>
        <row r="110">
          <cell r="B110">
            <v>107658</v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>感冒系列</v>
          </cell>
          <cell r="I110" t="str">
            <v/>
          </cell>
          <cell r="J110" t="str">
            <v/>
          </cell>
          <cell r="K110">
            <v>71.24</v>
          </cell>
          <cell r="L110">
            <v>3</v>
          </cell>
          <cell r="M110" t="str">
            <v>胃肠道系列</v>
          </cell>
          <cell r="N110" t="str">
            <v/>
          </cell>
          <cell r="O110" t="str">
            <v/>
          </cell>
          <cell r="P110">
            <v>73</v>
          </cell>
          <cell r="Q110">
            <v>3</v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F110" t="str">
            <v/>
          </cell>
        </row>
        <row r="111">
          <cell r="B111">
            <v>107728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>感冒系列</v>
          </cell>
          <cell r="I111" t="str">
            <v/>
          </cell>
          <cell r="J111" t="str">
            <v/>
          </cell>
          <cell r="K111">
            <v>28.5</v>
          </cell>
          <cell r="L111">
            <v>1</v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>补钙系列</v>
          </cell>
          <cell r="AC111" t="str">
            <v/>
          </cell>
          <cell r="AD111" t="str">
            <v/>
          </cell>
          <cell r="AE111">
            <v>414</v>
          </cell>
          <cell r="AF111">
            <v>4</v>
          </cell>
        </row>
        <row r="112">
          <cell r="B112">
            <v>107829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>感冒系列</v>
          </cell>
          <cell r="I112" t="str">
            <v/>
          </cell>
          <cell r="J112" t="str">
            <v/>
          </cell>
          <cell r="K112">
            <v>105.97</v>
          </cell>
          <cell r="L112">
            <v>4</v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>补钙系列</v>
          </cell>
          <cell r="AC112" t="str">
            <v/>
          </cell>
          <cell r="AD112" t="str">
            <v/>
          </cell>
          <cell r="AE112">
            <v>69</v>
          </cell>
          <cell r="AF112">
            <v>1</v>
          </cell>
        </row>
        <row r="113">
          <cell r="B113">
            <v>108277</v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MAX(DECODE(BB.DOCID,10,BB.DOCN</v>
          </cell>
          <cell r="D1" t="str">
            <v>MAX(AA.DOCID1_RW)</v>
          </cell>
          <cell r="E1" t="str">
            <v>MAX(AA.TZ_DOCID1)</v>
          </cell>
          <cell r="F1" t="str">
            <v>MAX(DECODE(BB.DOCID,10,BB.XS_J</v>
          </cell>
          <cell r="G1" t="str">
            <v>MAX(DECODE(BB.DOCID,10,BB.XS_S</v>
          </cell>
          <cell r="H1" t="str">
            <v>MAX(DECODE(BB.DOCID,11,BB.DOCN</v>
          </cell>
          <cell r="I1" t="str">
            <v>MAX(AA.DOCID2_RW)</v>
          </cell>
          <cell r="J1" t="str">
            <v>MAX(AA.TZ_DOCID2)</v>
          </cell>
          <cell r="K1" t="str">
            <v>MAX(DECODE(BB.DOCID,11,BB.XS_J</v>
          </cell>
          <cell r="L1" t="str">
            <v>MAX(DECODE(BB.DOCID,11,BB.XS_S</v>
          </cell>
          <cell r="M1" t="str">
            <v>MAX(DECODE(BB.DOCID,51,BB.DOCN</v>
          </cell>
          <cell r="N1" t="str">
            <v>MAX(AA.DOCID3_RW)</v>
          </cell>
          <cell r="O1" t="str">
            <v>MAX(AA.TZ_DOCID3)</v>
          </cell>
          <cell r="P1" t="str">
            <v>MAX(DECODE(BB.DOCID,51,BB.XS_J</v>
          </cell>
          <cell r="Q1" t="str">
            <v>MAX(DECODE(BB.DOCID,51,BB.XS_S</v>
          </cell>
          <cell r="R1" t="str">
            <v>MAX(DECODE(BB.DOCID,52,BB.DOCN</v>
          </cell>
          <cell r="S1" t="str">
            <v>MAX(AA.DOCID4_RW)</v>
          </cell>
          <cell r="T1" t="str">
            <v>MAX(AA.TZ_DOCID4)</v>
          </cell>
          <cell r="U1" t="str">
            <v>MAX(DECODE(BB.DOCID,52,BB.XS_J</v>
          </cell>
          <cell r="V1" t="str">
            <v>MAX(DECODE(BB.DOCID,52,BB.XS_S</v>
          </cell>
          <cell r="W1" t="str">
            <v>MAX(DECODE(BB.DOCID,53,BB.DOCN</v>
          </cell>
          <cell r="X1" t="str">
            <v>MAX(AA.DOCID5_RW)</v>
          </cell>
          <cell r="Y1" t="str">
            <v>MAX(AA.TZ_DOCID5)</v>
          </cell>
          <cell r="Z1" t="str">
            <v>MAX(DECODE(BB.DOCID,53,BB.XS_J</v>
          </cell>
          <cell r="AA1" t="str">
            <v>MAX(DECODE(BB.DOCID,53,BB.XS_S</v>
          </cell>
          <cell r="AB1" t="str">
            <v>MAX(DECODE(BB.DOCID,54,BB.DOCN</v>
          </cell>
          <cell r="AC1" t="str">
            <v>MAX(AA.DOCID6_RW)</v>
          </cell>
          <cell r="AD1" t="str">
            <v>MAX(AA.TZ_DOCID6)</v>
          </cell>
          <cell r="AE1" t="str">
            <v>MAX(DECODE(BB.DOCID,54,BB.XS_J</v>
          </cell>
          <cell r="AF1" t="str">
            <v>MAX(DECODE(BB.DOCID,54,BB.XS_S</v>
          </cell>
          <cell r="AG1" t="str">
            <v>MAX(DECODE(BB.DOCID,70,BB.DOCN</v>
          </cell>
          <cell r="AH1" t="str">
            <v>MAX(AA.DOCID8_RW)</v>
          </cell>
          <cell r="AI1" t="str">
            <v>MAX(AA.TZ_DOCID8)</v>
          </cell>
          <cell r="AJ1" t="str">
            <v>MAX(DECODE(BB.DOCID,70,BB.XS_J</v>
          </cell>
          <cell r="AK1" t="str">
            <v>MAX(DECODE(BB.DOCID,70,BB.XS_S</v>
          </cell>
        </row>
        <row r="2">
          <cell r="B2">
            <v>52</v>
          </cell>
          <cell r="C2" t="str">
            <v>补肾系列</v>
          </cell>
          <cell r="D2">
            <v>17</v>
          </cell>
          <cell r="E2">
            <v>23</v>
          </cell>
          <cell r="F2">
            <v>2457.99</v>
          </cell>
          <cell r="G2">
            <v>46</v>
          </cell>
          <cell r="H2" t="str">
            <v>感冒系列</v>
          </cell>
          <cell r="I2">
            <v>35</v>
          </cell>
          <cell r="J2">
            <v>40</v>
          </cell>
          <cell r="K2">
            <v>1164.94</v>
          </cell>
          <cell r="L2">
            <v>43</v>
          </cell>
          <cell r="M2" t="str">
            <v>胃肠道系列</v>
          </cell>
          <cell r="N2">
            <v>36</v>
          </cell>
          <cell r="O2">
            <v>41</v>
          </cell>
          <cell r="P2">
            <v>360</v>
          </cell>
          <cell r="Q2">
            <v>12</v>
          </cell>
          <cell r="R2" t="str">
            <v>瘦身系列</v>
          </cell>
          <cell r="S2">
            <v>2</v>
          </cell>
          <cell r="T2">
            <v>3</v>
          </cell>
          <cell r="U2">
            <v>1296.64</v>
          </cell>
          <cell r="V2">
            <v>7</v>
          </cell>
          <cell r="W2" t="str">
            <v>关爱女性系列</v>
          </cell>
          <cell r="X2">
            <v>1</v>
          </cell>
          <cell r="Y2">
            <v>2</v>
          </cell>
          <cell r="Z2">
            <v>400.37</v>
          </cell>
          <cell r="AA2">
            <v>3</v>
          </cell>
          <cell r="AB2" t="str">
            <v>补钙系列</v>
          </cell>
          <cell r="AC2">
            <v>14</v>
          </cell>
          <cell r="AD2">
            <v>18</v>
          </cell>
          <cell r="AE2">
            <v>3093.02</v>
          </cell>
          <cell r="AF2">
            <v>36</v>
          </cell>
          <cell r="AG2" t="str">
            <v>胃肠道2</v>
          </cell>
          <cell r="AH2">
            <v>84.5</v>
          </cell>
          <cell r="AI2">
            <v>169</v>
          </cell>
          <cell r="AJ2">
            <v>171.6</v>
          </cell>
          <cell r="AK2">
            <v>5</v>
          </cell>
        </row>
        <row r="3">
          <cell r="B3">
            <v>54</v>
          </cell>
          <cell r="C3" t="str">
            <v>补肾系列</v>
          </cell>
          <cell r="D3">
            <v>17</v>
          </cell>
          <cell r="E3">
            <v>23</v>
          </cell>
          <cell r="F3">
            <v>3616.5</v>
          </cell>
          <cell r="G3">
            <v>60</v>
          </cell>
          <cell r="H3" t="str">
            <v>感冒系列</v>
          </cell>
          <cell r="I3">
            <v>33</v>
          </cell>
          <cell r="J3">
            <v>38</v>
          </cell>
          <cell r="K3">
            <v>1621.8</v>
          </cell>
          <cell r="L3">
            <v>60</v>
          </cell>
          <cell r="M3" t="str">
            <v>胃肠道系列</v>
          </cell>
          <cell r="N3">
            <v>63</v>
          </cell>
          <cell r="O3">
            <v>73</v>
          </cell>
          <cell r="P3">
            <v>401.5</v>
          </cell>
          <cell r="Q3">
            <v>11</v>
          </cell>
          <cell r="R3" t="str">
            <v>瘦身系列</v>
          </cell>
          <cell r="S3">
            <v>2</v>
          </cell>
          <cell r="T3">
            <v>3</v>
          </cell>
          <cell r="U3">
            <v>704</v>
          </cell>
          <cell r="V3">
            <v>4</v>
          </cell>
          <cell r="W3" t="str">
            <v/>
          </cell>
          <cell r="X3">
            <v>1</v>
          </cell>
          <cell r="Y3">
            <v>2</v>
          </cell>
          <cell r="Z3" t="str">
            <v/>
          </cell>
          <cell r="AA3" t="str">
            <v/>
          </cell>
          <cell r="AB3" t="str">
            <v>补钙系列</v>
          </cell>
          <cell r="AC3">
            <v>23</v>
          </cell>
          <cell r="AD3">
            <v>30</v>
          </cell>
          <cell r="AE3">
            <v>11570.41</v>
          </cell>
          <cell r="AF3">
            <v>141</v>
          </cell>
          <cell r="AG3" t="str">
            <v>胃肠道2</v>
          </cell>
          <cell r="AH3">
            <v>84.5</v>
          </cell>
          <cell r="AI3">
            <v>169</v>
          </cell>
          <cell r="AJ3">
            <v>510.9</v>
          </cell>
          <cell r="AK3">
            <v>14</v>
          </cell>
        </row>
        <row r="4">
          <cell r="B4">
            <v>56</v>
          </cell>
          <cell r="C4" t="str">
            <v>补肾系列</v>
          </cell>
          <cell r="D4">
            <v>6</v>
          </cell>
          <cell r="E4">
            <v>9</v>
          </cell>
          <cell r="F4">
            <v>3460.43</v>
          </cell>
          <cell r="G4">
            <v>51</v>
          </cell>
          <cell r="H4" t="str">
            <v>感冒系列</v>
          </cell>
          <cell r="I4">
            <v>36</v>
          </cell>
          <cell r="J4">
            <v>41</v>
          </cell>
          <cell r="K4">
            <v>2072.6</v>
          </cell>
          <cell r="L4">
            <v>84</v>
          </cell>
          <cell r="M4" t="str">
            <v/>
          </cell>
          <cell r="N4">
            <v>29</v>
          </cell>
          <cell r="O4">
            <v>32</v>
          </cell>
          <cell r="P4" t="str">
            <v/>
          </cell>
          <cell r="Q4" t="str">
            <v/>
          </cell>
          <cell r="R4" t="str">
            <v/>
          </cell>
          <cell r="S4">
            <v>1</v>
          </cell>
          <cell r="T4">
            <v>1</v>
          </cell>
          <cell r="U4" t="str">
            <v/>
          </cell>
          <cell r="V4" t="str">
            <v/>
          </cell>
          <cell r="W4" t="str">
            <v>关爱女性系列</v>
          </cell>
          <cell r="X4">
            <v>1</v>
          </cell>
          <cell r="Y4">
            <v>2</v>
          </cell>
          <cell r="Z4">
            <v>135</v>
          </cell>
          <cell r="AA4">
            <v>1</v>
          </cell>
          <cell r="AB4" t="str">
            <v>补钙系列</v>
          </cell>
          <cell r="AC4">
            <v>10</v>
          </cell>
          <cell r="AD4">
            <v>15</v>
          </cell>
          <cell r="AE4">
            <v>3562.51</v>
          </cell>
          <cell r="AF4">
            <v>43</v>
          </cell>
          <cell r="AG4" t="str">
            <v>胃肠道2</v>
          </cell>
          <cell r="AH4">
            <v>148.75</v>
          </cell>
          <cell r="AI4">
            <v>223.1</v>
          </cell>
          <cell r="AJ4">
            <v>195.8</v>
          </cell>
          <cell r="AK4">
            <v>5</v>
          </cell>
        </row>
        <row r="5">
          <cell r="B5">
            <v>307</v>
          </cell>
          <cell r="C5" t="str">
            <v>补肾系列</v>
          </cell>
          <cell r="D5">
            <v>151</v>
          </cell>
          <cell r="E5">
            <v>166</v>
          </cell>
          <cell r="F5">
            <v>32391.79</v>
          </cell>
          <cell r="G5">
            <v>502</v>
          </cell>
          <cell r="H5" t="str">
            <v>感冒系列</v>
          </cell>
          <cell r="I5">
            <v>210</v>
          </cell>
          <cell r="J5">
            <v>216</v>
          </cell>
          <cell r="K5">
            <v>9699.05</v>
          </cell>
          <cell r="L5">
            <v>352</v>
          </cell>
          <cell r="M5" t="str">
            <v>胃肠道系列</v>
          </cell>
          <cell r="N5">
            <v>227</v>
          </cell>
          <cell r="O5">
            <v>241</v>
          </cell>
          <cell r="P5">
            <v>4143.69</v>
          </cell>
          <cell r="Q5">
            <v>123</v>
          </cell>
          <cell r="R5" t="str">
            <v>瘦身系列</v>
          </cell>
          <cell r="S5">
            <v>21</v>
          </cell>
          <cell r="T5">
            <v>27</v>
          </cell>
          <cell r="U5">
            <v>10762.4</v>
          </cell>
          <cell r="V5">
            <v>77</v>
          </cell>
          <cell r="W5" t="str">
            <v>关爱女性系列</v>
          </cell>
          <cell r="X5">
            <v>6</v>
          </cell>
          <cell r="Y5">
            <v>9</v>
          </cell>
          <cell r="Z5">
            <v>2311.5</v>
          </cell>
          <cell r="AA5">
            <v>18</v>
          </cell>
          <cell r="AB5" t="str">
            <v>补钙系列</v>
          </cell>
          <cell r="AC5">
            <v>105</v>
          </cell>
          <cell r="AD5">
            <v>116</v>
          </cell>
          <cell r="AE5">
            <v>20472.59</v>
          </cell>
          <cell r="AF5">
            <v>239</v>
          </cell>
          <cell r="AG5" t="str">
            <v>胃肠道2</v>
          </cell>
          <cell r="AH5">
            <v>2520.02</v>
          </cell>
          <cell r="AI5">
            <v>2646</v>
          </cell>
          <cell r="AJ5">
            <v>1662.86</v>
          </cell>
          <cell r="AK5">
            <v>45</v>
          </cell>
        </row>
        <row r="6">
          <cell r="B6">
            <v>308</v>
          </cell>
          <cell r="C6" t="str">
            <v>补肾系列</v>
          </cell>
          <cell r="D6">
            <v>27</v>
          </cell>
          <cell r="E6">
            <v>34</v>
          </cell>
          <cell r="F6">
            <v>4208.67</v>
          </cell>
          <cell r="G6">
            <v>66</v>
          </cell>
          <cell r="H6" t="str">
            <v>感冒系列</v>
          </cell>
          <cell r="I6">
            <v>28</v>
          </cell>
          <cell r="J6">
            <v>33</v>
          </cell>
          <cell r="K6">
            <v>1393.49</v>
          </cell>
          <cell r="L6">
            <v>52</v>
          </cell>
          <cell r="M6" t="str">
            <v>胃肠道系列</v>
          </cell>
          <cell r="N6">
            <v>31</v>
          </cell>
          <cell r="O6">
            <v>35</v>
          </cell>
          <cell r="P6">
            <v>153.5</v>
          </cell>
          <cell r="Q6">
            <v>5</v>
          </cell>
          <cell r="R6" t="str">
            <v>瘦身系列</v>
          </cell>
          <cell r="S6">
            <v>1</v>
          </cell>
          <cell r="T6">
            <v>1</v>
          </cell>
          <cell r="U6">
            <v>576</v>
          </cell>
          <cell r="V6">
            <v>3</v>
          </cell>
          <cell r="W6" t="str">
            <v>关爱女性系列</v>
          </cell>
          <cell r="X6">
            <v>1</v>
          </cell>
          <cell r="Y6">
            <v>2</v>
          </cell>
          <cell r="Z6">
            <v>270</v>
          </cell>
          <cell r="AA6">
            <v>2</v>
          </cell>
          <cell r="AB6" t="str">
            <v>补钙系列</v>
          </cell>
          <cell r="AC6">
            <v>6</v>
          </cell>
          <cell r="AD6">
            <v>9</v>
          </cell>
          <cell r="AE6">
            <v>4927.12</v>
          </cell>
          <cell r="AF6">
            <v>51</v>
          </cell>
          <cell r="AG6" t="str">
            <v>胃肠道2</v>
          </cell>
          <cell r="AH6">
            <v>168</v>
          </cell>
          <cell r="AI6">
            <v>252</v>
          </cell>
          <cell r="AJ6">
            <v>499.2</v>
          </cell>
          <cell r="AK6">
            <v>14</v>
          </cell>
        </row>
        <row r="7">
          <cell r="B7">
            <v>311</v>
          </cell>
          <cell r="C7" t="str">
            <v>补肾系列</v>
          </cell>
          <cell r="D7">
            <v>24</v>
          </cell>
          <cell r="E7">
            <v>29</v>
          </cell>
          <cell r="F7">
            <v>5338.4</v>
          </cell>
          <cell r="G7">
            <v>96</v>
          </cell>
          <cell r="H7" t="str">
            <v>感冒系列</v>
          </cell>
          <cell r="I7">
            <v>15</v>
          </cell>
          <cell r="J7">
            <v>17</v>
          </cell>
          <cell r="K7">
            <v>191.22</v>
          </cell>
          <cell r="L7">
            <v>7</v>
          </cell>
          <cell r="M7" t="str">
            <v>胃肠道系列</v>
          </cell>
          <cell r="N7">
            <v>6</v>
          </cell>
          <cell r="O7">
            <v>3</v>
          </cell>
          <cell r="P7">
            <v>17</v>
          </cell>
          <cell r="Q7">
            <v>1</v>
          </cell>
          <cell r="R7" t="str">
            <v/>
          </cell>
          <cell r="S7">
            <v>2</v>
          </cell>
          <cell r="T7">
            <v>3</v>
          </cell>
          <cell r="U7" t="str">
            <v/>
          </cell>
          <cell r="V7" t="str">
            <v/>
          </cell>
          <cell r="W7" t="str">
            <v/>
          </cell>
          <cell r="X7">
            <v>1</v>
          </cell>
          <cell r="Y7">
            <v>2</v>
          </cell>
          <cell r="Z7" t="str">
            <v/>
          </cell>
          <cell r="AA7" t="str">
            <v/>
          </cell>
          <cell r="AB7" t="str">
            <v>补钙系列</v>
          </cell>
          <cell r="AC7">
            <v>3</v>
          </cell>
          <cell r="AD7">
            <v>5</v>
          </cell>
          <cell r="AE7">
            <v>3055.24</v>
          </cell>
          <cell r="AF7">
            <v>36</v>
          </cell>
          <cell r="AG7" t="str">
            <v>胃肠道2</v>
          </cell>
          <cell r="AH7">
            <v>84.5</v>
          </cell>
          <cell r="AI7">
            <v>169</v>
          </cell>
          <cell r="AJ7">
            <v>35.02</v>
          </cell>
          <cell r="AK7">
            <v>1</v>
          </cell>
        </row>
        <row r="8">
          <cell r="B8">
            <v>329</v>
          </cell>
          <cell r="C8" t="str">
            <v>补肾系列</v>
          </cell>
          <cell r="D8">
            <v>20</v>
          </cell>
          <cell r="E8">
            <v>27</v>
          </cell>
          <cell r="F8">
            <v>771</v>
          </cell>
          <cell r="G8">
            <v>17</v>
          </cell>
          <cell r="H8" t="str">
            <v>感冒系列</v>
          </cell>
          <cell r="I8">
            <v>18</v>
          </cell>
          <cell r="J8">
            <v>20</v>
          </cell>
          <cell r="K8">
            <v>515.23</v>
          </cell>
          <cell r="L8">
            <v>19</v>
          </cell>
          <cell r="M8" t="str">
            <v>胃肠道系列</v>
          </cell>
          <cell r="N8">
            <v>37</v>
          </cell>
          <cell r="O8">
            <v>42</v>
          </cell>
          <cell r="P8">
            <v>50.05</v>
          </cell>
          <cell r="Q8">
            <v>2</v>
          </cell>
          <cell r="R8" t="str">
            <v>瘦身系列</v>
          </cell>
          <cell r="S8">
            <v>4</v>
          </cell>
          <cell r="T8">
            <v>5</v>
          </cell>
          <cell r="U8">
            <v>288</v>
          </cell>
          <cell r="V8">
            <v>2</v>
          </cell>
          <cell r="W8" t="str">
            <v>关爱女性系列</v>
          </cell>
          <cell r="X8">
            <v>1</v>
          </cell>
          <cell r="Y8">
            <v>2</v>
          </cell>
          <cell r="Z8">
            <v>130</v>
          </cell>
          <cell r="AA8">
            <v>1</v>
          </cell>
          <cell r="AB8" t="str">
            <v>补钙系列</v>
          </cell>
          <cell r="AC8">
            <v>26</v>
          </cell>
          <cell r="AD8">
            <v>34</v>
          </cell>
          <cell r="AE8">
            <v>4556.4</v>
          </cell>
          <cell r="AF8">
            <v>51</v>
          </cell>
          <cell r="AG8" t="str">
            <v>胃肠道2</v>
          </cell>
          <cell r="AH8">
            <v>616.8</v>
          </cell>
          <cell r="AI8">
            <v>740.2</v>
          </cell>
          <cell r="AJ8">
            <v>112.75</v>
          </cell>
          <cell r="AK8">
            <v>3</v>
          </cell>
        </row>
        <row r="9">
          <cell r="B9">
            <v>337</v>
          </cell>
          <cell r="C9" t="str">
            <v>补肾系列</v>
          </cell>
          <cell r="D9" t="str">
            <v/>
          </cell>
          <cell r="E9" t="str">
            <v/>
          </cell>
          <cell r="F9">
            <v>12547.04</v>
          </cell>
          <cell r="G9">
            <v>158</v>
          </cell>
          <cell r="H9" t="str">
            <v>感冒系列</v>
          </cell>
          <cell r="I9" t="str">
            <v/>
          </cell>
          <cell r="J9" t="str">
            <v/>
          </cell>
          <cell r="K9">
            <v>14339.27</v>
          </cell>
          <cell r="L9">
            <v>532</v>
          </cell>
          <cell r="M9" t="str">
            <v>胃肠道系列</v>
          </cell>
          <cell r="N9" t="str">
            <v/>
          </cell>
          <cell r="O9" t="str">
            <v/>
          </cell>
          <cell r="P9">
            <v>1695.36</v>
          </cell>
          <cell r="Q9">
            <v>40</v>
          </cell>
          <cell r="R9" t="str">
            <v>瘦身系列</v>
          </cell>
          <cell r="S9" t="str">
            <v/>
          </cell>
          <cell r="T9" t="str">
            <v/>
          </cell>
          <cell r="U9">
            <v>9876.8</v>
          </cell>
          <cell r="V9">
            <v>51</v>
          </cell>
          <cell r="W9" t="str">
            <v>关爱女性系列</v>
          </cell>
          <cell r="X9" t="str">
            <v/>
          </cell>
          <cell r="Y9" t="str">
            <v/>
          </cell>
          <cell r="Z9">
            <v>517.5</v>
          </cell>
          <cell r="AA9">
            <v>4</v>
          </cell>
          <cell r="AB9" t="str">
            <v>补钙系列</v>
          </cell>
          <cell r="AC9" t="str">
            <v/>
          </cell>
          <cell r="AD9" t="str">
            <v/>
          </cell>
          <cell r="AE9">
            <v>12232.98</v>
          </cell>
          <cell r="AF9">
            <v>143</v>
          </cell>
          <cell r="AG9" t="str">
            <v>胃肠道2</v>
          </cell>
          <cell r="AH9" t="str">
            <v/>
          </cell>
          <cell r="AI9" t="str">
            <v/>
          </cell>
          <cell r="AJ9">
            <v>745</v>
          </cell>
          <cell r="AK9">
            <v>19</v>
          </cell>
        </row>
        <row r="10">
          <cell r="B10">
            <v>339</v>
          </cell>
          <cell r="C10" t="str">
            <v>补肾系列</v>
          </cell>
          <cell r="D10">
            <v>17</v>
          </cell>
          <cell r="E10">
            <v>22</v>
          </cell>
          <cell r="F10">
            <v>2801</v>
          </cell>
          <cell r="G10">
            <v>44</v>
          </cell>
          <cell r="H10" t="str">
            <v>感冒系列</v>
          </cell>
          <cell r="I10">
            <v>12</v>
          </cell>
          <cell r="J10">
            <v>13</v>
          </cell>
          <cell r="K10">
            <v>878.2</v>
          </cell>
          <cell r="L10">
            <v>31</v>
          </cell>
          <cell r="M10" t="str">
            <v/>
          </cell>
          <cell r="N10">
            <v>29</v>
          </cell>
          <cell r="O10">
            <v>32</v>
          </cell>
          <cell r="P10" t="str">
            <v/>
          </cell>
          <cell r="Q10" t="str">
            <v/>
          </cell>
          <cell r="R10" t="str">
            <v/>
          </cell>
          <cell r="S10">
            <v>3</v>
          </cell>
          <cell r="T10">
            <v>4</v>
          </cell>
          <cell r="U10" t="str">
            <v/>
          </cell>
          <cell r="V10" t="str">
            <v/>
          </cell>
          <cell r="W10" t="str">
            <v>关爱女性系列</v>
          </cell>
          <cell r="X10">
            <v>1</v>
          </cell>
          <cell r="Y10">
            <v>2</v>
          </cell>
          <cell r="Z10">
            <v>651.5</v>
          </cell>
          <cell r="AA10">
            <v>5</v>
          </cell>
          <cell r="AB10" t="str">
            <v>补钙系列</v>
          </cell>
          <cell r="AC10">
            <v>7</v>
          </cell>
          <cell r="AD10">
            <v>11</v>
          </cell>
          <cell r="AE10">
            <v>3580.18</v>
          </cell>
          <cell r="AF10">
            <v>46</v>
          </cell>
          <cell r="AG10" t="str">
            <v>胃肠道2</v>
          </cell>
          <cell r="AH10">
            <v>446.01</v>
          </cell>
          <cell r="AI10">
            <v>669</v>
          </cell>
          <cell r="AJ10">
            <v>337.9</v>
          </cell>
          <cell r="AK10">
            <v>9</v>
          </cell>
        </row>
        <row r="11">
          <cell r="B11">
            <v>341</v>
          </cell>
          <cell r="C11" t="str">
            <v>补肾系列</v>
          </cell>
          <cell r="D11">
            <v>27</v>
          </cell>
          <cell r="E11">
            <v>35</v>
          </cell>
          <cell r="F11">
            <v>15502.29</v>
          </cell>
          <cell r="G11">
            <v>170</v>
          </cell>
          <cell r="H11" t="str">
            <v>感冒系列</v>
          </cell>
          <cell r="I11">
            <v>45</v>
          </cell>
          <cell r="J11">
            <v>52</v>
          </cell>
          <cell r="K11">
            <v>4688.88</v>
          </cell>
          <cell r="L11">
            <v>176</v>
          </cell>
          <cell r="M11" t="str">
            <v>胃肠道系列</v>
          </cell>
          <cell r="N11">
            <v>48</v>
          </cell>
          <cell r="O11">
            <v>55</v>
          </cell>
          <cell r="P11">
            <v>370</v>
          </cell>
          <cell r="Q11">
            <v>10</v>
          </cell>
          <cell r="R11" t="str">
            <v>瘦身系列</v>
          </cell>
          <cell r="S11">
            <v>8</v>
          </cell>
          <cell r="T11">
            <v>10</v>
          </cell>
          <cell r="U11">
            <v>6176</v>
          </cell>
          <cell r="V11">
            <v>36</v>
          </cell>
          <cell r="W11" t="str">
            <v>关爱女性系列</v>
          </cell>
          <cell r="X11">
            <v>2</v>
          </cell>
          <cell r="Y11">
            <v>3</v>
          </cell>
          <cell r="Z11">
            <v>1066.5</v>
          </cell>
          <cell r="AA11">
            <v>8</v>
          </cell>
          <cell r="AB11" t="str">
            <v>补钙系列</v>
          </cell>
          <cell r="AC11">
            <v>14</v>
          </cell>
          <cell r="AD11">
            <v>18</v>
          </cell>
          <cell r="AE11">
            <v>7122.7</v>
          </cell>
          <cell r="AF11">
            <v>86</v>
          </cell>
          <cell r="AG11" t="str">
            <v>胃肠道2</v>
          </cell>
          <cell r="AH11">
            <v>4542.1</v>
          </cell>
          <cell r="AI11">
            <v>4769.2</v>
          </cell>
          <cell r="AJ11">
            <v>198.2</v>
          </cell>
          <cell r="AK11">
            <v>5</v>
          </cell>
        </row>
        <row r="12">
          <cell r="B12">
            <v>343</v>
          </cell>
          <cell r="C12" t="str">
            <v>补肾系列</v>
          </cell>
          <cell r="D12">
            <v>27</v>
          </cell>
          <cell r="E12">
            <v>35</v>
          </cell>
          <cell r="F12">
            <v>8160.95</v>
          </cell>
          <cell r="G12">
            <v>142</v>
          </cell>
          <cell r="H12" t="str">
            <v>感冒系列</v>
          </cell>
          <cell r="I12">
            <v>45</v>
          </cell>
          <cell r="J12">
            <v>52</v>
          </cell>
          <cell r="K12">
            <v>2819.24</v>
          </cell>
          <cell r="L12">
            <v>101</v>
          </cell>
          <cell r="M12" t="str">
            <v>胃肠道系列</v>
          </cell>
          <cell r="N12">
            <v>178</v>
          </cell>
          <cell r="O12">
            <v>195</v>
          </cell>
          <cell r="P12">
            <v>709.01</v>
          </cell>
          <cell r="Q12">
            <v>21</v>
          </cell>
          <cell r="R12" t="str">
            <v>瘦身系列</v>
          </cell>
          <cell r="S12">
            <v>7</v>
          </cell>
          <cell r="T12">
            <v>9</v>
          </cell>
          <cell r="U12">
            <v>1936</v>
          </cell>
          <cell r="V12">
            <v>11</v>
          </cell>
          <cell r="W12" t="str">
            <v>关爱女性系列</v>
          </cell>
          <cell r="X12">
            <v>2</v>
          </cell>
          <cell r="Y12">
            <v>3</v>
          </cell>
          <cell r="Z12">
            <v>365</v>
          </cell>
          <cell r="AA12">
            <v>3</v>
          </cell>
          <cell r="AB12" t="str">
            <v>补钙系列</v>
          </cell>
          <cell r="AC12">
            <v>11</v>
          </cell>
          <cell r="AD12">
            <v>17</v>
          </cell>
          <cell r="AE12">
            <v>12247.51</v>
          </cell>
          <cell r="AF12">
            <v>129</v>
          </cell>
          <cell r="AG12" t="str">
            <v>胃肠道2</v>
          </cell>
          <cell r="AH12">
            <v>2049.54</v>
          </cell>
          <cell r="AI12">
            <v>2152</v>
          </cell>
          <cell r="AJ12">
            <v>577.8</v>
          </cell>
          <cell r="AK12">
            <v>15</v>
          </cell>
        </row>
        <row r="13">
          <cell r="B13">
            <v>347</v>
          </cell>
          <cell r="C13" t="str">
            <v>补肾系列</v>
          </cell>
          <cell r="D13">
            <v>17</v>
          </cell>
          <cell r="E13">
            <v>22</v>
          </cell>
          <cell r="F13">
            <v>1594.53</v>
          </cell>
          <cell r="G13">
            <v>40</v>
          </cell>
          <cell r="H13" t="str">
            <v>感冒系列</v>
          </cell>
          <cell r="I13">
            <v>15</v>
          </cell>
          <cell r="J13">
            <v>17</v>
          </cell>
          <cell r="K13">
            <v>879.49</v>
          </cell>
          <cell r="L13">
            <v>33</v>
          </cell>
          <cell r="M13" t="str">
            <v>胃肠道系列</v>
          </cell>
          <cell r="N13">
            <v>55</v>
          </cell>
          <cell r="O13">
            <v>63</v>
          </cell>
          <cell r="P13">
            <v>119.63</v>
          </cell>
          <cell r="Q13">
            <v>5</v>
          </cell>
          <cell r="R13" t="str">
            <v>瘦身系列</v>
          </cell>
          <cell r="S13">
            <v>6</v>
          </cell>
          <cell r="T13">
            <v>8</v>
          </cell>
          <cell r="U13">
            <v>288</v>
          </cell>
          <cell r="V13">
            <v>1</v>
          </cell>
          <cell r="W13" t="str">
            <v>关爱女性系列</v>
          </cell>
          <cell r="X13">
            <v>1</v>
          </cell>
          <cell r="Y13">
            <v>2</v>
          </cell>
          <cell r="Z13">
            <v>405</v>
          </cell>
          <cell r="AA13">
            <v>3</v>
          </cell>
          <cell r="AB13" t="str">
            <v>补钙系列</v>
          </cell>
          <cell r="AC13">
            <v>6</v>
          </cell>
          <cell r="AD13">
            <v>9</v>
          </cell>
          <cell r="AE13">
            <v>3020.05</v>
          </cell>
          <cell r="AF13">
            <v>35</v>
          </cell>
          <cell r="AG13" t="str">
            <v>胃肠道2</v>
          </cell>
          <cell r="AH13">
            <v>84.5</v>
          </cell>
          <cell r="AI13">
            <v>169</v>
          </cell>
          <cell r="AJ13">
            <v>39.8</v>
          </cell>
          <cell r="AK13">
            <v>1</v>
          </cell>
        </row>
        <row r="14">
          <cell r="B14">
            <v>349</v>
          </cell>
          <cell r="C14" t="str">
            <v>补肾系列</v>
          </cell>
          <cell r="D14">
            <v>17</v>
          </cell>
          <cell r="E14">
            <v>23</v>
          </cell>
          <cell r="F14">
            <v>1777.75</v>
          </cell>
          <cell r="G14">
            <v>23</v>
          </cell>
          <cell r="H14" t="str">
            <v>感冒系列</v>
          </cell>
          <cell r="I14">
            <v>64</v>
          </cell>
          <cell r="J14">
            <v>73</v>
          </cell>
          <cell r="K14">
            <v>3265.72</v>
          </cell>
          <cell r="L14">
            <v>118</v>
          </cell>
          <cell r="M14" t="str">
            <v>胃肠道系列</v>
          </cell>
          <cell r="N14">
            <v>47</v>
          </cell>
          <cell r="O14">
            <v>53</v>
          </cell>
          <cell r="P14">
            <v>591.5</v>
          </cell>
          <cell r="Q14">
            <v>19</v>
          </cell>
          <cell r="R14" t="str">
            <v>瘦身系列</v>
          </cell>
          <cell r="S14">
            <v>2</v>
          </cell>
          <cell r="T14">
            <v>3</v>
          </cell>
          <cell r="U14">
            <v>288</v>
          </cell>
          <cell r="V14">
            <v>2</v>
          </cell>
          <cell r="W14" t="str">
            <v>关爱女性系列</v>
          </cell>
          <cell r="X14">
            <v>1</v>
          </cell>
          <cell r="Y14">
            <v>2</v>
          </cell>
          <cell r="Z14">
            <v>540</v>
          </cell>
          <cell r="AA14">
            <v>4</v>
          </cell>
          <cell r="AB14" t="str">
            <v>补钙系列</v>
          </cell>
          <cell r="AC14">
            <v>11</v>
          </cell>
          <cell r="AD14">
            <v>17</v>
          </cell>
          <cell r="AE14">
            <v>4569.2</v>
          </cell>
          <cell r="AF14">
            <v>48</v>
          </cell>
          <cell r="AG14" t="str">
            <v>胃肠道2</v>
          </cell>
          <cell r="AH14">
            <v>540.01</v>
          </cell>
          <cell r="AI14">
            <v>648</v>
          </cell>
          <cell r="AJ14">
            <v>313.6</v>
          </cell>
          <cell r="AK14">
            <v>8</v>
          </cell>
        </row>
        <row r="15">
          <cell r="B15">
            <v>351</v>
          </cell>
          <cell r="C15" t="str">
            <v>补肾系列</v>
          </cell>
          <cell r="D15">
            <v>17</v>
          </cell>
          <cell r="E15">
            <v>23</v>
          </cell>
          <cell r="F15">
            <v>2141.53</v>
          </cell>
          <cell r="G15">
            <v>23</v>
          </cell>
          <cell r="H15" t="str">
            <v>感冒系列</v>
          </cell>
          <cell r="I15">
            <v>21</v>
          </cell>
          <cell r="J15">
            <v>24</v>
          </cell>
          <cell r="K15">
            <v>617.71</v>
          </cell>
          <cell r="L15">
            <v>22</v>
          </cell>
          <cell r="M15" t="str">
            <v>胃肠道系列</v>
          </cell>
          <cell r="N15">
            <v>23</v>
          </cell>
          <cell r="O15">
            <v>24</v>
          </cell>
          <cell r="P15">
            <v>100</v>
          </cell>
          <cell r="Q15">
            <v>4</v>
          </cell>
          <cell r="R15" t="str">
            <v>瘦身系列</v>
          </cell>
          <cell r="S15">
            <v>7</v>
          </cell>
          <cell r="T15">
            <v>9</v>
          </cell>
          <cell r="U15">
            <v>1728.02</v>
          </cell>
          <cell r="V15">
            <v>12</v>
          </cell>
          <cell r="W15" t="str">
            <v>关爱女性系列</v>
          </cell>
          <cell r="X15">
            <v>1</v>
          </cell>
          <cell r="Y15">
            <v>2</v>
          </cell>
          <cell r="Z15">
            <v>263</v>
          </cell>
          <cell r="AA15">
            <v>2</v>
          </cell>
          <cell r="AB15" t="str">
            <v>补钙系列</v>
          </cell>
          <cell r="AC15">
            <v>4</v>
          </cell>
          <cell r="AD15">
            <v>6</v>
          </cell>
          <cell r="AE15">
            <v>3283.21</v>
          </cell>
          <cell r="AF15">
            <v>41</v>
          </cell>
          <cell r="AG15" t="str">
            <v>胃肠道2</v>
          </cell>
          <cell r="AH15">
            <v>1800.05</v>
          </cell>
          <cell r="AI15">
            <v>1980.1</v>
          </cell>
          <cell r="AJ15">
            <v>1152.45</v>
          </cell>
          <cell r="AK15">
            <v>35</v>
          </cell>
        </row>
        <row r="16">
          <cell r="B16">
            <v>355</v>
          </cell>
          <cell r="C16" t="str">
            <v>补肾系列</v>
          </cell>
          <cell r="D16">
            <v>20</v>
          </cell>
          <cell r="E16">
            <v>27</v>
          </cell>
          <cell r="F16">
            <v>5084.56</v>
          </cell>
          <cell r="G16">
            <v>58</v>
          </cell>
          <cell r="H16" t="str">
            <v>感冒系列</v>
          </cell>
          <cell r="I16">
            <v>42</v>
          </cell>
          <cell r="J16">
            <v>49</v>
          </cell>
          <cell r="K16">
            <v>1883.71</v>
          </cell>
          <cell r="L16">
            <v>68</v>
          </cell>
          <cell r="M16" t="str">
            <v>胃肠道系列</v>
          </cell>
          <cell r="N16">
            <v>61</v>
          </cell>
          <cell r="O16">
            <v>71</v>
          </cell>
          <cell r="P16">
            <v>114.69</v>
          </cell>
          <cell r="Q16">
            <v>3</v>
          </cell>
          <cell r="R16" t="str">
            <v>瘦身系列</v>
          </cell>
          <cell r="S16">
            <v>1</v>
          </cell>
          <cell r="T16">
            <v>1</v>
          </cell>
          <cell r="U16">
            <v>989.6</v>
          </cell>
          <cell r="V16">
            <v>7</v>
          </cell>
          <cell r="W16" t="str">
            <v/>
          </cell>
          <cell r="X16">
            <v>4</v>
          </cell>
          <cell r="Y16">
            <v>6</v>
          </cell>
          <cell r="Z16" t="str">
            <v/>
          </cell>
          <cell r="AA16" t="str">
            <v/>
          </cell>
          <cell r="AB16" t="str">
            <v>补钙系列</v>
          </cell>
          <cell r="AC16">
            <v>4</v>
          </cell>
          <cell r="AD16">
            <v>6</v>
          </cell>
          <cell r="AE16">
            <v>6086.85</v>
          </cell>
          <cell r="AF16">
            <v>68</v>
          </cell>
          <cell r="AG16" t="str">
            <v>胃肠道2</v>
          </cell>
          <cell r="AH16">
            <v>535.01</v>
          </cell>
          <cell r="AI16">
            <v>642</v>
          </cell>
          <cell r="AJ16">
            <v>118.8</v>
          </cell>
          <cell r="AK16">
            <v>3</v>
          </cell>
        </row>
        <row r="17">
          <cell r="B17">
            <v>357</v>
          </cell>
          <cell r="C17" t="str">
            <v>补肾系列</v>
          </cell>
          <cell r="D17">
            <v>17</v>
          </cell>
          <cell r="E17">
            <v>23</v>
          </cell>
          <cell r="F17">
            <v>1455.52</v>
          </cell>
          <cell r="G17">
            <v>21</v>
          </cell>
          <cell r="H17" t="str">
            <v>感冒系列</v>
          </cell>
          <cell r="I17">
            <v>25</v>
          </cell>
          <cell r="J17">
            <v>29</v>
          </cell>
          <cell r="K17">
            <v>923.64</v>
          </cell>
          <cell r="L17">
            <v>34</v>
          </cell>
          <cell r="M17" t="str">
            <v>胃肠道系列</v>
          </cell>
          <cell r="N17">
            <v>55</v>
          </cell>
          <cell r="O17">
            <v>63</v>
          </cell>
          <cell r="P17">
            <v>290</v>
          </cell>
          <cell r="Q17">
            <v>5</v>
          </cell>
          <cell r="R17" t="str">
            <v>瘦身系列</v>
          </cell>
          <cell r="S17">
            <v>1</v>
          </cell>
          <cell r="T17">
            <v>1</v>
          </cell>
          <cell r="U17">
            <v>576</v>
          </cell>
          <cell r="V17">
            <v>3</v>
          </cell>
          <cell r="W17" t="str">
            <v>关爱女性系列</v>
          </cell>
          <cell r="X17">
            <v>1</v>
          </cell>
          <cell r="Y17">
            <v>2</v>
          </cell>
          <cell r="Z17">
            <v>405</v>
          </cell>
          <cell r="AA17">
            <v>3</v>
          </cell>
          <cell r="AB17" t="str">
            <v>补钙系列</v>
          </cell>
          <cell r="AC17">
            <v>17</v>
          </cell>
          <cell r="AD17">
            <v>22</v>
          </cell>
          <cell r="AE17">
            <v>3752.46</v>
          </cell>
          <cell r="AF17">
            <v>43</v>
          </cell>
          <cell r="AG17" t="str">
            <v>胃肠道2</v>
          </cell>
          <cell r="AH17">
            <v>84.5</v>
          </cell>
          <cell r="AI17">
            <v>169</v>
          </cell>
          <cell r="AJ17">
            <v>33.15</v>
          </cell>
          <cell r="AK17">
            <v>1</v>
          </cell>
        </row>
        <row r="18">
          <cell r="B18">
            <v>359</v>
          </cell>
          <cell r="C18" t="str">
            <v>补肾系列</v>
          </cell>
          <cell r="D18">
            <v>20</v>
          </cell>
          <cell r="E18">
            <v>27</v>
          </cell>
          <cell r="F18">
            <v>670.8</v>
          </cell>
          <cell r="G18">
            <v>13</v>
          </cell>
          <cell r="H18" t="str">
            <v>感冒系列</v>
          </cell>
          <cell r="I18">
            <v>40</v>
          </cell>
          <cell r="J18">
            <v>46</v>
          </cell>
          <cell r="K18">
            <v>757.34</v>
          </cell>
          <cell r="L18">
            <v>29</v>
          </cell>
          <cell r="M18" t="str">
            <v>胃肠道系列</v>
          </cell>
          <cell r="N18">
            <v>44</v>
          </cell>
          <cell r="O18">
            <v>50</v>
          </cell>
          <cell r="P18">
            <v>142.25</v>
          </cell>
          <cell r="Q18">
            <v>4</v>
          </cell>
          <cell r="R18" t="str">
            <v>瘦身系列</v>
          </cell>
          <cell r="S18">
            <v>2</v>
          </cell>
          <cell r="T18">
            <v>3</v>
          </cell>
          <cell r="U18">
            <v>288</v>
          </cell>
          <cell r="V18">
            <v>2</v>
          </cell>
          <cell r="W18" t="str">
            <v>关爱女性系列</v>
          </cell>
          <cell r="X18">
            <v>4</v>
          </cell>
          <cell r="Y18">
            <v>6</v>
          </cell>
          <cell r="Z18">
            <v>215</v>
          </cell>
          <cell r="AA18">
            <v>2</v>
          </cell>
          <cell r="AB18" t="str">
            <v>补钙系列</v>
          </cell>
          <cell r="AC18">
            <v>7</v>
          </cell>
          <cell r="AD18">
            <v>11</v>
          </cell>
          <cell r="AE18">
            <v>1372.21</v>
          </cell>
          <cell r="AF18">
            <v>22</v>
          </cell>
          <cell r="AG18" t="str">
            <v>胃肠道2</v>
          </cell>
          <cell r="AH18">
            <v>315.04</v>
          </cell>
          <cell r="AI18">
            <v>472.6</v>
          </cell>
          <cell r="AJ18">
            <v>393.85</v>
          </cell>
          <cell r="AK18">
            <v>13</v>
          </cell>
        </row>
        <row r="19">
          <cell r="B19">
            <v>365</v>
          </cell>
          <cell r="C19" t="str">
            <v>补肾系列</v>
          </cell>
          <cell r="D19">
            <v>27</v>
          </cell>
          <cell r="E19">
            <v>34</v>
          </cell>
          <cell r="F19">
            <v>3382.01</v>
          </cell>
          <cell r="G19">
            <v>62</v>
          </cell>
          <cell r="H19" t="str">
            <v>感冒系列</v>
          </cell>
          <cell r="I19">
            <v>48</v>
          </cell>
          <cell r="J19">
            <v>56</v>
          </cell>
          <cell r="K19">
            <v>2381.21</v>
          </cell>
          <cell r="L19">
            <v>85</v>
          </cell>
          <cell r="M19" t="str">
            <v>胃肠道系列</v>
          </cell>
          <cell r="N19">
            <v>65</v>
          </cell>
          <cell r="O19">
            <v>76</v>
          </cell>
          <cell r="P19">
            <v>262.75</v>
          </cell>
          <cell r="Q19">
            <v>9</v>
          </cell>
          <cell r="R19" t="str">
            <v>瘦身系列</v>
          </cell>
          <cell r="S19">
            <v>21</v>
          </cell>
          <cell r="T19">
            <v>30</v>
          </cell>
          <cell r="U19">
            <v>576</v>
          </cell>
          <cell r="V19">
            <v>3</v>
          </cell>
          <cell r="W19" t="str">
            <v>关爱女性系列</v>
          </cell>
          <cell r="X19">
            <v>2</v>
          </cell>
          <cell r="Y19">
            <v>3</v>
          </cell>
          <cell r="Z19">
            <v>1732.5</v>
          </cell>
          <cell r="AA19">
            <v>14</v>
          </cell>
          <cell r="AB19" t="str">
            <v>补钙系列</v>
          </cell>
          <cell r="AC19">
            <v>21</v>
          </cell>
          <cell r="AD19">
            <v>27</v>
          </cell>
          <cell r="AE19">
            <v>5291.76</v>
          </cell>
          <cell r="AF19">
            <v>56</v>
          </cell>
          <cell r="AG19" t="str">
            <v>胃肠道2</v>
          </cell>
          <cell r="AH19">
            <v>890.52</v>
          </cell>
          <cell r="AI19">
            <v>1068.6</v>
          </cell>
          <cell r="AJ19">
            <v>157.4</v>
          </cell>
          <cell r="AK19">
            <v>4</v>
          </cell>
        </row>
        <row r="20">
          <cell r="B20">
            <v>367</v>
          </cell>
          <cell r="C20" t="str">
            <v>补肾系列</v>
          </cell>
          <cell r="D20">
            <v>17</v>
          </cell>
          <cell r="E20">
            <v>22</v>
          </cell>
          <cell r="F20">
            <v>758.25</v>
          </cell>
          <cell r="G20">
            <v>12</v>
          </cell>
          <cell r="H20" t="str">
            <v>感冒系列</v>
          </cell>
          <cell r="I20">
            <v>24</v>
          </cell>
          <cell r="J20">
            <v>28</v>
          </cell>
          <cell r="K20">
            <v>1249.27</v>
          </cell>
          <cell r="L20">
            <v>49</v>
          </cell>
          <cell r="M20" t="str">
            <v/>
          </cell>
          <cell r="N20">
            <v>61</v>
          </cell>
          <cell r="O20">
            <v>71</v>
          </cell>
          <cell r="P20" t="str">
            <v/>
          </cell>
          <cell r="Q20" t="str">
            <v/>
          </cell>
          <cell r="R20" t="str">
            <v>瘦身系列</v>
          </cell>
          <cell r="S20">
            <v>1</v>
          </cell>
          <cell r="T20">
            <v>1</v>
          </cell>
          <cell r="U20">
            <v>2304.04</v>
          </cell>
          <cell r="V20">
            <v>16</v>
          </cell>
          <cell r="W20" t="str">
            <v>关爱女性系列</v>
          </cell>
          <cell r="X20">
            <v>1</v>
          </cell>
          <cell r="Y20">
            <v>2</v>
          </cell>
          <cell r="Z20">
            <v>270</v>
          </cell>
          <cell r="AA20">
            <v>2</v>
          </cell>
          <cell r="AB20" t="str">
            <v>补钙系列</v>
          </cell>
          <cell r="AC20">
            <v>9</v>
          </cell>
          <cell r="AD20">
            <v>14</v>
          </cell>
          <cell r="AE20">
            <v>6462.72</v>
          </cell>
          <cell r="AF20">
            <v>81</v>
          </cell>
          <cell r="AG20" t="str">
            <v>胃肠道2</v>
          </cell>
          <cell r="AH20">
            <v>84.5</v>
          </cell>
          <cell r="AI20">
            <v>169</v>
          </cell>
          <cell r="AJ20">
            <v>216.45</v>
          </cell>
          <cell r="AK20">
            <v>6</v>
          </cell>
        </row>
        <row r="21">
          <cell r="B21">
            <v>371</v>
          </cell>
          <cell r="C21" t="str">
            <v>补肾系列</v>
          </cell>
          <cell r="D21">
            <v>6</v>
          </cell>
          <cell r="E21">
            <v>9</v>
          </cell>
          <cell r="F21">
            <v>947.01</v>
          </cell>
          <cell r="G21">
            <v>18</v>
          </cell>
          <cell r="H21" t="str">
            <v>感冒系列</v>
          </cell>
          <cell r="I21">
            <v>11</v>
          </cell>
          <cell r="J21">
            <v>12</v>
          </cell>
          <cell r="K21">
            <v>428.26</v>
          </cell>
          <cell r="L21">
            <v>16</v>
          </cell>
          <cell r="M21" t="str">
            <v>胃肠道系列</v>
          </cell>
          <cell r="N21">
            <v>24</v>
          </cell>
          <cell r="O21">
            <v>26</v>
          </cell>
          <cell r="P21">
            <v>220</v>
          </cell>
          <cell r="Q21">
            <v>5</v>
          </cell>
          <cell r="R21" t="str">
            <v/>
          </cell>
          <cell r="S21">
            <v>1</v>
          </cell>
          <cell r="T21">
            <v>1</v>
          </cell>
          <cell r="U21" t="str">
            <v/>
          </cell>
          <cell r="V21" t="str">
            <v/>
          </cell>
          <cell r="W21" t="str">
            <v>关爱女性系列</v>
          </cell>
          <cell r="X21">
            <v>1</v>
          </cell>
          <cell r="Y21">
            <v>2</v>
          </cell>
          <cell r="Z21">
            <v>135</v>
          </cell>
          <cell r="AA21">
            <v>1</v>
          </cell>
          <cell r="AB21" t="str">
            <v>补钙系列</v>
          </cell>
          <cell r="AC21">
            <v>4</v>
          </cell>
          <cell r="AD21">
            <v>6</v>
          </cell>
          <cell r="AE21">
            <v>3888.22</v>
          </cell>
          <cell r="AF21">
            <v>56</v>
          </cell>
          <cell r="AG21" t="str">
            <v>胃肠道2</v>
          </cell>
          <cell r="AH21">
            <v>84.5</v>
          </cell>
          <cell r="AI21">
            <v>169</v>
          </cell>
          <cell r="AJ21">
            <v>156</v>
          </cell>
          <cell r="AK21">
            <v>4</v>
          </cell>
        </row>
        <row r="22">
          <cell r="B22">
            <v>373</v>
          </cell>
          <cell r="C22" t="str">
            <v>补肾系列</v>
          </cell>
          <cell r="D22">
            <v>17</v>
          </cell>
          <cell r="E22">
            <v>23</v>
          </cell>
          <cell r="F22">
            <v>3074.93</v>
          </cell>
          <cell r="G22">
            <v>45</v>
          </cell>
          <cell r="H22" t="str">
            <v>感冒系列</v>
          </cell>
          <cell r="I22">
            <v>42</v>
          </cell>
          <cell r="J22">
            <v>49</v>
          </cell>
          <cell r="K22">
            <v>1164.15</v>
          </cell>
          <cell r="L22">
            <v>43</v>
          </cell>
          <cell r="M22" t="str">
            <v>胃肠道系列</v>
          </cell>
          <cell r="N22">
            <v>40</v>
          </cell>
          <cell r="O22">
            <v>46</v>
          </cell>
          <cell r="P22">
            <v>1896.32</v>
          </cell>
          <cell r="Q22">
            <v>57</v>
          </cell>
          <cell r="R22" t="str">
            <v/>
          </cell>
          <cell r="S22">
            <v>8</v>
          </cell>
          <cell r="T22">
            <v>10</v>
          </cell>
          <cell r="U22" t="str">
            <v/>
          </cell>
          <cell r="V22" t="str">
            <v/>
          </cell>
          <cell r="W22" t="str">
            <v>关爱女性系列</v>
          </cell>
          <cell r="X22">
            <v>1</v>
          </cell>
          <cell r="Y22">
            <v>2</v>
          </cell>
          <cell r="Z22">
            <v>1918.5</v>
          </cell>
          <cell r="AA22">
            <v>15</v>
          </cell>
          <cell r="AB22" t="str">
            <v>补钙系列</v>
          </cell>
          <cell r="AC22">
            <v>13</v>
          </cell>
          <cell r="AD22">
            <v>20</v>
          </cell>
          <cell r="AE22">
            <v>7478.93</v>
          </cell>
          <cell r="AF22">
            <v>89</v>
          </cell>
          <cell r="AG22" t="str">
            <v>胃肠道2</v>
          </cell>
          <cell r="AH22">
            <v>702.5</v>
          </cell>
          <cell r="AI22">
            <v>843</v>
          </cell>
          <cell r="AJ22">
            <v>235.6</v>
          </cell>
          <cell r="AK22">
            <v>6</v>
          </cell>
        </row>
        <row r="23">
          <cell r="B23">
            <v>377</v>
          </cell>
          <cell r="C23" t="str">
            <v>补肾系列</v>
          </cell>
          <cell r="D23">
            <v>17</v>
          </cell>
          <cell r="E23">
            <v>23</v>
          </cell>
          <cell r="F23">
            <v>2714</v>
          </cell>
          <cell r="G23">
            <v>41</v>
          </cell>
          <cell r="H23" t="str">
            <v>感冒系列</v>
          </cell>
          <cell r="I23">
            <v>77</v>
          </cell>
          <cell r="J23">
            <v>84</v>
          </cell>
          <cell r="K23">
            <v>1189.3</v>
          </cell>
          <cell r="L23">
            <v>43</v>
          </cell>
          <cell r="M23" t="str">
            <v>胃肠道系列</v>
          </cell>
          <cell r="N23">
            <v>80</v>
          </cell>
          <cell r="O23">
            <v>91</v>
          </cell>
          <cell r="P23">
            <v>120</v>
          </cell>
          <cell r="Q23">
            <v>4</v>
          </cell>
          <cell r="R23" t="str">
            <v>瘦身系列</v>
          </cell>
          <cell r="S23">
            <v>2</v>
          </cell>
          <cell r="T23">
            <v>3</v>
          </cell>
          <cell r="U23">
            <v>864</v>
          </cell>
          <cell r="V23">
            <v>5</v>
          </cell>
          <cell r="W23" t="str">
            <v>关爱女性系列</v>
          </cell>
          <cell r="X23">
            <v>4</v>
          </cell>
          <cell r="Y23">
            <v>6</v>
          </cell>
          <cell r="Z23">
            <v>675</v>
          </cell>
          <cell r="AA23">
            <v>5</v>
          </cell>
          <cell r="AB23" t="str">
            <v>补钙系列</v>
          </cell>
          <cell r="AC23">
            <v>5</v>
          </cell>
          <cell r="AD23">
            <v>8</v>
          </cell>
          <cell r="AE23">
            <v>9068.01</v>
          </cell>
          <cell r="AF23">
            <v>107</v>
          </cell>
          <cell r="AG23" t="str">
            <v>胃肠道2</v>
          </cell>
          <cell r="AH23">
            <v>84.5</v>
          </cell>
          <cell r="AI23">
            <v>169</v>
          </cell>
          <cell r="AJ23">
            <v>190.75</v>
          </cell>
          <cell r="AK23">
            <v>5</v>
          </cell>
        </row>
        <row r="24">
          <cell r="B24">
            <v>379</v>
          </cell>
          <cell r="C24" t="str">
            <v>补肾系列</v>
          </cell>
          <cell r="D24">
            <v>17</v>
          </cell>
          <cell r="E24">
            <v>23</v>
          </cell>
          <cell r="F24">
            <v>1767.89</v>
          </cell>
          <cell r="G24">
            <v>33</v>
          </cell>
          <cell r="H24" t="str">
            <v>感冒系列</v>
          </cell>
          <cell r="I24">
            <v>30</v>
          </cell>
          <cell r="J24">
            <v>35</v>
          </cell>
          <cell r="K24">
            <v>1266</v>
          </cell>
          <cell r="L24">
            <v>47</v>
          </cell>
          <cell r="M24" t="str">
            <v>胃肠道系列</v>
          </cell>
          <cell r="N24">
            <v>47</v>
          </cell>
          <cell r="O24">
            <v>53</v>
          </cell>
          <cell r="P24">
            <v>985</v>
          </cell>
          <cell r="Q24">
            <v>20</v>
          </cell>
          <cell r="R24" t="str">
            <v>瘦身系列</v>
          </cell>
          <cell r="S24">
            <v>2</v>
          </cell>
          <cell r="T24">
            <v>3</v>
          </cell>
          <cell r="U24">
            <v>576</v>
          </cell>
          <cell r="V24">
            <v>4</v>
          </cell>
          <cell r="W24" t="str">
            <v>关爱女性系列</v>
          </cell>
          <cell r="X24">
            <v>1</v>
          </cell>
          <cell r="Y24">
            <v>2</v>
          </cell>
          <cell r="Z24">
            <v>575</v>
          </cell>
          <cell r="AA24">
            <v>5</v>
          </cell>
          <cell r="AB24" t="str">
            <v>补钙系列</v>
          </cell>
          <cell r="AC24">
            <v>5</v>
          </cell>
          <cell r="AD24">
            <v>8</v>
          </cell>
          <cell r="AE24">
            <v>6875.83</v>
          </cell>
          <cell r="AF24">
            <v>74</v>
          </cell>
          <cell r="AG24" t="str">
            <v>胃肠道2</v>
          </cell>
          <cell r="AH24">
            <v>84.5</v>
          </cell>
          <cell r="AI24">
            <v>169</v>
          </cell>
          <cell r="AJ24">
            <v>229.75</v>
          </cell>
          <cell r="AK24">
            <v>6</v>
          </cell>
        </row>
        <row r="25">
          <cell r="B25">
            <v>385</v>
          </cell>
          <cell r="C25" t="str">
            <v>补肾系列</v>
          </cell>
          <cell r="D25">
            <v>27</v>
          </cell>
          <cell r="E25">
            <v>35</v>
          </cell>
          <cell r="F25">
            <v>2250.5</v>
          </cell>
          <cell r="G25">
            <v>37</v>
          </cell>
          <cell r="H25" t="str">
            <v>感冒系列</v>
          </cell>
          <cell r="I25">
            <v>14</v>
          </cell>
          <cell r="J25">
            <v>15</v>
          </cell>
          <cell r="K25">
            <v>368</v>
          </cell>
          <cell r="L25">
            <v>14</v>
          </cell>
          <cell r="M25" t="str">
            <v>胃肠道系列</v>
          </cell>
          <cell r="N25">
            <v>36</v>
          </cell>
          <cell r="O25">
            <v>41</v>
          </cell>
          <cell r="P25">
            <v>164</v>
          </cell>
          <cell r="Q25">
            <v>6</v>
          </cell>
          <cell r="R25" t="str">
            <v>瘦身系列</v>
          </cell>
          <cell r="S25">
            <v>1</v>
          </cell>
          <cell r="T25">
            <v>1</v>
          </cell>
          <cell r="U25">
            <v>224.64</v>
          </cell>
          <cell r="V25">
            <v>1</v>
          </cell>
          <cell r="W25" t="str">
            <v>关爱女性系列</v>
          </cell>
          <cell r="X25">
            <v>1</v>
          </cell>
          <cell r="Y25">
            <v>2</v>
          </cell>
          <cell r="Z25">
            <v>258</v>
          </cell>
          <cell r="AA25">
            <v>2</v>
          </cell>
          <cell r="AB25" t="str">
            <v>补钙系列</v>
          </cell>
          <cell r="AC25">
            <v>11</v>
          </cell>
          <cell r="AD25">
            <v>17</v>
          </cell>
          <cell r="AE25">
            <v>14408.81</v>
          </cell>
          <cell r="AF25">
            <v>180</v>
          </cell>
          <cell r="AG25" t="str">
            <v>胃肠道2</v>
          </cell>
          <cell r="AH25">
            <v>84.5</v>
          </cell>
          <cell r="AI25">
            <v>169</v>
          </cell>
          <cell r="AJ25">
            <v>109</v>
          </cell>
          <cell r="AK25">
            <v>3</v>
          </cell>
        </row>
        <row r="26">
          <cell r="B26">
            <v>387</v>
          </cell>
          <cell r="C26" t="str">
            <v>补肾系列</v>
          </cell>
          <cell r="D26">
            <v>27</v>
          </cell>
          <cell r="E26">
            <v>35</v>
          </cell>
          <cell r="F26">
            <v>2091</v>
          </cell>
          <cell r="G26">
            <v>27</v>
          </cell>
          <cell r="H26" t="str">
            <v>感冒系列</v>
          </cell>
          <cell r="I26">
            <v>77</v>
          </cell>
          <cell r="J26">
            <v>84</v>
          </cell>
          <cell r="K26">
            <v>985.18</v>
          </cell>
          <cell r="L26">
            <v>35</v>
          </cell>
          <cell r="M26" t="str">
            <v>胃肠道系列</v>
          </cell>
          <cell r="N26">
            <v>95</v>
          </cell>
          <cell r="O26">
            <v>109</v>
          </cell>
          <cell r="P26">
            <v>210</v>
          </cell>
          <cell r="Q26">
            <v>7</v>
          </cell>
          <cell r="R26" t="str">
            <v/>
          </cell>
          <cell r="S26">
            <v>8</v>
          </cell>
          <cell r="T26">
            <v>10</v>
          </cell>
          <cell r="U26" t="str">
            <v/>
          </cell>
          <cell r="V26" t="str">
            <v/>
          </cell>
          <cell r="W26" t="str">
            <v>关爱女性系列</v>
          </cell>
          <cell r="X26">
            <v>2</v>
          </cell>
          <cell r="Y26">
            <v>3</v>
          </cell>
          <cell r="Z26">
            <v>912</v>
          </cell>
          <cell r="AA26">
            <v>8</v>
          </cell>
          <cell r="AB26" t="str">
            <v>补钙系列</v>
          </cell>
          <cell r="AC26">
            <v>7</v>
          </cell>
          <cell r="AD26">
            <v>11</v>
          </cell>
          <cell r="AE26">
            <v>9277.3</v>
          </cell>
          <cell r="AF26">
            <v>99</v>
          </cell>
          <cell r="AG26" t="str">
            <v>胃肠道2</v>
          </cell>
          <cell r="AH26">
            <v>2500.36</v>
          </cell>
          <cell r="AI26">
            <v>2625.4</v>
          </cell>
          <cell r="AJ26">
            <v>303.06</v>
          </cell>
          <cell r="AK26">
            <v>8</v>
          </cell>
        </row>
        <row r="27">
          <cell r="B27">
            <v>391</v>
          </cell>
          <cell r="C27" t="str">
            <v>补肾系列</v>
          </cell>
          <cell r="D27">
            <v>17</v>
          </cell>
          <cell r="E27">
            <v>23</v>
          </cell>
          <cell r="F27">
            <v>1325.39</v>
          </cell>
          <cell r="G27">
            <v>32</v>
          </cell>
          <cell r="H27" t="str">
            <v>感冒系列</v>
          </cell>
          <cell r="I27">
            <v>65</v>
          </cell>
          <cell r="J27">
            <v>75</v>
          </cell>
          <cell r="K27">
            <v>2797.93</v>
          </cell>
          <cell r="L27">
            <v>104</v>
          </cell>
          <cell r="M27" t="str">
            <v>胃肠道系列</v>
          </cell>
          <cell r="N27">
            <v>74</v>
          </cell>
          <cell r="O27">
            <v>84</v>
          </cell>
          <cell r="P27">
            <v>429.25</v>
          </cell>
          <cell r="Q27">
            <v>9</v>
          </cell>
          <cell r="R27" t="str">
            <v>瘦身系列</v>
          </cell>
          <cell r="S27">
            <v>1</v>
          </cell>
          <cell r="T27">
            <v>1</v>
          </cell>
          <cell r="U27">
            <v>912</v>
          </cell>
          <cell r="V27">
            <v>5</v>
          </cell>
          <cell r="W27" t="str">
            <v>关爱女性系列</v>
          </cell>
          <cell r="X27">
            <v>1</v>
          </cell>
          <cell r="Y27">
            <v>2</v>
          </cell>
          <cell r="Z27">
            <v>652</v>
          </cell>
          <cell r="AA27">
            <v>5</v>
          </cell>
          <cell r="AB27" t="str">
            <v>补钙系列</v>
          </cell>
          <cell r="AC27">
            <v>1</v>
          </cell>
          <cell r="AD27">
            <v>3</v>
          </cell>
          <cell r="AE27">
            <v>7311.02</v>
          </cell>
          <cell r="AF27">
            <v>77</v>
          </cell>
          <cell r="AG27" t="str">
            <v>胃肠道2</v>
          </cell>
          <cell r="AH27">
            <v>84.5</v>
          </cell>
          <cell r="AI27">
            <v>169</v>
          </cell>
          <cell r="AJ27">
            <v>165.75</v>
          </cell>
          <cell r="AK27">
            <v>5</v>
          </cell>
        </row>
        <row r="28">
          <cell r="B28">
            <v>399</v>
          </cell>
          <cell r="C28" t="str">
            <v>补肾系列</v>
          </cell>
          <cell r="D28">
            <v>17</v>
          </cell>
          <cell r="E28">
            <v>23</v>
          </cell>
          <cell r="F28">
            <v>2502.5</v>
          </cell>
          <cell r="G28">
            <v>40</v>
          </cell>
          <cell r="H28" t="str">
            <v>感冒系列</v>
          </cell>
          <cell r="I28">
            <v>62</v>
          </cell>
          <cell r="J28">
            <v>71</v>
          </cell>
          <cell r="K28">
            <v>1650.42</v>
          </cell>
          <cell r="L28">
            <v>61</v>
          </cell>
          <cell r="M28" t="str">
            <v>胃肠道系列</v>
          </cell>
          <cell r="N28">
            <v>53</v>
          </cell>
          <cell r="O28">
            <v>61</v>
          </cell>
          <cell r="P28">
            <v>434.28</v>
          </cell>
          <cell r="Q28">
            <v>12</v>
          </cell>
          <cell r="R28" t="str">
            <v>瘦身系列</v>
          </cell>
          <cell r="S28">
            <v>5</v>
          </cell>
          <cell r="T28">
            <v>7</v>
          </cell>
          <cell r="U28">
            <v>2304</v>
          </cell>
          <cell r="V28">
            <v>12</v>
          </cell>
          <cell r="W28" t="str">
            <v>关爱女性系列</v>
          </cell>
          <cell r="X28">
            <v>1</v>
          </cell>
          <cell r="Y28">
            <v>2</v>
          </cell>
          <cell r="Z28">
            <v>945</v>
          </cell>
          <cell r="AA28">
            <v>7</v>
          </cell>
          <cell r="AB28" t="str">
            <v>补钙系列</v>
          </cell>
          <cell r="AC28">
            <v>10</v>
          </cell>
          <cell r="AD28">
            <v>15</v>
          </cell>
          <cell r="AE28">
            <v>6847.54</v>
          </cell>
          <cell r="AF28">
            <v>70</v>
          </cell>
          <cell r="AG28" t="str">
            <v/>
          </cell>
          <cell r="AH28">
            <v>84.5</v>
          </cell>
          <cell r="AI28">
            <v>169</v>
          </cell>
          <cell r="AJ28" t="str">
            <v/>
          </cell>
          <cell r="AK28" t="str">
            <v/>
          </cell>
        </row>
        <row r="29">
          <cell r="B29">
            <v>511</v>
          </cell>
          <cell r="C29" t="str">
            <v>补肾系列</v>
          </cell>
          <cell r="D29">
            <v>17</v>
          </cell>
          <cell r="E29">
            <v>22</v>
          </cell>
          <cell r="F29">
            <v>1241.5</v>
          </cell>
          <cell r="G29">
            <v>24</v>
          </cell>
          <cell r="H29" t="str">
            <v>感冒系列</v>
          </cell>
          <cell r="I29">
            <v>35</v>
          </cell>
          <cell r="J29">
            <v>40</v>
          </cell>
          <cell r="K29">
            <v>1699.98</v>
          </cell>
          <cell r="L29">
            <v>62</v>
          </cell>
          <cell r="M29" t="str">
            <v>胃肠道系列</v>
          </cell>
          <cell r="N29">
            <v>34</v>
          </cell>
          <cell r="O29">
            <v>38</v>
          </cell>
          <cell r="P29">
            <v>685</v>
          </cell>
          <cell r="Q29">
            <v>23</v>
          </cell>
          <cell r="R29" t="str">
            <v>瘦身系列</v>
          </cell>
          <cell r="S29">
            <v>2</v>
          </cell>
          <cell r="T29">
            <v>3</v>
          </cell>
          <cell r="U29">
            <v>1072.02</v>
          </cell>
          <cell r="V29">
            <v>7</v>
          </cell>
          <cell r="W29" t="str">
            <v>关爱女性系列</v>
          </cell>
          <cell r="X29">
            <v>1</v>
          </cell>
          <cell r="Y29">
            <v>2</v>
          </cell>
          <cell r="Z29">
            <v>590</v>
          </cell>
          <cell r="AA29">
            <v>5</v>
          </cell>
          <cell r="AB29" t="str">
            <v>补钙系列</v>
          </cell>
          <cell r="AC29">
            <v>7</v>
          </cell>
          <cell r="AD29">
            <v>11</v>
          </cell>
          <cell r="AE29">
            <v>3086.2</v>
          </cell>
          <cell r="AF29">
            <v>43</v>
          </cell>
          <cell r="AG29" t="str">
            <v>胃肠道2</v>
          </cell>
          <cell r="AH29">
            <v>84.5</v>
          </cell>
          <cell r="AI29">
            <v>169</v>
          </cell>
          <cell r="AJ29">
            <v>236.36</v>
          </cell>
          <cell r="AK29">
            <v>7</v>
          </cell>
        </row>
        <row r="30">
          <cell r="B30">
            <v>513</v>
          </cell>
          <cell r="C30" t="str">
            <v>补肾系列</v>
          </cell>
          <cell r="D30">
            <v>20</v>
          </cell>
          <cell r="E30">
            <v>27</v>
          </cell>
          <cell r="F30">
            <v>1425.14</v>
          </cell>
          <cell r="G30">
            <v>37</v>
          </cell>
          <cell r="H30" t="str">
            <v>感冒系列</v>
          </cell>
          <cell r="I30">
            <v>13</v>
          </cell>
          <cell r="J30">
            <v>14</v>
          </cell>
          <cell r="K30">
            <v>1368</v>
          </cell>
          <cell r="L30">
            <v>50</v>
          </cell>
          <cell r="M30" t="str">
            <v>胃肠道系列</v>
          </cell>
          <cell r="N30">
            <v>78</v>
          </cell>
          <cell r="O30">
            <v>89</v>
          </cell>
          <cell r="P30">
            <v>1412.01</v>
          </cell>
          <cell r="Q30">
            <v>46</v>
          </cell>
          <cell r="R30" t="str">
            <v>瘦身系列</v>
          </cell>
          <cell r="S30">
            <v>3</v>
          </cell>
          <cell r="T30">
            <v>4</v>
          </cell>
          <cell r="U30">
            <v>2144</v>
          </cell>
          <cell r="V30">
            <v>13</v>
          </cell>
          <cell r="W30" t="str">
            <v>关爱女性系列</v>
          </cell>
          <cell r="X30">
            <v>1</v>
          </cell>
          <cell r="Y30">
            <v>2</v>
          </cell>
          <cell r="Z30">
            <v>1608</v>
          </cell>
          <cell r="AA30">
            <v>12</v>
          </cell>
          <cell r="AB30" t="str">
            <v>补钙系列</v>
          </cell>
          <cell r="AC30">
            <v>1</v>
          </cell>
          <cell r="AD30">
            <v>3</v>
          </cell>
          <cell r="AE30">
            <v>5797.54</v>
          </cell>
          <cell r="AF30">
            <v>65</v>
          </cell>
          <cell r="AG30" t="str">
            <v>胃肠道2</v>
          </cell>
          <cell r="AH30">
            <v>168</v>
          </cell>
          <cell r="AI30">
            <v>252</v>
          </cell>
          <cell r="AJ30">
            <v>117</v>
          </cell>
          <cell r="AK30">
            <v>3</v>
          </cell>
        </row>
        <row r="31">
          <cell r="B31">
            <v>514</v>
          </cell>
          <cell r="C31" t="str">
            <v>补肾系列</v>
          </cell>
          <cell r="D31">
            <v>27</v>
          </cell>
          <cell r="E31">
            <v>34</v>
          </cell>
          <cell r="F31">
            <v>1621.58</v>
          </cell>
          <cell r="G31">
            <v>28</v>
          </cell>
          <cell r="H31" t="str">
            <v>感冒系列</v>
          </cell>
          <cell r="I31">
            <v>59</v>
          </cell>
          <cell r="J31">
            <v>67</v>
          </cell>
          <cell r="K31">
            <v>3323.44</v>
          </cell>
          <cell r="L31">
            <v>127</v>
          </cell>
          <cell r="M31" t="str">
            <v>胃肠道系列</v>
          </cell>
          <cell r="N31">
            <v>132</v>
          </cell>
          <cell r="O31">
            <v>136</v>
          </cell>
          <cell r="P31">
            <v>310</v>
          </cell>
          <cell r="Q31">
            <v>8</v>
          </cell>
          <cell r="R31" t="str">
            <v>瘦身系列</v>
          </cell>
          <cell r="S31">
            <v>1</v>
          </cell>
          <cell r="T31">
            <v>1</v>
          </cell>
          <cell r="U31">
            <v>2512.01</v>
          </cell>
          <cell r="V31">
            <v>15</v>
          </cell>
          <cell r="W31" t="str">
            <v/>
          </cell>
          <cell r="X31">
            <v>1</v>
          </cell>
          <cell r="Y31">
            <v>2</v>
          </cell>
          <cell r="Z31" t="str">
            <v/>
          </cell>
          <cell r="AA31" t="str">
            <v/>
          </cell>
          <cell r="AB31" t="str">
            <v>补钙系列</v>
          </cell>
          <cell r="AC31">
            <v>7</v>
          </cell>
          <cell r="AD31">
            <v>11</v>
          </cell>
          <cell r="AE31">
            <v>8428.9</v>
          </cell>
          <cell r="AF31">
            <v>104</v>
          </cell>
          <cell r="AG31" t="str">
            <v>胃肠道2</v>
          </cell>
          <cell r="AH31">
            <v>259.5</v>
          </cell>
          <cell r="AI31">
            <v>389.3</v>
          </cell>
          <cell r="AJ31">
            <v>378.3</v>
          </cell>
          <cell r="AK31">
            <v>10</v>
          </cell>
        </row>
        <row r="32">
          <cell r="B32">
            <v>515</v>
          </cell>
          <cell r="C32" t="str">
            <v>补肾系列</v>
          </cell>
          <cell r="D32">
            <v>17</v>
          </cell>
          <cell r="E32">
            <v>23</v>
          </cell>
          <cell r="F32">
            <v>1649.5</v>
          </cell>
          <cell r="G32">
            <v>30</v>
          </cell>
          <cell r="H32" t="str">
            <v>感冒系列</v>
          </cell>
          <cell r="I32">
            <v>75</v>
          </cell>
          <cell r="J32">
            <v>82</v>
          </cell>
          <cell r="K32">
            <v>551.89</v>
          </cell>
          <cell r="L32">
            <v>20</v>
          </cell>
          <cell r="M32" t="str">
            <v>胃肠道系列</v>
          </cell>
          <cell r="N32">
            <v>63</v>
          </cell>
          <cell r="O32">
            <v>73</v>
          </cell>
          <cell r="P32">
            <v>145.5</v>
          </cell>
          <cell r="Q32">
            <v>5</v>
          </cell>
          <cell r="R32" t="str">
            <v>瘦身系列</v>
          </cell>
          <cell r="S32">
            <v>2</v>
          </cell>
          <cell r="T32">
            <v>3</v>
          </cell>
          <cell r="U32">
            <v>864</v>
          </cell>
          <cell r="V32">
            <v>5</v>
          </cell>
          <cell r="W32" t="str">
            <v>关爱女性系列</v>
          </cell>
          <cell r="X32">
            <v>1</v>
          </cell>
          <cell r="Y32">
            <v>2</v>
          </cell>
          <cell r="Z32">
            <v>270</v>
          </cell>
          <cell r="AA32">
            <v>2</v>
          </cell>
          <cell r="AB32" t="str">
            <v>补钙系列</v>
          </cell>
          <cell r="AC32">
            <v>5</v>
          </cell>
          <cell r="AD32">
            <v>8</v>
          </cell>
          <cell r="AE32">
            <v>5261</v>
          </cell>
          <cell r="AF32">
            <v>55</v>
          </cell>
          <cell r="AG32" t="str">
            <v>胃肠道2</v>
          </cell>
          <cell r="AH32">
            <v>84.5</v>
          </cell>
          <cell r="AI32">
            <v>169</v>
          </cell>
          <cell r="AJ32">
            <v>229.75</v>
          </cell>
          <cell r="AK32">
            <v>6</v>
          </cell>
        </row>
        <row r="33">
          <cell r="B33">
            <v>517</v>
          </cell>
          <cell r="C33" t="str">
            <v>补肾系列</v>
          </cell>
          <cell r="D33">
            <v>27</v>
          </cell>
          <cell r="E33">
            <v>35</v>
          </cell>
          <cell r="F33">
            <v>1823.03</v>
          </cell>
          <cell r="G33">
            <v>28</v>
          </cell>
          <cell r="H33" t="str">
            <v>感冒系列</v>
          </cell>
          <cell r="I33">
            <v>53</v>
          </cell>
          <cell r="J33">
            <v>60</v>
          </cell>
          <cell r="K33">
            <v>2444.7</v>
          </cell>
          <cell r="L33">
            <v>89</v>
          </cell>
          <cell r="M33" t="str">
            <v>胃肠道系列</v>
          </cell>
          <cell r="N33">
            <v>41</v>
          </cell>
          <cell r="O33">
            <v>47</v>
          </cell>
          <cell r="P33">
            <v>360</v>
          </cell>
          <cell r="Q33">
            <v>12</v>
          </cell>
          <cell r="R33" t="str">
            <v>瘦身系列</v>
          </cell>
          <cell r="S33">
            <v>1</v>
          </cell>
          <cell r="T33">
            <v>1</v>
          </cell>
          <cell r="U33">
            <v>3168</v>
          </cell>
          <cell r="V33">
            <v>18</v>
          </cell>
          <cell r="W33" t="str">
            <v>关爱女性系列</v>
          </cell>
          <cell r="X33">
            <v>1</v>
          </cell>
          <cell r="Y33">
            <v>2</v>
          </cell>
          <cell r="Z33">
            <v>1215</v>
          </cell>
          <cell r="AA33">
            <v>9</v>
          </cell>
          <cell r="AB33" t="str">
            <v>补钙系列</v>
          </cell>
          <cell r="AC33">
            <v>1</v>
          </cell>
          <cell r="AD33">
            <v>3</v>
          </cell>
          <cell r="AE33">
            <v>8934</v>
          </cell>
          <cell r="AF33">
            <v>107</v>
          </cell>
          <cell r="AG33" t="str">
            <v>胃肠道2</v>
          </cell>
          <cell r="AH33">
            <v>86</v>
          </cell>
          <cell r="AI33">
            <v>172</v>
          </cell>
          <cell r="AJ33">
            <v>657.7</v>
          </cell>
          <cell r="AK33">
            <v>17</v>
          </cell>
        </row>
        <row r="34">
          <cell r="B34">
            <v>539</v>
          </cell>
          <cell r="C34" t="str">
            <v>补肾系列</v>
          </cell>
          <cell r="D34">
            <v>6</v>
          </cell>
          <cell r="E34">
            <v>9</v>
          </cell>
          <cell r="F34">
            <v>1341.07</v>
          </cell>
          <cell r="G34">
            <v>33</v>
          </cell>
          <cell r="H34" t="str">
            <v>感冒系列</v>
          </cell>
          <cell r="I34">
            <v>10</v>
          </cell>
          <cell r="J34">
            <v>10</v>
          </cell>
          <cell r="K34">
            <v>423.4</v>
          </cell>
          <cell r="L34">
            <v>15</v>
          </cell>
          <cell r="M34" t="str">
            <v>胃肠道系列</v>
          </cell>
          <cell r="N34">
            <v>18</v>
          </cell>
          <cell r="O34">
            <v>18</v>
          </cell>
          <cell r="P34">
            <v>152</v>
          </cell>
          <cell r="Q34">
            <v>5</v>
          </cell>
          <cell r="R34" t="str">
            <v>瘦身系列</v>
          </cell>
          <cell r="S34">
            <v>1</v>
          </cell>
          <cell r="T34">
            <v>1</v>
          </cell>
          <cell r="U34">
            <v>1360</v>
          </cell>
          <cell r="V34">
            <v>7</v>
          </cell>
          <cell r="W34" t="str">
            <v/>
          </cell>
          <cell r="X34">
            <v>1</v>
          </cell>
          <cell r="Y34">
            <v>2</v>
          </cell>
          <cell r="Z34" t="str">
            <v/>
          </cell>
          <cell r="AA34" t="str">
            <v/>
          </cell>
          <cell r="AB34" t="str">
            <v>补钙系列</v>
          </cell>
          <cell r="AC34">
            <v>4</v>
          </cell>
          <cell r="AD34">
            <v>6</v>
          </cell>
          <cell r="AE34">
            <v>7556.12</v>
          </cell>
          <cell r="AF34">
            <v>84</v>
          </cell>
          <cell r="AG34" t="str">
            <v>胃肠道2</v>
          </cell>
          <cell r="AH34">
            <v>84.5</v>
          </cell>
          <cell r="AI34">
            <v>169</v>
          </cell>
          <cell r="AJ34">
            <v>39</v>
          </cell>
          <cell r="AK34">
            <v>1</v>
          </cell>
        </row>
        <row r="35">
          <cell r="B35">
            <v>545</v>
          </cell>
          <cell r="C35" t="str">
            <v>补肾系列</v>
          </cell>
          <cell r="D35">
            <v>6</v>
          </cell>
          <cell r="E35">
            <v>9</v>
          </cell>
          <cell r="F35">
            <v>1280.04</v>
          </cell>
          <cell r="G35">
            <v>20</v>
          </cell>
          <cell r="H35" t="str">
            <v>感冒系列</v>
          </cell>
          <cell r="I35">
            <v>41</v>
          </cell>
          <cell r="J35">
            <v>47</v>
          </cell>
          <cell r="K35">
            <v>521.54</v>
          </cell>
          <cell r="L35">
            <v>19</v>
          </cell>
          <cell r="M35" t="str">
            <v>胃肠道系列</v>
          </cell>
          <cell r="N35">
            <v>25</v>
          </cell>
          <cell r="O35">
            <v>27</v>
          </cell>
          <cell r="P35">
            <v>122</v>
          </cell>
          <cell r="Q35">
            <v>4</v>
          </cell>
          <cell r="R35" t="str">
            <v/>
          </cell>
          <cell r="S35">
            <v>1</v>
          </cell>
          <cell r="T35">
            <v>1</v>
          </cell>
          <cell r="U35" t="str">
            <v/>
          </cell>
          <cell r="V35" t="str">
            <v/>
          </cell>
          <cell r="W35" t="str">
            <v>关爱女性系列</v>
          </cell>
          <cell r="X35">
            <v>2</v>
          </cell>
          <cell r="Y35">
            <v>3</v>
          </cell>
          <cell r="Z35">
            <v>348</v>
          </cell>
          <cell r="AA35">
            <v>3</v>
          </cell>
          <cell r="AB35" t="str">
            <v>补钙系列</v>
          </cell>
          <cell r="AC35">
            <v>3</v>
          </cell>
          <cell r="AD35">
            <v>5</v>
          </cell>
          <cell r="AE35">
            <v>1420.4</v>
          </cell>
          <cell r="AF35">
            <v>19</v>
          </cell>
          <cell r="AG35" t="str">
            <v>胃肠道2</v>
          </cell>
          <cell r="AH35">
            <v>84.5</v>
          </cell>
          <cell r="AI35">
            <v>169</v>
          </cell>
          <cell r="AJ35">
            <v>39</v>
          </cell>
          <cell r="AK35">
            <v>1</v>
          </cell>
        </row>
        <row r="36">
          <cell r="B36">
            <v>546</v>
          </cell>
          <cell r="C36" t="str">
            <v>补肾系列</v>
          </cell>
          <cell r="D36">
            <v>27</v>
          </cell>
          <cell r="E36">
            <v>34</v>
          </cell>
          <cell r="F36">
            <v>1194.19</v>
          </cell>
          <cell r="G36">
            <v>30</v>
          </cell>
          <cell r="H36" t="str">
            <v>感冒系列</v>
          </cell>
          <cell r="I36">
            <v>80</v>
          </cell>
          <cell r="J36">
            <v>87</v>
          </cell>
          <cell r="K36">
            <v>2582.71</v>
          </cell>
          <cell r="L36">
            <v>94</v>
          </cell>
          <cell r="M36" t="str">
            <v>胃肠道系列</v>
          </cell>
          <cell r="N36">
            <v>144</v>
          </cell>
          <cell r="O36">
            <v>148</v>
          </cell>
          <cell r="P36">
            <v>515</v>
          </cell>
          <cell r="Q36">
            <v>9</v>
          </cell>
          <cell r="R36" t="str">
            <v>瘦身系列</v>
          </cell>
          <cell r="S36">
            <v>2</v>
          </cell>
          <cell r="T36">
            <v>3</v>
          </cell>
          <cell r="U36">
            <v>3744</v>
          </cell>
          <cell r="V36">
            <v>20</v>
          </cell>
          <cell r="W36" t="str">
            <v>关爱女性系列</v>
          </cell>
          <cell r="X36">
            <v>3</v>
          </cell>
          <cell r="Y36">
            <v>4</v>
          </cell>
          <cell r="Z36">
            <v>405</v>
          </cell>
          <cell r="AA36">
            <v>3</v>
          </cell>
          <cell r="AB36" t="str">
            <v>补钙系列</v>
          </cell>
          <cell r="AC36">
            <v>8</v>
          </cell>
          <cell r="AD36">
            <v>12</v>
          </cell>
          <cell r="AE36">
            <v>7640.83</v>
          </cell>
          <cell r="AF36">
            <v>103</v>
          </cell>
          <cell r="AG36" t="str">
            <v>胃肠道2</v>
          </cell>
          <cell r="AH36">
            <v>168</v>
          </cell>
          <cell r="AI36">
            <v>252</v>
          </cell>
          <cell r="AJ36">
            <v>383.9</v>
          </cell>
          <cell r="AK36">
            <v>10</v>
          </cell>
        </row>
        <row r="37">
          <cell r="B37">
            <v>549</v>
          </cell>
          <cell r="C37" t="str">
            <v>补肾系列</v>
          </cell>
          <cell r="D37">
            <v>6</v>
          </cell>
          <cell r="E37">
            <v>9</v>
          </cell>
          <cell r="F37">
            <v>3381.5</v>
          </cell>
          <cell r="G37">
            <v>59</v>
          </cell>
          <cell r="H37" t="str">
            <v>感冒系列</v>
          </cell>
          <cell r="I37">
            <v>23</v>
          </cell>
          <cell r="J37">
            <v>27</v>
          </cell>
          <cell r="K37">
            <v>745.76</v>
          </cell>
          <cell r="L37">
            <v>29</v>
          </cell>
          <cell r="M37" t="str">
            <v>胃肠道系列</v>
          </cell>
          <cell r="N37">
            <v>19</v>
          </cell>
          <cell r="O37">
            <v>19</v>
          </cell>
          <cell r="P37">
            <v>813.5</v>
          </cell>
          <cell r="Q37">
            <v>29</v>
          </cell>
          <cell r="R37" t="str">
            <v>瘦身系列</v>
          </cell>
          <cell r="S37">
            <v>1</v>
          </cell>
          <cell r="T37">
            <v>1</v>
          </cell>
          <cell r="U37">
            <v>1648.03</v>
          </cell>
          <cell r="V37">
            <v>10</v>
          </cell>
          <cell r="W37" t="str">
            <v>关爱女性系列</v>
          </cell>
          <cell r="X37">
            <v>1</v>
          </cell>
          <cell r="Y37">
            <v>2</v>
          </cell>
          <cell r="Z37">
            <v>270</v>
          </cell>
          <cell r="AA37">
            <v>2</v>
          </cell>
          <cell r="AB37" t="str">
            <v>补钙系列</v>
          </cell>
          <cell r="AC37">
            <v>5</v>
          </cell>
          <cell r="AD37">
            <v>8</v>
          </cell>
          <cell r="AE37">
            <v>4502.05</v>
          </cell>
          <cell r="AF37">
            <v>71</v>
          </cell>
          <cell r="AG37" t="str">
            <v>胃肠道2</v>
          </cell>
          <cell r="AH37">
            <v>84.5</v>
          </cell>
          <cell r="AI37">
            <v>169</v>
          </cell>
          <cell r="AJ37">
            <v>118.6</v>
          </cell>
          <cell r="AK37">
            <v>3</v>
          </cell>
        </row>
        <row r="38">
          <cell r="B38">
            <v>570</v>
          </cell>
          <cell r="C38" t="str">
            <v>补肾系列</v>
          </cell>
          <cell r="D38">
            <v>6</v>
          </cell>
          <cell r="E38">
            <v>11</v>
          </cell>
          <cell r="F38">
            <v>1490</v>
          </cell>
          <cell r="G38">
            <v>32</v>
          </cell>
          <cell r="H38" t="str">
            <v>感冒系列</v>
          </cell>
          <cell r="I38">
            <v>15</v>
          </cell>
          <cell r="J38">
            <v>17</v>
          </cell>
          <cell r="K38">
            <v>637</v>
          </cell>
          <cell r="L38">
            <v>23</v>
          </cell>
          <cell r="M38" t="str">
            <v>胃肠道系列</v>
          </cell>
          <cell r="N38">
            <v>45</v>
          </cell>
          <cell r="O38">
            <v>51</v>
          </cell>
          <cell r="P38">
            <v>149.5</v>
          </cell>
          <cell r="Q38">
            <v>5</v>
          </cell>
          <cell r="R38" t="str">
            <v>瘦身系列</v>
          </cell>
          <cell r="S38">
            <v>2</v>
          </cell>
          <cell r="T38">
            <v>3</v>
          </cell>
          <cell r="U38">
            <v>576</v>
          </cell>
          <cell r="V38">
            <v>3</v>
          </cell>
          <cell r="W38" t="str">
            <v>关爱女性系列</v>
          </cell>
          <cell r="X38">
            <v>1</v>
          </cell>
          <cell r="Y38">
            <v>2</v>
          </cell>
          <cell r="Z38">
            <v>270</v>
          </cell>
          <cell r="AA38">
            <v>2</v>
          </cell>
          <cell r="AB38" t="str">
            <v>补钙系列</v>
          </cell>
          <cell r="AC38">
            <v>4</v>
          </cell>
          <cell r="AD38">
            <v>6</v>
          </cell>
          <cell r="AE38">
            <v>4646.2</v>
          </cell>
          <cell r="AF38">
            <v>58</v>
          </cell>
          <cell r="AG38" t="str">
            <v>胃肠道2</v>
          </cell>
          <cell r="AH38">
            <v>84.5</v>
          </cell>
          <cell r="AI38">
            <v>169</v>
          </cell>
          <cell r="AJ38">
            <v>78</v>
          </cell>
          <cell r="AK38">
            <v>2</v>
          </cell>
        </row>
        <row r="39">
          <cell r="B39">
            <v>571</v>
          </cell>
          <cell r="C39" t="str">
            <v>补肾系列</v>
          </cell>
          <cell r="D39">
            <v>27</v>
          </cell>
          <cell r="E39">
            <v>35</v>
          </cell>
          <cell r="F39">
            <v>2235</v>
          </cell>
          <cell r="G39">
            <v>58</v>
          </cell>
          <cell r="H39" t="str">
            <v>感冒系列</v>
          </cell>
          <cell r="I39">
            <v>109</v>
          </cell>
          <cell r="J39">
            <v>116</v>
          </cell>
          <cell r="K39">
            <v>2463.6</v>
          </cell>
          <cell r="L39">
            <v>92</v>
          </cell>
          <cell r="M39" t="str">
            <v>胃肠道系列</v>
          </cell>
          <cell r="N39">
            <v>181</v>
          </cell>
          <cell r="O39">
            <v>198</v>
          </cell>
          <cell r="P39">
            <v>958.5</v>
          </cell>
          <cell r="Q39">
            <v>28</v>
          </cell>
          <cell r="R39" t="str">
            <v>瘦身系列</v>
          </cell>
          <cell r="S39">
            <v>15</v>
          </cell>
          <cell r="T39">
            <v>19</v>
          </cell>
          <cell r="U39">
            <v>864</v>
          </cell>
          <cell r="V39">
            <v>5</v>
          </cell>
          <cell r="W39" t="str">
            <v>关爱女性系列</v>
          </cell>
          <cell r="X39">
            <v>2</v>
          </cell>
          <cell r="Y39">
            <v>3</v>
          </cell>
          <cell r="Z39">
            <v>945</v>
          </cell>
          <cell r="AA39">
            <v>7</v>
          </cell>
          <cell r="AB39" t="str">
            <v>补钙系列</v>
          </cell>
          <cell r="AC39">
            <v>9</v>
          </cell>
          <cell r="AD39">
            <v>14</v>
          </cell>
          <cell r="AE39">
            <v>7746.46</v>
          </cell>
          <cell r="AF39">
            <v>87</v>
          </cell>
          <cell r="AG39" t="str">
            <v>胃肠道2</v>
          </cell>
          <cell r="AH39">
            <v>258.01</v>
          </cell>
          <cell r="AI39">
            <v>387</v>
          </cell>
          <cell r="AJ39">
            <v>422.8</v>
          </cell>
          <cell r="AK39">
            <v>12</v>
          </cell>
        </row>
        <row r="40">
          <cell r="B40">
            <v>572</v>
          </cell>
          <cell r="C40" t="str">
            <v>补肾系列</v>
          </cell>
          <cell r="D40">
            <v>17</v>
          </cell>
          <cell r="E40">
            <v>23</v>
          </cell>
          <cell r="F40">
            <v>2927.9</v>
          </cell>
          <cell r="G40">
            <v>44</v>
          </cell>
          <cell r="H40" t="str">
            <v>感冒系列</v>
          </cell>
          <cell r="I40">
            <v>24</v>
          </cell>
          <cell r="J40">
            <v>28</v>
          </cell>
          <cell r="K40">
            <v>965</v>
          </cell>
          <cell r="L40">
            <v>35</v>
          </cell>
          <cell r="M40" t="str">
            <v>胃肠道系列</v>
          </cell>
          <cell r="N40">
            <v>48</v>
          </cell>
          <cell r="O40">
            <v>55</v>
          </cell>
          <cell r="P40">
            <v>112</v>
          </cell>
          <cell r="Q40">
            <v>4</v>
          </cell>
          <cell r="R40" t="str">
            <v>瘦身系列</v>
          </cell>
          <cell r="S40">
            <v>2</v>
          </cell>
          <cell r="T40">
            <v>3</v>
          </cell>
          <cell r="U40">
            <v>1488</v>
          </cell>
          <cell r="V40">
            <v>9</v>
          </cell>
          <cell r="W40" t="str">
            <v>关爱女性系列</v>
          </cell>
          <cell r="X40">
            <v>1</v>
          </cell>
          <cell r="Y40">
            <v>2</v>
          </cell>
          <cell r="Z40">
            <v>405</v>
          </cell>
          <cell r="AA40">
            <v>3</v>
          </cell>
          <cell r="AB40" t="str">
            <v>补钙系列</v>
          </cell>
          <cell r="AC40">
            <v>11</v>
          </cell>
          <cell r="AD40">
            <v>17</v>
          </cell>
          <cell r="AE40">
            <v>5100.01</v>
          </cell>
          <cell r="AF40">
            <v>56</v>
          </cell>
          <cell r="AG40" t="str">
            <v>胃肠道2</v>
          </cell>
          <cell r="AH40">
            <v>540.03</v>
          </cell>
          <cell r="AI40">
            <v>648</v>
          </cell>
          <cell r="AJ40">
            <v>117.8</v>
          </cell>
          <cell r="AK40">
            <v>3</v>
          </cell>
        </row>
        <row r="41">
          <cell r="B41">
            <v>573</v>
          </cell>
          <cell r="C41" t="str">
            <v>补肾系列</v>
          </cell>
          <cell r="D41">
            <v>6</v>
          </cell>
          <cell r="E41">
            <v>11</v>
          </cell>
          <cell r="F41">
            <v>1481.04</v>
          </cell>
          <cell r="G41">
            <v>18</v>
          </cell>
          <cell r="H41" t="str">
            <v>感冒系列</v>
          </cell>
          <cell r="I41">
            <v>41</v>
          </cell>
          <cell r="J41">
            <v>47</v>
          </cell>
          <cell r="K41">
            <v>436.42</v>
          </cell>
          <cell r="L41">
            <v>17</v>
          </cell>
          <cell r="M41" t="str">
            <v>胃肠道系列</v>
          </cell>
          <cell r="N41">
            <v>60</v>
          </cell>
          <cell r="O41">
            <v>69</v>
          </cell>
          <cell r="P41">
            <v>30</v>
          </cell>
          <cell r="Q41">
            <v>1</v>
          </cell>
          <cell r="R41" t="str">
            <v>瘦身系列</v>
          </cell>
          <cell r="S41">
            <v>2</v>
          </cell>
          <cell r="T41">
            <v>3</v>
          </cell>
          <cell r="U41">
            <v>208</v>
          </cell>
          <cell r="V41">
            <v>1</v>
          </cell>
          <cell r="W41" t="str">
            <v>关爱女性系列</v>
          </cell>
          <cell r="X41">
            <v>1</v>
          </cell>
          <cell r="Y41">
            <v>2</v>
          </cell>
          <cell r="Z41">
            <v>376</v>
          </cell>
          <cell r="AA41">
            <v>3</v>
          </cell>
          <cell r="AB41" t="str">
            <v>补钙系列</v>
          </cell>
          <cell r="AC41">
            <v>2</v>
          </cell>
          <cell r="AD41">
            <v>4</v>
          </cell>
          <cell r="AE41">
            <v>4607.97</v>
          </cell>
          <cell r="AF41">
            <v>62</v>
          </cell>
          <cell r="AG41" t="str">
            <v>胃肠道2</v>
          </cell>
          <cell r="AH41">
            <v>84.5</v>
          </cell>
          <cell r="AI41">
            <v>169</v>
          </cell>
          <cell r="AJ41">
            <v>267.95</v>
          </cell>
          <cell r="AK41">
            <v>7</v>
          </cell>
        </row>
        <row r="42">
          <cell r="B42">
            <v>578</v>
          </cell>
          <cell r="C42" t="str">
            <v>补肾系列</v>
          </cell>
          <cell r="D42">
            <v>17</v>
          </cell>
          <cell r="E42">
            <v>24</v>
          </cell>
          <cell r="F42">
            <v>897.01</v>
          </cell>
          <cell r="G42">
            <v>13</v>
          </cell>
          <cell r="H42" t="str">
            <v>感冒系列</v>
          </cell>
          <cell r="I42">
            <v>48</v>
          </cell>
          <cell r="J42">
            <v>56</v>
          </cell>
          <cell r="K42">
            <v>2417.88</v>
          </cell>
          <cell r="L42">
            <v>88</v>
          </cell>
          <cell r="M42" t="str">
            <v>胃肠道系列</v>
          </cell>
          <cell r="N42">
            <v>69</v>
          </cell>
          <cell r="O42">
            <v>81</v>
          </cell>
          <cell r="P42">
            <v>663</v>
          </cell>
          <cell r="Q42">
            <v>22</v>
          </cell>
          <cell r="R42" t="str">
            <v>瘦身系列</v>
          </cell>
          <cell r="S42">
            <v>8</v>
          </cell>
          <cell r="T42">
            <v>10</v>
          </cell>
          <cell r="U42">
            <v>864.01</v>
          </cell>
          <cell r="V42">
            <v>5</v>
          </cell>
          <cell r="W42" t="str">
            <v>关爱女性系列</v>
          </cell>
          <cell r="X42">
            <v>1</v>
          </cell>
          <cell r="Y42">
            <v>2</v>
          </cell>
          <cell r="Z42">
            <v>135</v>
          </cell>
          <cell r="AA42">
            <v>1</v>
          </cell>
          <cell r="AB42" t="str">
            <v>补钙系列</v>
          </cell>
          <cell r="AC42">
            <v>5</v>
          </cell>
          <cell r="AD42">
            <v>8</v>
          </cell>
          <cell r="AE42">
            <v>7686.04</v>
          </cell>
          <cell r="AF42">
            <v>82</v>
          </cell>
          <cell r="AG42" t="str">
            <v>胃肠道2</v>
          </cell>
          <cell r="AH42">
            <v>168</v>
          </cell>
          <cell r="AI42">
            <v>252</v>
          </cell>
          <cell r="AJ42">
            <v>543.57</v>
          </cell>
          <cell r="AK42">
            <v>14</v>
          </cell>
        </row>
        <row r="43">
          <cell r="B43">
            <v>581</v>
          </cell>
          <cell r="C43" t="str">
            <v>补肾系列</v>
          </cell>
          <cell r="D43">
            <v>27</v>
          </cell>
          <cell r="E43">
            <v>34</v>
          </cell>
          <cell r="F43">
            <v>4060.43</v>
          </cell>
          <cell r="G43">
            <v>79</v>
          </cell>
          <cell r="H43" t="str">
            <v>感冒系列</v>
          </cell>
          <cell r="I43">
            <v>109</v>
          </cell>
          <cell r="J43">
            <v>116</v>
          </cell>
          <cell r="K43">
            <v>4485.24</v>
          </cell>
          <cell r="L43">
            <v>160</v>
          </cell>
          <cell r="M43" t="str">
            <v>胃肠道系列</v>
          </cell>
          <cell r="N43">
            <v>65</v>
          </cell>
          <cell r="O43">
            <v>76</v>
          </cell>
          <cell r="P43">
            <v>496</v>
          </cell>
          <cell r="Q43">
            <v>16</v>
          </cell>
          <cell r="R43" t="str">
            <v>瘦身系列</v>
          </cell>
          <cell r="S43">
            <v>1</v>
          </cell>
          <cell r="T43">
            <v>1</v>
          </cell>
          <cell r="U43">
            <v>2016.02</v>
          </cell>
          <cell r="V43">
            <v>12</v>
          </cell>
          <cell r="W43" t="str">
            <v>关爱女性系列</v>
          </cell>
          <cell r="X43">
            <v>1</v>
          </cell>
          <cell r="Y43">
            <v>2</v>
          </cell>
          <cell r="Z43">
            <v>1055</v>
          </cell>
          <cell r="AA43">
            <v>9</v>
          </cell>
          <cell r="AB43" t="str">
            <v>补钙系列</v>
          </cell>
          <cell r="AC43">
            <v>2</v>
          </cell>
          <cell r="AD43">
            <v>4</v>
          </cell>
          <cell r="AE43">
            <v>7163.32</v>
          </cell>
          <cell r="AF43">
            <v>88</v>
          </cell>
          <cell r="AG43" t="str">
            <v>胃肠道2</v>
          </cell>
          <cell r="AH43">
            <v>148.75</v>
          </cell>
          <cell r="AI43">
            <v>223.1</v>
          </cell>
          <cell r="AJ43">
            <v>269</v>
          </cell>
          <cell r="AK43">
            <v>7</v>
          </cell>
        </row>
        <row r="44">
          <cell r="B44">
            <v>582</v>
          </cell>
          <cell r="C44" t="str">
            <v>补肾系列</v>
          </cell>
          <cell r="D44">
            <v>27</v>
          </cell>
          <cell r="E44">
            <v>35</v>
          </cell>
          <cell r="F44">
            <v>2920</v>
          </cell>
          <cell r="G44">
            <v>31</v>
          </cell>
          <cell r="H44" t="str">
            <v>感冒系列</v>
          </cell>
          <cell r="I44">
            <v>27</v>
          </cell>
          <cell r="J44">
            <v>32</v>
          </cell>
          <cell r="K44">
            <v>951.2</v>
          </cell>
          <cell r="L44">
            <v>33</v>
          </cell>
          <cell r="M44" t="str">
            <v>胃肠道系列</v>
          </cell>
          <cell r="N44">
            <v>41</v>
          </cell>
          <cell r="O44">
            <v>47</v>
          </cell>
          <cell r="P44">
            <v>221</v>
          </cell>
          <cell r="Q44">
            <v>7</v>
          </cell>
          <cell r="R44" t="str">
            <v>瘦身系列</v>
          </cell>
          <cell r="S44">
            <v>15</v>
          </cell>
          <cell r="T44">
            <v>19</v>
          </cell>
          <cell r="U44">
            <v>576</v>
          </cell>
          <cell r="V44">
            <v>3</v>
          </cell>
          <cell r="W44" t="str">
            <v>关爱女性系列</v>
          </cell>
          <cell r="X44">
            <v>1</v>
          </cell>
          <cell r="Y44">
            <v>2</v>
          </cell>
          <cell r="Z44">
            <v>786.5</v>
          </cell>
          <cell r="AA44">
            <v>6</v>
          </cell>
          <cell r="AB44" t="str">
            <v>补钙系列</v>
          </cell>
          <cell r="AC44">
            <v>20</v>
          </cell>
          <cell r="AD44">
            <v>26</v>
          </cell>
          <cell r="AE44">
            <v>2140.53</v>
          </cell>
          <cell r="AF44">
            <v>22</v>
          </cell>
          <cell r="AG44" t="str">
            <v>胃肠道2</v>
          </cell>
          <cell r="AH44">
            <v>892.02</v>
          </cell>
          <cell r="AI44">
            <v>1070.4</v>
          </cell>
          <cell r="AJ44">
            <v>1290.6</v>
          </cell>
          <cell r="AK44">
            <v>33</v>
          </cell>
        </row>
        <row r="45">
          <cell r="B45">
            <v>585</v>
          </cell>
          <cell r="C45" t="str">
            <v>补肾系列</v>
          </cell>
          <cell r="D45">
            <v>27</v>
          </cell>
          <cell r="E45">
            <v>34</v>
          </cell>
          <cell r="F45">
            <v>3384.23</v>
          </cell>
          <cell r="G45">
            <v>61</v>
          </cell>
          <cell r="H45" t="str">
            <v>感冒系列</v>
          </cell>
          <cell r="I45">
            <v>55</v>
          </cell>
          <cell r="J45">
            <v>63</v>
          </cell>
          <cell r="K45">
            <v>3080.03</v>
          </cell>
          <cell r="L45">
            <v>116</v>
          </cell>
          <cell r="M45" t="str">
            <v>胃肠道系列</v>
          </cell>
          <cell r="N45">
            <v>55</v>
          </cell>
          <cell r="O45">
            <v>63</v>
          </cell>
          <cell r="P45">
            <v>414</v>
          </cell>
          <cell r="Q45">
            <v>13</v>
          </cell>
          <cell r="R45" t="str">
            <v>瘦身系列</v>
          </cell>
          <cell r="S45">
            <v>2</v>
          </cell>
          <cell r="T45">
            <v>3</v>
          </cell>
          <cell r="U45">
            <v>624</v>
          </cell>
          <cell r="V45">
            <v>3</v>
          </cell>
          <cell r="W45" t="str">
            <v>关爱女性系列</v>
          </cell>
          <cell r="X45">
            <v>1</v>
          </cell>
          <cell r="Y45">
            <v>2</v>
          </cell>
          <cell r="Z45">
            <v>1735</v>
          </cell>
          <cell r="AA45">
            <v>13</v>
          </cell>
          <cell r="AB45" t="str">
            <v>补钙系列</v>
          </cell>
          <cell r="AC45">
            <v>11</v>
          </cell>
          <cell r="AD45">
            <v>17</v>
          </cell>
          <cell r="AE45">
            <v>12837.24</v>
          </cell>
          <cell r="AF45">
            <v>171</v>
          </cell>
          <cell r="AG45" t="str">
            <v>胃肠道2</v>
          </cell>
          <cell r="AH45">
            <v>168</v>
          </cell>
          <cell r="AI45">
            <v>252</v>
          </cell>
          <cell r="AJ45">
            <v>566.6</v>
          </cell>
          <cell r="AK45">
            <v>15</v>
          </cell>
        </row>
        <row r="46">
          <cell r="B46">
            <v>587</v>
          </cell>
          <cell r="C46" t="str">
            <v>补肾系列</v>
          </cell>
          <cell r="D46">
            <v>17</v>
          </cell>
          <cell r="E46">
            <v>23</v>
          </cell>
          <cell r="F46">
            <v>2222.5</v>
          </cell>
          <cell r="G46">
            <v>27</v>
          </cell>
          <cell r="H46" t="str">
            <v>感冒系列</v>
          </cell>
          <cell r="I46">
            <v>35</v>
          </cell>
          <cell r="J46">
            <v>40</v>
          </cell>
          <cell r="K46">
            <v>797.26</v>
          </cell>
          <cell r="L46">
            <v>30</v>
          </cell>
          <cell r="M46" t="str">
            <v>胃肠道系列</v>
          </cell>
          <cell r="N46">
            <v>47</v>
          </cell>
          <cell r="O46">
            <v>53</v>
          </cell>
          <cell r="P46">
            <v>157</v>
          </cell>
          <cell r="Q46">
            <v>4</v>
          </cell>
          <cell r="R46" t="str">
            <v>瘦身系列</v>
          </cell>
          <cell r="S46">
            <v>2</v>
          </cell>
          <cell r="T46">
            <v>3</v>
          </cell>
          <cell r="U46">
            <v>1410.01</v>
          </cell>
          <cell r="V46">
            <v>7</v>
          </cell>
          <cell r="W46" t="str">
            <v>关爱女性系列</v>
          </cell>
          <cell r="X46">
            <v>1</v>
          </cell>
          <cell r="Y46">
            <v>2</v>
          </cell>
          <cell r="Z46">
            <v>539.28</v>
          </cell>
          <cell r="AA46">
            <v>4</v>
          </cell>
          <cell r="AB46" t="str">
            <v>补钙系列</v>
          </cell>
          <cell r="AC46">
            <v>15</v>
          </cell>
          <cell r="AD46">
            <v>20</v>
          </cell>
          <cell r="AE46">
            <v>1989.43</v>
          </cell>
          <cell r="AF46">
            <v>25</v>
          </cell>
          <cell r="AG46" t="str">
            <v>胃肠道2</v>
          </cell>
          <cell r="AH46">
            <v>256.51</v>
          </cell>
          <cell r="AI46">
            <v>384.8</v>
          </cell>
          <cell r="AJ46">
            <v>79.6</v>
          </cell>
          <cell r="AK46">
            <v>2</v>
          </cell>
        </row>
        <row r="47">
          <cell r="B47">
            <v>591</v>
          </cell>
          <cell r="C47" t="str">
            <v>补肾系列</v>
          </cell>
          <cell r="D47">
            <v>17</v>
          </cell>
          <cell r="E47">
            <v>22</v>
          </cell>
          <cell r="F47">
            <v>4124.47</v>
          </cell>
          <cell r="G47">
            <v>60</v>
          </cell>
          <cell r="H47" t="str">
            <v>感冒系列</v>
          </cell>
          <cell r="I47">
            <v>65</v>
          </cell>
          <cell r="J47">
            <v>75</v>
          </cell>
          <cell r="K47">
            <v>2073.23</v>
          </cell>
          <cell r="L47">
            <v>76</v>
          </cell>
          <cell r="M47" t="str">
            <v>胃肠道系列</v>
          </cell>
          <cell r="N47">
            <v>53</v>
          </cell>
          <cell r="O47">
            <v>61</v>
          </cell>
          <cell r="P47">
            <v>122</v>
          </cell>
          <cell r="Q47">
            <v>4</v>
          </cell>
          <cell r="R47" t="str">
            <v>瘦身系列</v>
          </cell>
          <cell r="S47">
            <v>2</v>
          </cell>
          <cell r="T47">
            <v>3</v>
          </cell>
          <cell r="U47">
            <v>208</v>
          </cell>
          <cell r="V47">
            <v>1</v>
          </cell>
          <cell r="W47" t="str">
            <v/>
          </cell>
          <cell r="X47">
            <v>1</v>
          </cell>
          <cell r="Y47">
            <v>2</v>
          </cell>
          <cell r="Z47" t="str">
            <v/>
          </cell>
          <cell r="AA47" t="str">
            <v/>
          </cell>
          <cell r="AB47" t="str">
            <v>补钙系列</v>
          </cell>
          <cell r="AC47">
            <v>3</v>
          </cell>
          <cell r="AD47">
            <v>5</v>
          </cell>
          <cell r="AE47">
            <v>2073</v>
          </cell>
          <cell r="AF47">
            <v>27</v>
          </cell>
          <cell r="AG47" t="str">
            <v/>
          </cell>
          <cell r="AH47">
            <v>84.5</v>
          </cell>
          <cell r="AI47">
            <v>169</v>
          </cell>
          <cell r="AJ47" t="str">
            <v/>
          </cell>
          <cell r="AK47" t="str">
            <v/>
          </cell>
        </row>
        <row r="48">
          <cell r="B48">
            <v>594</v>
          </cell>
          <cell r="C48" t="str">
            <v>补肾系列</v>
          </cell>
          <cell r="D48">
            <v>6</v>
          </cell>
          <cell r="E48">
            <v>9</v>
          </cell>
          <cell r="F48">
            <v>2726.1</v>
          </cell>
          <cell r="G48">
            <v>37</v>
          </cell>
          <cell r="H48" t="str">
            <v>感冒系列</v>
          </cell>
          <cell r="I48">
            <v>18</v>
          </cell>
          <cell r="J48">
            <v>20</v>
          </cell>
          <cell r="K48">
            <v>1232.9</v>
          </cell>
          <cell r="L48">
            <v>46</v>
          </cell>
          <cell r="M48" t="str">
            <v>胃肠道系列</v>
          </cell>
          <cell r="N48">
            <v>18</v>
          </cell>
          <cell r="O48">
            <v>18</v>
          </cell>
          <cell r="P48">
            <v>732</v>
          </cell>
          <cell r="Q48">
            <v>27</v>
          </cell>
          <cell r="R48" t="str">
            <v/>
          </cell>
          <cell r="S48">
            <v>1</v>
          </cell>
          <cell r="T48">
            <v>1</v>
          </cell>
          <cell r="U48" t="str">
            <v/>
          </cell>
          <cell r="V48" t="str">
            <v/>
          </cell>
          <cell r="W48" t="str">
            <v>关爱女性系列</v>
          </cell>
          <cell r="X48">
            <v>1</v>
          </cell>
          <cell r="Y48">
            <v>2</v>
          </cell>
          <cell r="Z48">
            <v>405</v>
          </cell>
          <cell r="AA48">
            <v>3</v>
          </cell>
          <cell r="AB48" t="str">
            <v>补钙系列</v>
          </cell>
          <cell r="AC48">
            <v>3</v>
          </cell>
          <cell r="AD48">
            <v>5</v>
          </cell>
          <cell r="AE48">
            <v>3410.59</v>
          </cell>
          <cell r="AF48">
            <v>43</v>
          </cell>
          <cell r="AG48" t="str">
            <v>胃肠道2</v>
          </cell>
          <cell r="AH48">
            <v>258.01</v>
          </cell>
          <cell r="AI48">
            <v>387</v>
          </cell>
          <cell r="AJ48">
            <v>234</v>
          </cell>
          <cell r="AK48">
            <v>6</v>
          </cell>
        </row>
        <row r="49">
          <cell r="B49">
            <v>598</v>
          </cell>
          <cell r="C49" t="str">
            <v>补肾系列</v>
          </cell>
          <cell r="D49">
            <v>17</v>
          </cell>
          <cell r="E49">
            <v>23</v>
          </cell>
          <cell r="F49">
            <v>424.93</v>
          </cell>
          <cell r="G49">
            <v>10</v>
          </cell>
          <cell r="H49" t="str">
            <v>感冒系列</v>
          </cell>
          <cell r="I49">
            <v>78</v>
          </cell>
          <cell r="J49">
            <v>85</v>
          </cell>
          <cell r="K49">
            <v>2338.3</v>
          </cell>
          <cell r="L49">
            <v>84</v>
          </cell>
          <cell r="M49" t="str">
            <v>胃肠道系列</v>
          </cell>
          <cell r="N49">
            <v>74</v>
          </cell>
          <cell r="O49">
            <v>84</v>
          </cell>
          <cell r="P49">
            <v>525.12</v>
          </cell>
          <cell r="Q49">
            <v>13</v>
          </cell>
          <cell r="R49" t="str">
            <v>瘦身系列</v>
          </cell>
          <cell r="S49">
            <v>3</v>
          </cell>
          <cell r="T49">
            <v>4</v>
          </cell>
          <cell r="U49">
            <v>576</v>
          </cell>
          <cell r="V49">
            <v>4</v>
          </cell>
          <cell r="W49" t="str">
            <v>关爱女性系列</v>
          </cell>
          <cell r="X49">
            <v>2</v>
          </cell>
          <cell r="Y49">
            <v>3</v>
          </cell>
          <cell r="Z49">
            <v>665</v>
          </cell>
          <cell r="AA49">
            <v>5</v>
          </cell>
          <cell r="AB49" t="str">
            <v>补钙系列</v>
          </cell>
          <cell r="AC49">
            <v>8</v>
          </cell>
          <cell r="AD49">
            <v>12</v>
          </cell>
          <cell r="AE49">
            <v>5108.92</v>
          </cell>
          <cell r="AF49">
            <v>59</v>
          </cell>
          <cell r="AG49" t="str">
            <v>胃肠道2</v>
          </cell>
          <cell r="AH49">
            <v>84.5</v>
          </cell>
          <cell r="AI49">
            <v>169</v>
          </cell>
          <cell r="AJ49">
            <v>312.8</v>
          </cell>
          <cell r="AK49">
            <v>8</v>
          </cell>
        </row>
        <row r="50">
          <cell r="B50">
            <v>704</v>
          </cell>
          <cell r="C50" t="str">
            <v>补肾系列</v>
          </cell>
          <cell r="D50">
            <v>17</v>
          </cell>
          <cell r="E50">
            <v>22</v>
          </cell>
          <cell r="F50">
            <v>1532.42</v>
          </cell>
          <cell r="G50">
            <v>31</v>
          </cell>
          <cell r="H50" t="str">
            <v>感冒系列</v>
          </cell>
          <cell r="I50">
            <v>20</v>
          </cell>
          <cell r="J50">
            <v>23</v>
          </cell>
          <cell r="K50">
            <v>557.91</v>
          </cell>
          <cell r="L50">
            <v>20</v>
          </cell>
          <cell r="M50" t="str">
            <v>胃肠道系列</v>
          </cell>
          <cell r="N50">
            <v>31</v>
          </cell>
          <cell r="O50">
            <v>35</v>
          </cell>
          <cell r="P50">
            <v>129</v>
          </cell>
          <cell r="Q50">
            <v>3</v>
          </cell>
          <cell r="R50" t="str">
            <v>瘦身系列</v>
          </cell>
          <cell r="S50">
            <v>2</v>
          </cell>
          <cell r="T50">
            <v>3</v>
          </cell>
          <cell r="U50">
            <v>864.02</v>
          </cell>
          <cell r="V50">
            <v>5</v>
          </cell>
          <cell r="W50" t="str">
            <v>关爱女性系列</v>
          </cell>
          <cell r="X50">
            <v>3</v>
          </cell>
          <cell r="Y50">
            <v>4</v>
          </cell>
          <cell r="Z50">
            <v>135</v>
          </cell>
          <cell r="AA50">
            <v>1</v>
          </cell>
          <cell r="AB50" t="str">
            <v>补钙系列</v>
          </cell>
          <cell r="AC50">
            <v>1</v>
          </cell>
          <cell r="AD50">
            <v>3</v>
          </cell>
          <cell r="AE50">
            <v>989.29</v>
          </cell>
          <cell r="AF50">
            <v>13</v>
          </cell>
          <cell r="AG50" t="str">
            <v>胃肠道2</v>
          </cell>
          <cell r="AH50">
            <v>360.01</v>
          </cell>
          <cell r="AI50">
            <v>540</v>
          </cell>
          <cell r="AJ50">
            <v>234</v>
          </cell>
          <cell r="AK50">
            <v>6</v>
          </cell>
        </row>
        <row r="51">
          <cell r="B51">
            <v>706</v>
          </cell>
          <cell r="C51" t="str">
            <v>补肾系列</v>
          </cell>
          <cell r="D51">
            <v>6</v>
          </cell>
          <cell r="E51">
            <v>9</v>
          </cell>
          <cell r="F51">
            <v>1323.74</v>
          </cell>
          <cell r="G51">
            <v>24</v>
          </cell>
          <cell r="H51" t="str">
            <v>感冒系列</v>
          </cell>
          <cell r="I51">
            <v>9</v>
          </cell>
          <cell r="J51">
            <v>9</v>
          </cell>
          <cell r="K51">
            <v>751.93</v>
          </cell>
          <cell r="L51">
            <v>28</v>
          </cell>
          <cell r="M51" t="str">
            <v>胃肠道系列</v>
          </cell>
          <cell r="N51">
            <v>29</v>
          </cell>
          <cell r="O51">
            <v>32</v>
          </cell>
          <cell r="P51">
            <v>342</v>
          </cell>
          <cell r="Q51">
            <v>9</v>
          </cell>
          <cell r="R51" t="str">
            <v>瘦身系列</v>
          </cell>
          <cell r="S51">
            <v>1</v>
          </cell>
          <cell r="T51">
            <v>1</v>
          </cell>
          <cell r="U51">
            <v>864</v>
          </cell>
          <cell r="V51">
            <v>5</v>
          </cell>
          <cell r="W51" t="str">
            <v>关爱女性系列</v>
          </cell>
          <cell r="X51">
            <v>2</v>
          </cell>
          <cell r="Y51">
            <v>3</v>
          </cell>
          <cell r="Z51">
            <v>1040.67</v>
          </cell>
          <cell r="AA51">
            <v>8</v>
          </cell>
          <cell r="AB51" t="str">
            <v>补钙系列</v>
          </cell>
          <cell r="AC51">
            <v>9</v>
          </cell>
          <cell r="AD51">
            <v>14</v>
          </cell>
          <cell r="AE51">
            <v>4040.1</v>
          </cell>
          <cell r="AF51">
            <v>55</v>
          </cell>
          <cell r="AG51" t="str">
            <v>胃肠道2</v>
          </cell>
          <cell r="AH51">
            <v>84.5</v>
          </cell>
          <cell r="AI51">
            <v>169</v>
          </cell>
          <cell r="AJ51">
            <v>228.15</v>
          </cell>
          <cell r="AK51">
            <v>6</v>
          </cell>
        </row>
        <row r="52">
          <cell r="B52">
            <v>707</v>
          </cell>
          <cell r="C52" t="str">
            <v>补肾系列</v>
          </cell>
          <cell r="D52">
            <v>27</v>
          </cell>
          <cell r="E52">
            <v>34</v>
          </cell>
          <cell r="F52">
            <v>1713</v>
          </cell>
          <cell r="G52">
            <v>32</v>
          </cell>
          <cell r="H52" t="str">
            <v>感冒系列</v>
          </cell>
          <cell r="I52">
            <v>55</v>
          </cell>
          <cell r="J52">
            <v>63</v>
          </cell>
          <cell r="K52">
            <v>4260.9</v>
          </cell>
          <cell r="L52">
            <v>155</v>
          </cell>
          <cell r="M52" t="str">
            <v>胃肠道系列</v>
          </cell>
          <cell r="N52">
            <v>90</v>
          </cell>
          <cell r="O52">
            <v>103</v>
          </cell>
          <cell r="P52">
            <v>288</v>
          </cell>
          <cell r="Q52">
            <v>11</v>
          </cell>
          <cell r="R52" t="str">
            <v>瘦身系列</v>
          </cell>
          <cell r="S52">
            <v>4</v>
          </cell>
          <cell r="T52">
            <v>5</v>
          </cell>
          <cell r="U52">
            <v>576</v>
          </cell>
          <cell r="V52">
            <v>3</v>
          </cell>
          <cell r="W52" t="str">
            <v>关爱女性系列</v>
          </cell>
          <cell r="X52">
            <v>1</v>
          </cell>
          <cell r="Y52">
            <v>2</v>
          </cell>
          <cell r="Z52">
            <v>790</v>
          </cell>
          <cell r="AA52">
            <v>6</v>
          </cell>
          <cell r="AB52" t="str">
            <v>补钙系列</v>
          </cell>
          <cell r="AC52">
            <v>8</v>
          </cell>
          <cell r="AD52">
            <v>12</v>
          </cell>
          <cell r="AE52">
            <v>12240.55</v>
          </cell>
          <cell r="AF52">
            <v>133</v>
          </cell>
          <cell r="AG52" t="str">
            <v>胃肠道2</v>
          </cell>
          <cell r="AH52">
            <v>84.5</v>
          </cell>
          <cell r="AI52">
            <v>169</v>
          </cell>
          <cell r="AJ52">
            <v>457.1</v>
          </cell>
          <cell r="AK52">
            <v>12</v>
          </cell>
        </row>
        <row r="53">
          <cell r="B53">
            <v>709</v>
          </cell>
          <cell r="C53" t="str">
            <v>补肾系列</v>
          </cell>
          <cell r="D53">
            <v>17</v>
          </cell>
          <cell r="E53">
            <v>23</v>
          </cell>
          <cell r="F53">
            <v>4152.17</v>
          </cell>
          <cell r="G53">
            <v>65</v>
          </cell>
          <cell r="H53" t="str">
            <v>感冒系列</v>
          </cell>
          <cell r="I53">
            <v>19</v>
          </cell>
          <cell r="J53">
            <v>22</v>
          </cell>
          <cell r="K53">
            <v>1871.63</v>
          </cell>
          <cell r="L53">
            <v>71</v>
          </cell>
          <cell r="M53" t="str">
            <v>胃肠道系列</v>
          </cell>
          <cell r="N53">
            <v>53</v>
          </cell>
          <cell r="O53">
            <v>61</v>
          </cell>
          <cell r="P53">
            <v>275</v>
          </cell>
          <cell r="Q53">
            <v>8</v>
          </cell>
          <cell r="R53" t="str">
            <v>瘦身系列</v>
          </cell>
          <cell r="S53">
            <v>2</v>
          </cell>
          <cell r="T53">
            <v>3</v>
          </cell>
          <cell r="U53">
            <v>2519.71</v>
          </cell>
          <cell r="V53">
            <v>14</v>
          </cell>
          <cell r="W53" t="str">
            <v>关爱女性系列</v>
          </cell>
          <cell r="X53">
            <v>1</v>
          </cell>
          <cell r="Y53">
            <v>2</v>
          </cell>
          <cell r="Z53">
            <v>612.22</v>
          </cell>
          <cell r="AA53">
            <v>5</v>
          </cell>
          <cell r="AB53" t="str">
            <v>补钙系列</v>
          </cell>
          <cell r="AC53">
            <v>17</v>
          </cell>
          <cell r="AD53">
            <v>22</v>
          </cell>
          <cell r="AE53">
            <v>12276.97</v>
          </cell>
          <cell r="AF53">
            <v>146</v>
          </cell>
          <cell r="AG53" t="str">
            <v>胃肠道2</v>
          </cell>
          <cell r="AH53">
            <v>84.5</v>
          </cell>
          <cell r="AI53">
            <v>169</v>
          </cell>
          <cell r="AJ53">
            <v>608.95</v>
          </cell>
          <cell r="AK53">
            <v>16</v>
          </cell>
        </row>
        <row r="54">
          <cell r="B54">
            <v>710</v>
          </cell>
          <cell r="C54" t="str">
            <v>补肾系列</v>
          </cell>
          <cell r="D54">
            <v>6</v>
          </cell>
          <cell r="E54">
            <v>9</v>
          </cell>
          <cell r="F54">
            <v>814.9</v>
          </cell>
          <cell r="G54">
            <v>15</v>
          </cell>
          <cell r="H54" t="str">
            <v>感冒系列</v>
          </cell>
          <cell r="I54">
            <v>14</v>
          </cell>
          <cell r="J54">
            <v>15</v>
          </cell>
          <cell r="K54">
            <v>1152.18</v>
          </cell>
          <cell r="L54">
            <v>42</v>
          </cell>
          <cell r="M54" t="str">
            <v>胃肠道系列</v>
          </cell>
          <cell r="N54">
            <v>44</v>
          </cell>
          <cell r="O54">
            <v>50</v>
          </cell>
          <cell r="P54">
            <v>179.5</v>
          </cell>
          <cell r="Q54">
            <v>6</v>
          </cell>
          <cell r="R54" t="str">
            <v>瘦身系列</v>
          </cell>
          <cell r="S54">
            <v>1</v>
          </cell>
          <cell r="T54">
            <v>1</v>
          </cell>
          <cell r="U54">
            <v>2800</v>
          </cell>
          <cell r="V54">
            <v>15</v>
          </cell>
          <cell r="W54" t="str">
            <v>关爱女性系列</v>
          </cell>
          <cell r="X54">
            <v>1</v>
          </cell>
          <cell r="Y54">
            <v>2</v>
          </cell>
          <cell r="Z54">
            <v>135</v>
          </cell>
          <cell r="AA54">
            <v>1</v>
          </cell>
          <cell r="AB54" t="str">
            <v>补钙系列</v>
          </cell>
          <cell r="AC54">
            <v>1</v>
          </cell>
          <cell r="AD54">
            <v>3</v>
          </cell>
          <cell r="AE54">
            <v>2327.04</v>
          </cell>
          <cell r="AF54">
            <v>26</v>
          </cell>
          <cell r="AG54" t="str">
            <v>胃肠道2</v>
          </cell>
          <cell r="AH54">
            <v>84.5</v>
          </cell>
          <cell r="AI54">
            <v>169</v>
          </cell>
          <cell r="AJ54">
            <v>39</v>
          </cell>
          <cell r="AK54">
            <v>1</v>
          </cell>
        </row>
        <row r="55">
          <cell r="B55">
            <v>712</v>
          </cell>
          <cell r="C55" t="str">
            <v>补肾系列</v>
          </cell>
          <cell r="D55">
            <v>27</v>
          </cell>
          <cell r="E55">
            <v>35</v>
          </cell>
          <cell r="F55">
            <v>4797.8</v>
          </cell>
          <cell r="G55">
            <v>74</v>
          </cell>
          <cell r="H55" t="str">
            <v>感冒系列</v>
          </cell>
          <cell r="I55">
            <v>109</v>
          </cell>
          <cell r="J55">
            <v>116</v>
          </cell>
          <cell r="K55">
            <v>5638.79</v>
          </cell>
          <cell r="L55">
            <v>205</v>
          </cell>
          <cell r="M55" t="str">
            <v>胃肠道系列</v>
          </cell>
          <cell r="N55">
            <v>79</v>
          </cell>
          <cell r="O55">
            <v>90</v>
          </cell>
          <cell r="P55">
            <v>116</v>
          </cell>
          <cell r="Q55">
            <v>3</v>
          </cell>
          <cell r="R55" t="str">
            <v>瘦身系列</v>
          </cell>
          <cell r="S55">
            <v>19</v>
          </cell>
          <cell r="T55">
            <v>23</v>
          </cell>
          <cell r="U55">
            <v>1280</v>
          </cell>
          <cell r="V55">
            <v>8</v>
          </cell>
          <cell r="W55" t="str">
            <v>关爱女性系列</v>
          </cell>
          <cell r="X55">
            <v>1</v>
          </cell>
          <cell r="Y55">
            <v>2</v>
          </cell>
          <cell r="Z55">
            <v>659.3</v>
          </cell>
          <cell r="AA55">
            <v>5</v>
          </cell>
          <cell r="AB55" t="str">
            <v>补钙系列</v>
          </cell>
          <cell r="AC55">
            <v>5</v>
          </cell>
          <cell r="AD55">
            <v>8</v>
          </cell>
          <cell r="AE55">
            <v>8845.16</v>
          </cell>
          <cell r="AF55">
            <v>101</v>
          </cell>
          <cell r="AG55" t="str">
            <v>胃肠道2</v>
          </cell>
          <cell r="AH55">
            <v>1027.5</v>
          </cell>
          <cell r="AI55">
            <v>1181.6</v>
          </cell>
          <cell r="AJ55">
            <v>262.9</v>
          </cell>
          <cell r="AK55">
            <v>7</v>
          </cell>
        </row>
        <row r="56">
          <cell r="B56">
            <v>713</v>
          </cell>
          <cell r="C56" t="str">
            <v>补肾系列</v>
          </cell>
          <cell r="D56">
            <v>6</v>
          </cell>
          <cell r="E56">
            <v>9</v>
          </cell>
          <cell r="F56">
            <v>837</v>
          </cell>
          <cell r="G56">
            <v>17</v>
          </cell>
          <cell r="H56" t="str">
            <v>感冒系列</v>
          </cell>
          <cell r="I56">
            <v>14</v>
          </cell>
          <cell r="J56">
            <v>15</v>
          </cell>
          <cell r="K56">
            <v>699.47</v>
          </cell>
          <cell r="L56">
            <v>25.5</v>
          </cell>
          <cell r="M56" t="str">
            <v>胃肠道系列</v>
          </cell>
          <cell r="N56">
            <v>20</v>
          </cell>
          <cell r="O56">
            <v>20</v>
          </cell>
          <cell r="P56">
            <v>255.6</v>
          </cell>
          <cell r="Q56">
            <v>8</v>
          </cell>
          <cell r="R56" t="str">
            <v/>
          </cell>
          <cell r="S56">
            <v>1</v>
          </cell>
          <cell r="T56">
            <v>1</v>
          </cell>
          <cell r="U56" t="str">
            <v/>
          </cell>
          <cell r="V56" t="str">
            <v/>
          </cell>
          <cell r="W56" t="str">
            <v>关爱女性系列</v>
          </cell>
          <cell r="X56">
            <v>1</v>
          </cell>
          <cell r="Y56">
            <v>2</v>
          </cell>
          <cell r="Z56">
            <v>135</v>
          </cell>
          <cell r="AA56">
            <v>1</v>
          </cell>
          <cell r="AB56" t="str">
            <v>补钙系列</v>
          </cell>
          <cell r="AC56">
            <v>1</v>
          </cell>
          <cell r="AD56">
            <v>3</v>
          </cell>
          <cell r="AE56">
            <v>1188.41</v>
          </cell>
          <cell r="AF56">
            <v>17</v>
          </cell>
          <cell r="AG56" t="str">
            <v/>
          </cell>
          <cell r="AH56">
            <v>84.5</v>
          </cell>
          <cell r="AI56">
            <v>169</v>
          </cell>
          <cell r="AJ56" t="str">
            <v/>
          </cell>
          <cell r="AK56" t="str">
            <v/>
          </cell>
        </row>
        <row r="57">
          <cell r="B57">
            <v>716</v>
          </cell>
          <cell r="C57" t="str">
            <v>补肾系列</v>
          </cell>
          <cell r="D57">
            <v>6</v>
          </cell>
          <cell r="E57">
            <v>9</v>
          </cell>
          <cell r="F57">
            <v>1768</v>
          </cell>
          <cell r="G57">
            <v>32</v>
          </cell>
          <cell r="H57" t="str">
            <v>感冒系列</v>
          </cell>
          <cell r="I57">
            <v>11</v>
          </cell>
          <cell r="J57">
            <v>12</v>
          </cell>
          <cell r="K57">
            <v>1119.2</v>
          </cell>
          <cell r="L57">
            <v>44</v>
          </cell>
          <cell r="M57" t="str">
            <v>胃肠道系列</v>
          </cell>
          <cell r="N57">
            <v>23</v>
          </cell>
          <cell r="O57">
            <v>24</v>
          </cell>
          <cell r="P57">
            <v>1284.77</v>
          </cell>
          <cell r="Q57">
            <v>49</v>
          </cell>
          <cell r="R57" t="str">
            <v>瘦身系列</v>
          </cell>
          <cell r="S57">
            <v>1</v>
          </cell>
          <cell r="T57">
            <v>1</v>
          </cell>
          <cell r="U57">
            <v>1648.03</v>
          </cell>
          <cell r="V57">
            <v>11</v>
          </cell>
          <cell r="W57" t="str">
            <v>关爱女性系列</v>
          </cell>
          <cell r="X57">
            <v>2</v>
          </cell>
          <cell r="Y57">
            <v>3</v>
          </cell>
          <cell r="Z57">
            <v>135</v>
          </cell>
          <cell r="AA57">
            <v>1</v>
          </cell>
          <cell r="AB57" t="str">
            <v>补钙系列</v>
          </cell>
          <cell r="AC57">
            <v>3</v>
          </cell>
          <cell r="AD57">
            <v>5</v>
          </cell>
          <cell r="AE57">
            <v>8079.4</v>
          </cell>
          <cell r="AF57">
            <v>94</v>
          </cell>
          <cell r="AG57" t="str">
            <v/>
          </cell>
          <cell r="AH57">
            <v>84.5</v>
          </cell>
          <cell r="AI57">
            <v>169</v>
          </cell>
          <cell r="AJ57" t="str">
            <v/>
          </cell>
          <cell r="AK57" t="str">
            <v/>
          </cell>
        </row>
        <row r="58">
          <cell r="B58">
            <v>717</v>
          </cell>
          <cell r="C58" t="str">
            <v>补肾系列</v>
          </cell>
          <cell r="D58">
            <v>6</v>
          </cell>
          <cell r="E58">
            <v>11</v>
          </cell>
          <cell r="F58">
            <v>1243.59</v>
          </cell>
          <cell r="G58">
            <v>26</v>
          </cell>
          <cell r="H58" t="str">
            <v>感冒系列</v>
          </cell>
          <cell r="I58">
            <v>23</v>
          </cell>
          <cell r="J58">
            <v>27</v>
          </cell>
          <cell r="K58">
            <v>1316.25</v>
          </cell>
          <cell r="L58">
            <v>48</v>
          </cell>
          <cell r="M58" t="str">
            <v>胃肠道系列</v>
          </cell>
          <cell r="N58">
            <v>29</v>
          </cell>
          <cell r="O58">
            <v>32</v>
          </cell>
          <cell r="P58">
            <v>477</v>
          </cell>
          <cell r="Q58">
            <v>16</v>
          </cell>
          <cell r="R58" t="str">
            <v>瘦身系列</v>
          </cell>
          <cell r="S58">
            <v>1</v>
          </cell>
          <cell r="T58">
            <v>1</v>
          </cell>
          <cell r="U58">
            <v>496</v>
          </cell>
          <cell r="V58">
            <v>3</v>
          </cell>
          <cell r="W58" t="str">
            <v>关爱女性系列</v>
          </cell>
          <cell r="X58">
            <v>1</v>
          </cell>
          <cell r="Y58">
            <v>2</v>
          </cell>
          <cell r="Z58">
            <v>270</v>
          </cell>
          <cell r="AA58">
            <v>2</v>
          </cell>
          <cell r="AB58" t="str">
            <v>补钙系列</v>
          </cell>
          <cell r="AC58">
            <v>2</v>
          </cell>
          <cell r="AD58">
            <v>4</v>
          </cell>
          <cell r="AE58">
            <v>5382.11</v>
          </cell>
          <cell r="AF58">
            <v>62</v>
          </cell>
          <cell r="AG58" t="str">
            <v>胃肠道2</v>
          </cell>
          <cell r="AH58">
            <v>84.5</v>
          </cell>
          <cell r="AI58">
            <v>169</v>
          </cell>
          <cell r="AJ58">
            <v>150.15</v>
          </cell>
          <cell r="AK58">
            <v>4</v>
          </cell>
        </row>
        <row r="59">
          <cell r="B59">
            <v>718</v>
          </cell>
          <cell r="C59" t="str">
            <v>补肾系列</v>
          </cell>
          <cell r="D59">
            <v>6</v>
          </cell>
          <cell r="E59">
            <v>9</v>
          </cell>
          <cell r="F59">
            <v>690.5</v>
          </cell>
          <cell r="G59">
            <v>12</v>
          </cell>
          <cell r="H59" t="str">
            <v>感冒系列</v>
          </cell>
          <cell r="I59">
            <v>12</v>
          </cell>
          <cell r="J59">
            <v>13</v>
          </cell>
          <cell r="K59">
            <v>408.03</v>
          </cell>
          <cell r="L59">
            <v>16</v>
          </cell>
          <cell r="M59" t="str">
            <v>胃肠道系列</v>
          </cell>
          <cell r="N59">
            <v>23</v>
          </cell>
          <cell r="O59">
            <v>24</v>
          </cell>
          <cell r="P59">
            <v>85.25</v>
          </cell>
          <cell r="Q59">
            <v>2</v>
          </cell>
          <cell r="R59" t="str">
            <v>瘦身系列</v>
          </cell>
          <cell r="S59">
            <v>1</v>
          </cell>
          <cell r="T59">
            <v>1</v>
          </cell>
          <cell r="U59">
            <v>1632.01</v>
          </cell>
          <cell r="V59">
            <v>9</v>
          </cell>
          <cell r="W59" t="str">
            <v>关爱女性系列</v>
          </cell>
          <cell r="X59">
            <v>1</v>
          </cell>
          <cell r="Y59">
            <v>2</v>
          </cell>
          <cell r="Z59">
            <v>110</v>
          </cell>
          <cell r="AA59">
            <v>1</v>
          </cell>
          <cell r="AB59" t="str">
            <v>补钙系列</v>
          </cell>
          <cell r="AC59">
            <v>1</v>
          </cell>
          <cell r="AD59">
            <v>3</v>
          </cell>
          <cell r="AE59">
            <v>2558.6</v>
          </cell>
          <cell r="AF59">
            <v>28</v>
          </cell>
          <cell r="AG59" t="str">
            <v>胃肠道2</v>
          </cell>
          <cell r="AH59">
            <v>84.5</v>
          </cell>
          <cell r="AI59">
            <v>169</v>
          </cell>
          <cell r="AJ59">
            <v>33.15</v>
          </cell>
          <cell r="AK59">
            <v>1</v>
          </cell>
        </row>
        <row r="60">
          <cell r="B60">
            <v>720</v>
          </cell>
          <cell r="C60" t="str">
            <v>补肾系列</v>
          </cell>
          <cell r="D60">
            <v>6</v>
          </cell>
          <cell r="E60">
            <v>9</v>
          </cell>
          <cell r="F60">
            <v>1873.05</v>
          </cell>
          <cell r="G60">
            <v>37</v>
          </cell>
          <cell r="H60" t="str">
            <v>感冒系列</v>
          </cell>
          <cell r="I60">
            <v>20</v>
          </cell>
          <cell r="J60">
            <v>23</v>
          </cell>
          <cell r="K60">
            <v>1844.29</v>
          </cell>
          <cell r="L60">
            <v>75</v>
          </cell>
          <cell r="M60" t="str">
            <v>胃肠道系列</v>
          </cell>
          <cell r="N60">
            <v>8</v>
          </cell>
          <cell r="O60">
            <v>5</v>
          </cell>
          <cell r="P60">
            <v>280</v>
          </cell>
          <cell r="Q60">
            <v>7</v>
          </cell>
          <cell r="R60" t="str">
            <v>瘦身系列</v>
          </cell>
          <cell r="S60">
            <v>1</v>
          </cell>
          <cell r="T60">
            <v>1</v>
          </cell>
          <cell r="U60">
            <v>5184.2</v>
          </cell>
          <cell r="V60">
            <v>30</v>
          </cell>
          <cell r="W60" t="str">
            <v/>
          </cell>
          <cell r="X60">
            <v>1</v>
          </cell>
          <cell r="Y60">
            <v>2</v>
          </cell>
          <cell r="Z60" t="str">
            <v/>
          </cell>
          <cell r="AA60" t="str">
            <v/>
          </cell>
          <cell r="AB60" t="str">
            <v>补钙系列</v>
          </cell>
          <cell r="AC60">
            <v>1</v>
          </cell>
          <cell r="AD60">
            <v>3</v>
          </cell>
          <cell r="AE60">
            <v>5480.62</v>
          </cell>
          <cell r="AF60">
            <v>60</v>
          </cell>
          <cell r="AG60" t="str">
            <v>胃肠道2</v>
          </cell>
          <cell r="AH60">
            <v>84.5</v>
          </cell>
          <cell r="AI60">
            <v>169</v>
          </cell>
          <cell r="AJ60">
            <v>39</v>
          </cell>
          <cell r="AK60">
            <v>1</v>
          </cell>
        </row>
        <row r="61">
          <cell r="B61">
            <v>721</v>
          </cell>
          <cell r="C61" t="str">
            <v>补肾系列</v>
          </cell>
          <cell r="D61">
            <v>17</v>
          </cell>
          <cell r="E61">
            <v>22</v>
          </cell>
          <cell r="F61">
            <v>1177</v>
          </cell>
          <cell r="G61">
            <v>27</v>
          </cell>
          <cell r="H61" t="str">
            <v>感冒系列</v>
          </cell>
          <cell r="I61">
            <v>36</v>
          </cell>
          <cell r="J61">
            <v>41</v>
          </cell>
          <cell r="K61">
            <v>2235.93</v>
          </cell>
          <cell r="L61">
            <v>83</v>
          </cell>
          <cell r="M61" t="str">
            <v>胃肠道系列</v>
          </cell>
          <cell r="N61">
            <v>44</v>
          </cell>
          <cell r="O61">
            <v>50</v>
          </cell>
          <cell r="P61">
            <v>220.25</v>
          </cell>
          <cell r="Q61">
            <v>6</v>
          </cell>
          <cell r="R61" t="str">
            <v>瘦身系列</v>
          </cell>
          <cell r="S61">
            <v>2</v>
          </cell>
          <cell r="T61">
            <v>3</v>
          </cell>
          <cell r="U61">
            <v>288</v>
          </cell>
          <cell r="V61">
            <v>2</v>
          </cell>
          <cell r="W61" t="str">
            <v>关爱女性系列</v>
          </cell>
          <cell r="X61">
            <v>1</v>
          </cell>
          <cell r="Y61">
            <v>2</v>
          </cell>
          <cell r="Z61">
            <v>270</v>
          </cell>
          <cell r="AA61">
            <v>2</v>
          </cell>
          <cell r="AB61" t="str">
            <v>补钙系列</v>
          </cell>
          <cell r="AC61">
            <v>7</v>
          </cell>
          <cell r="AD61">
            <v>11</v>
          </cell>
          <cell r="AE61">
            <v>4947.42</v>
          </cell>
          <cell r="AF61">
            <v>59</v>
          </cell>
          <cell r="AG61" t="str">
            <v>胃肠道2</v>
          </cell>
          <cell r="AH61">
            <v>84.5</v>
          </cell>
          <cell r="AI61">
            <v>169</v>
          </cell>
          <cell r="AJ61">
            <v>39</v>
          </cell>
          <cell r="AK61">
            <v>1</v>
          </cell>
        </row>
        <row r="62">
          <cell r="B62">
            <v>723</v>
          </cell>
          <cell r="C62" t="str">
            <v>补肾系列</v>
          </cell>
          <cell r="D62">
            <v>6</v>
          </cell>
          <cell r="E62">
            <v>9</v>
          </cell>
          <cell r="F62">
            <v>1102.31</v>
          </cell>
          <cell r="G62">
            <v>28</v>
          </cell>
          <cell r="H62" t="str">
            <v>感冒系列</v>
          </cell>
          <cell r="I62">
            <v>25</v>
          </cell>
          <cell r="J62">
            <v>29</v>
          </cell>
          <cell r="K62">
            <v>595.68</v>
          </cell>
          <cell r="L62">
            <v>22</v>
          </cell>
          <cell r="M62" t="str">
            <v>胃肠道系列</v>
          </cell>
          <cell r="N62">
            <v>29</v>
          </cell>
          <cell r="O62">
            <v>32</v>
          </cell>
          <cell r="P62">
            <v>115.5</v>
          </cell>
          <cell r="Q62">
            <v>4</v>
          </cell>
          <cell r="R62" t="str">
            <v>瘦身系列</v>
          </cell>
          <cell r="S62">
            <v>1</v>
          </cell>
          <cell r="T62">
            <v>1</v>
          </cell>
          <cell r="U62">
            <v>288.01</v>
          </cell>
          <cell r="V62">
            <v>2</v>
          </cell>
          <cell r="W62" t="str">
            <v>关爱女性系列</v>
          </cell>
          <cell r="X62">
            <v>1</v>
          </cell>
          <cell r="Y62">
            <v>2</v>
          </cell>
          <cell r="Z62">
            <v>125</v>
          </cell>
          <cell r="AA62">
            <v>1</v>
          </cell>
          <cell r="AB62" t="str">
            <v>补钙系列</v>
          </cell>
          <cell r="AC62">
            <v>2</v>
          </cell>
          <cell r="AD62">
            <v>4</v>
          </cell>
          <cell r="AE62">
            <v>3315.02</v>
          </cell>
          <cell r="AF62">
            <v>40</v>
          </cell>
          <cell r="AG62" t="str">
            <v>胃肠道2</v>
          </cell>
          <cell r="AH62">
            <v>84.5</v>
          </cell>
          <cell r="AI62">
            <v>169</v>
          </cell>
          <cell r="AJ62">
            <v>111.95</v>
          </cell>
          <cell r="AK62">
            <v>3</v>
          </cell>
        </row>
        <row r="63">
          <cell r="B63">
            <v>724</v>
          </cell>
          <cell r="C63" t="str">
            <v>补肾系列</v>
          </cell>
          <cell r="D63">
            <v>20</v>
          </cell>
          <cell r="E63">
            <v>27</v>
          </cell>
          <cell r="F63">
            <v>1522.5</v>
          </cell>
          <cell r="G63">
            <v>36</v>
          </cell>
          <cell r="H63" t="str">
            <v>感冒系列</v>
          </cell>
          <cell r="I63">
            <v>78</v>
          </cell>
          <cell r="J63">
            <v>85</v>
          </cell>
          <cell r="K63">
            <v>2002.22</v>
          </cell>
          <cell r="L63">
            <v>74</v>
          </cell>
          <cell r="M63" t="str">
            <v>胃肠道系列</v>
          </cell>
          <cell r="N63">
            <v>50</v>
          </cell>
          <cell r="O63">
            <v>57</v>
          </cell>
          <cell r="P63">
            <v>287</v>
          </cell>
          <cell r="Q63">
            <v>6</v>
          </cell>
          <cell r="R63" t="str">
            <v/>
          </cell>
          <cell r="S63">
            <v>2</v>
          </cell>
          <cell r="T63">
            <v>3</v>
          </cell>
          <cell r="U63" t="str">
            <v/>
          </cell>
          <cell r="V63" t="str">
            <v/>
          </cell>
          <cell r="W63" t="str">
            <v>关爱女性系列</v>
          </cell>
          <cell r="X63">
            <v>1</v>
          </cell>
          <cell r="Y63">
            <v>2</v>
          </cell>
          <cell r="Z63">
            <v>675</v>
          </cell>
          <cell r="AA63">
            <v>5</v>
          </cell>
          <cell r="AB63" t="str">
            <v>补钙系列</v>
          </cell>
          <cell r="AC63">
            <v>8</v>
          </cell>
          <cell r="AD63">
            <v>12</v>
          </cell>
          <cell r="AE63">
            <v>8231.27</v>
          </cell>
          <cell r="AF63">
            <v>108</v>
          </cell>
          <cell r="AG63" t="str">
            <v>胃肠道2</v>
          </cell>
          <cell r="AH63">
            <v>84.5</v>
          </cell>
          <cell r="AI63">
            <v>169</v>
          </cell>
          <cell r="AJ63">
            <v>305.6</v>
          </cell>
          <cell r="AK63">
            <v>8</v>
          </cell>
        </row>
        <row r="64">
          <cell r="B64">
            <v>726</v>
          </cell>
          <cell r="C64" t="str">
            <v>补肾系列</v>
          </cell>
          <cell r="D64">
            <v>27</v>
          </cell>
          <cell r="E64">
            <v>34</v>
          </cell>
          <cell r="F64">
            <v>5780.92</v>
          </cell>
          <cell r="G64">
            <v>91</v>
          </cell>
          <cell r="H64" t="str">
            <v>感冒系列</v>
          </cell>
          <cell r="I64">
            <v>42</v>
          </cell>
          <cell r="J64">
            <v>49</v>
          </cell>
          <cell r="K64">
            <v>2041.19</v>
          </cell>
          <cell r="L64">
            <v>80</v>
          </cell>
          <cell r="M64" t="str">
            <v>胃肠道系列</v>
          </cell>
          <cell r="N64">
            <v>95</v>
          </cell>
          <cell r="O64">
            <v>109</v>
          </cell>
          <cell r="P64">
            <v>200.25</v>
          </cell>
          <cell r="Q64">
            <v>6</v>
          </cell>
          <cell r="R64" t="str">
            <v>瘦身系列</v>
          </cell>
          <cell r="S64">
            <v>1</v>
          </cell>
          <cell r="T64">
            <v>1</v>
          </cell>
          <cell r="U64">
            <v>1648</v>
          </cell>
          <cell r="V64">
            <v>10</v>
          </cell>
          <cell r="W64" t="str">
            <v>关爱女性系列</v>
          </cell>
          <cell r="X64">
            <v>1</v>
          </cell>
          <cell r="Y64">
            <v>2</v>
          </cell>
          <cell r="Z64">
            <v>540</v>
          </cell>
          <cell r="AA64">
            <v>4</v>
          </cell>
          <cell r="AB64" t="str">
            <v>补钙系列</v>
          </cell>
          <cell r="AC64">
            <v>7</v>
          </cell>
          <cell r="AD64">
            <v>11</v>
          </cell>
          <cell r="AE64">
            <v>3077</v>
          </cell>
          <cell r="AF64">
            <v>40</v>
          </cell>
          <cell r="AG64" t="str">
            <v>胃肠道2</v>
          </cell>
          <cell r="AH64">
            <v>597.6</v>
          </cell>
          <cell r="AI64">
            <v>717.1</v>
          </cell>
          <cell r="AJ64">
            <v>307</v>
          </cell>
          <cell r="AK64">
            <v>9</v>
          </cell>
        </row>
        <row r="65">
          <cell r="B65">
            <v>727</v>
          </cell>
          <cell r="C65" t="str">
            <v>补肾系列</v>
          </cell>
          <cell r="D65">
            <v>6</v>
          </cell>
          <cell r="E65">
            <v>11</v>
          </cell>
          <cell r="F65">
            <v>1205.19</v>
          </cell>
          <cell r="G65">
            <v>19</v>
          </cell>
          <cell r="H65" t="str">
            <v>感冒系列</v>
          </cell>
          <cell r="I65">
            <v>12</v>
          </cell>
          <cell r="J65">
            <v>13</v>
          </cell>
          <cell r="K65">
            <v>774.94</v>
          </cell>
          <cell r="L65">
            <v>28</v>
          </cell>
          <cell r="M65" t="str">
            <v>胃肠道系列</v>
          </cell>
          <cell r="N65">
            <v>32</v>
          </cell>
          <cell r="O65">
            <v>36</v>
          </cell>
          <cell r="P65">
            <v>120</v>
          </cell>
          <cell r="Q65">
            <v>4</v>
          </cell>
          <cell r="R65" t="str">
            <v>瘦身系列</v>
          </cell>
          <cell r="S65">
            <v>1</v>
          </cell>
          <cell r="T65">
            <v>1</v>
          </cell>
          <cell r="U65">
            <v>864.02</v>
          </cell>
          <cell r="V65">
            <v>6</v>
          </cell>
          <cell r="W65" t="str">
            <v>关爱女性系列</v>
          </cell>
          <cell r="X65">
            <v>3</v>
          </cell>
          <cell r="Y65">
            <v>4</v>
          </cell>
          <cell r="Z65">
            <v>270</v>
          </cell>
          <cell r="AA65">
            <v>2</v>
          </cell>
          <cell r="AB65" t="str">
            <v>补钙系列</v>
          </cell>
          <cell r="AC65">
            <v>1</v>
          </cell>
          <cell r="AD65">
            <v>3</v>
          </cell>
          <cell r="AE65">
            <v>6244.97</v>
          </cell>
          <cell r="AF65">
            <v>68</v>
          </cell>
          <cell r="AG65" t="str">
            <v>胃肠道2</v>
          </cell>
          <cell r="AH65">
            <v>1339.52</v>
          </cell>
          <cell r="AI65">
            <v>1540.4</v>
          </cell>
          <cell r="AJ65">
            <v>351.8</v>
          </cell>
          <cell r="AK65">
            <v>9</v>
          </cell>
        </row>
        <row r="66">
          <cell r="B66">
            <v>730</v>
          </cell>
          <cell r="C66" t="str">
            <v>补肾系列</v>
          </cell>
          <cell r="D66">
            <v>27</v>
          </cell>
          <cell r="E66">
            <v>34</v>
          </cell>
          <cell r="F66">
            <v>5379.33</v>
          </cell>
          <cell r="G66">
            <v>85</v>
          </cell>
          <cell r="H66" t="str">
            <v>感冒系列</v>
          </cell>
          <cell r="I66">
            <v>28</v>
          </cell>
          <cell r="J66">
            <v>33</v>
          </cell>
          <cell r="K66">
            <v>1651.63</v>
          </cell>
          <cell r="L66">
            <v>61</v>
          </cell>
          <cell r="M66" t="str">
            <v>胃肠道系列</v>
          </cell>
          <cell r="N66">
            <v>43</v>
          </cell>
          <cell r="O66">
            <v>50</v>
          </cell>
          <cell r="P66">
            <v>577.6</v>
          </cell>
          <cell r="Q66">
            <v>19</v>
          </cell>
          <cell r="R66" t="str">
            <v>瘦身系列</v>
          </cell>
          <cell r="S66">
            <v>1</v>
          </cell>
          <cell r="T66">
            <v>1</v>
          </cell>
          <cell r="U66">
            <v>7925.48</v>
          </cell>
          <cell r="V66">
            <v>44</v>
          </cell>
          <cell r="W66" t="str">
            <v>关爱女性系列</v>
          </cell>
          <cell r="X66">
            <v>2</v>
          </cell>
          <cell r="Y66">
            <v>3</v>
          </cell>
          <cell r="Z66">
            <v>1143</v>
          </cell>
          <cell r="AA66">
            <v>9</v>
          </cell>
          <cell r="AB66" t="str">
            <v>补钙系列</v>
          </cell>
          <cell r="AC66">
            <v>3</v>
          </cell>
          <cell r="AD66">
            <v>5</v>
          </cell>
          <cell r="AE66">
            <v>16732.94</v>
          </cell>
          <cell r="AF66">
            <v>200</v>
          </cell>
          <cell r="AG66" t="str">
            <v>胃肠道2</v>
          </cell>
          <cell r="AH66">
            <v>444.51</v>
          </cell>
          <cell r="AI66">
            <v>666.8</v>
          </cell>
          <cell r="AJ66">
            <v>464.8</v>
          </cell>
          <cell r="AK66">
            <v>12</v>
          </cell>
        </row>
        <row r="67">
          <cell r="B67">
            <v>732</v>
          </cell>
          <cell r="C67" t="str">
            <v>补肾系列</v>
          </cell>
          <cell r="D67">
            <v>6</v>
          </cell>
          <cell r="E67">
            <v>9</v>
          </cell>
          <cell r="F67">
            <v>2300.65</v>
          </cell>
          <cell r="G67">
            <v>44</v>
          </cell>
          <cell r="H67" t="str">
            <v>感冒系列</v>
          </cell>
          <cell r="I67">
            <v>16</v>
          </cell>
          <cell r="J67">
            <v>18</v>
          </cell>
          <cell r="K67">
            <v>905.05</v>
          </cell>
          <cell r="L67">
            <v>33</v>
          </cell>
          <cell r="M67" t="str">
            <v/>
          </cell>
          <cell r="N67">
            <v>44</v>
          </cell>
          <cell r="O67">
            <v>50</v>
          </cell>
          <cell r="P67" t="str">
            <v/>
          </cell>
          <cell r="Q67" t="str">
            <v/>
          </cell>
          <cell r="R67" t="str">
            <v/>
          </cell>
          <cell r="S67">
            <v>1</v>
          </cell>
          <cell r="T67">
            <v>1</v>
          </cell>
          <cell r="U67" t="str">
            <v/>
          </cell>
          <cell r="V67" t="str">
            <v/>
          </cell>
          <cell r="W67" t="str">
            <v/>
          </cell>
          <cell r="X67">
            <v>1</v>
          </cell>
          <cell r="Y67">
            <v>2</v>
          </cell>
          <cell r="Z67" t="str">
            <v/>
          </cell>
          <cell r="AA67" t="str">
            <v/>
          </cell>
          <cell r="AB67" t="str">
            <v>补钙系列</v>
          </cell>
          <cell r="AC67">
            <v>1</v>
          </cell>
          <cell r="AD67">
            <v>3</v>
          </cell>
          <cell r="AE67">
            <v>5252.2</v>
          </cell>
          <cell r="AF67">
            <v>56</v>
          </cell>
          <cell r="AG67" t="str">
            <v>胃肠道2</v>
          </cell>
          <cell r="AH67">
            <v>952.02</v>
          </cell>
          <cell r="AI67">
            <v>1142.4</v>
          </cell>
          <cell r="AJ67">
            <v>144.3</v>
          </cell>
          <cell r="AK67">
            <v>4</v>
          </cell>
        </row>
        <row r="68">
          <cell r="B68">
            <v>733</v>
          </cell>
          <cell r="C68" t="str">
            <v>补肾系列</v>
          </cell>
          <cell r="D68">
            <v>6</v>
          </cell>
          <cell r="E68">
            <v>9</v>
          </cell>
          <cell r="F68">
            <v>2322.73</v>
          </cell>
          <cell r="G68">
            <v>41</v>
          </cell>
          <cell r="H68" t="str">
            <v>感冒系列</v>
          </cell>
          <cell r="I68">
            <v>7</v>
          </cell>
          <cell r="J68">
            <v>7</v>
          </cell>
          <cell r="K68">
            <v>807.57</v>
          </cell>
          <cell r="L68">
            <v>29</v>
          </cell>
          <cell r="M68" t="str">
            <v>胃肠道系列</v>
          </cell>
          <cell r="N68">
            <v>21</v>
          </cell>
          <cell r="O68">
            <v>22</v>
          </cell>
          <cell r="P68">
            <v>723</v>
          </cell>
          <cell r="Q68">
            <v>24</v>
          </cell>
          <cell r="R68" t="str">
            <v>瘦身系列</v>
          </cell>
          <cell r="S68">
            <v>1</v>
          </cell>
          <cell r="T68">
            <v>1</v>
          </cell>
          <cell r="U68">
            <v>1152.01</v>
          </cell>
          <cell r="V68">
            <v>8</v>
          </cell>
          <cell r="W68" t="str">
            <v>关爱女性系列</v>
          </cell>
          <cell r="X68">
            <v>1</v>
          </cell>
          <cell r="Y68">
            <v>2</v>
          </cell>
          <cell r="Z68">
            <v>745.5</v>
          </cell>
          <cell r="AA68">
            <v>6</v>
          </cell>
          <cell r="AB68" t="str">
            <v>补钙系列</v>
          </cell>
          <cell r="AC68">
            <v>2</v>
          </cell>
          <cell r="AD68">
            <v>4</v>
          </cell>
          <cell r="AE68">
            <v>2737.6</v>
          </cell>
          <cell r="AF68">
            <v>34</v>
          </cell>
          <cell r="AG68" t="str">
            <v>胃肠道2</v>
          </cell>
          <cell r="AH68">
            <v>84.5</v>
          </cell>
          <cell r="AI68">
            <v>169</v>
          </cell>
          <cell r="AJ68">
            <v>261.3</v>
          </cell>
          <cell r="AK68">
            <v>7</v>
          </cell>
        </row>
        <row r="69">
          <cell r="B69">
            <v>737</v>
          </cell>
          <cell r="C69" t="str">
            <v>补肾系列</v>
          </cell>
          <cell r="D69">
            <v>17</v>
          </cell>
          <cell r="E69">
            <v>22</v>
          </cell>
          <cell r="F69">
            <v>321</v>
          </cell>
          <cell r="G69">
            <v>8</v>
          </cell>
          <cell r="H69" t="str">
            <v>感冒系列</v>
          </cell>
          <cell r="I69">
            <v>35</v>
          </cell>
          <cell r="J69">
            <v>40</v>
          </cell>
          <cell r="K69">
            <v>1303.83</v>
          </cell>
          <cell r="L69">
            <v>48</v>
          </cell>
          <cell r="M69" t="str">
            <v>胃肠道系列</v>
          </cell>
          <cell r="N69">
            <v>76</v>
          </cell>
          <cell r="O69">
            <v>86</v>
          </cell>
          <cell r="P69">
            <v>380</v>
          </cell>
          <cell r="Q69">
            <v>13</v>
          </cell>
          <cell r="R69" t="str">
            <v>瘦身系列</v>
          </cell>
          <cell r="S69">
            <v>4</v>
          </cell>
          <cell r="T69">
            <v>5</v>
          </cell>
          <cell r="U69">
            <v>416</v>
          </cell>
          <cell r="V69">
            <v>2</v>
          </cell>
          <cell r="W69" t="str">
            <v/>
          </cell>
          <cell r="X69">
            <v>6</v>
          </cell>
          <cell r="Y69">
            <v>9</v>
          </cell>
          <cell r="Z69" t="str">
            <v/>
          </cell>
          <cell r="AA69" t="str">
            <v/>
          </cell>
          <cell r="AB69" t="str">
            <v>补钙系列</v>
          </cell>
          <cell r="AC69">
            <v>6</v>
          </cell>
          <cell r="AD69">
            <v>9</v>
          </cell>
          <cell r="AE69">
            <v>8409.18</v>
          </cell>
          <cell r="AF69">
            <v>107</v>
          </cell>
          <cell r="AG69" t="str">
            <v>胃肠道2</v>
          </cell>
          <cell r="AH69">
            <v>86</v>
          </cell>
          <cell r="AI69">
            <v>172</v>
          </cell>
          <cell r="AJ69">
            <v>150.15</v>
          </cell>
          <cell r="AK69">
            <v>4</v>
          </cell>
        </row>
        <row r="70">
          <cell r="B70">
            <v>738</v>
          </cell>
          <cell r="C70" t="str">
            <v>补肾系列</v>
          </cell>
          <cell r="D70">
            <v>6</v>
          </cell>
          <cell r="E70">
            <v>9</v>
          </cell>
          <cell r="F70">
            <v>1608.8</v>
          </cell>
          <cell r="G70">
            <v>36</v>
          </cell>
          <cell r="H70" t="str">
            <v>感冒系列</v>
          </cell>
          <cell r="I70">
            <v>28</v>
          </cell>
          <cell r="J70">
            <v>33</v>
          </cell>
          <cell r="K70">
            <v>746.69</v>
          </cell>
          <cell r="L70">
            <v>28</v>
          </cell>
          <cell r="M70" t="str">
            <v>胃肠道系列</v>
          </cell>
          <cell r="N70">
            <v>48</v>
          </cell>
          <cell r="O70">
            <v>55</v>
          </cell>
          <cell r="P70">
            <v>402</v>
          </cell>
          <cell r="Q70">
            <v>14</v>
          </cell>
          <cell r="R70" t="str">
            <v>瘦身系列</v>
          </cell>
          <cell r="S70">
            <v>1</v>
          </cell>
          <cell r="T70">
            <v>1</v>
          </cell>
          <cell r="U70">
            <v>288.01</v>
          </cell>
          <cell r="V70">
            <v>2</v>
          </cell>
          <cell r="W70" t="str">
            <v>关爱女性系列</v>
          </cell>
          <cell r="X70">
            <v>1</v>
          </cell>
          <cell r="Y70">
            <v>2</v>
          </cell>
          <cell r="Z70">
            <v>135</v>
          </cell>
          <cell r="AA70">
            <v>1</v>
          </cell>
          <cell r="AB70" t="str">
            <v>补钙系列</v>
          </cell>
          <cell r="AC70">
            <v>6</v>
          </cell>
          <cell r="AD70">
            <v>9</v>
          </cell>
          <cell r="AE70">
            <v>3359.05</v>
          </cell>
          <cell r="AF70">
            <v>41</v>
          </cell>
          <cell r="AG70" t="str">
            <v>胃肠道2</v>
          </cell>
          <cell r="AH70">
            <v>84.5</v>
          </cell>
          <cell r="AI70">
            <v>169</v>
          </cell>
          <cell r="AJ70">
            <v>39.8</v>
          </cell>
          <cell r="AK70">
            <v>1</v>
          </cell>
        </row>
        <row r="71">
          <cell r="B71">
            <v>740</v>
          </cell>
          <cell r="C71" t="str">
            <v>补肾系列</v>
          </cell>
          <cell r="D71">
            <v>6</v>
          </cell>
          <cell r="E71">
            <v>9</v>
          </cell>
          <cell r="F71">
            <v>2026.34</v>
          </cell>
          <cell r="G71">
            <v>26</v>
          </cell>
          <cell r="H71" t="str">
            <v>感冒系列</v>
          </cell>
          <cell r="I71">
            <v>31</v>
          </cell>
          <cell r="J71">
            <v>35</v>
          </cell>
          <cell r="K71">
            <v>618.05</v>
          </cell>
          <cell r="L71">
            <v>23</v>
          </cell>
          <cell r="M71" t="str">
            <v>胃肠道系列</v>
          </cell>
          <cell r="N71">
            <v>31</v>
          </cell>
          <cell r="O71">
            <v>35</v>
          </cell>
          <cell r="P71">
            <v>65</v>
          </cell>
          <cell r="Q71">
            <v>1</v>
          </cell>
          <cell r="R71" t="str">
            <v>瘦身系列</v>
          </cell>
          <cell r="S71">
            <v>4</v>
          </cell>
          <cell r="T71">
            <v>5</v>
          </cell>
          <cell r="U71">
            <v>496</v>
          </cell>
          <cell r="V71">
            <v>3</v>
          </cell>
          <cell r="W71" t="str">
            <v>关爱女性系列</v>
          </cell>
          <cell r="X71">
            <v>1</v>
          </cell>
          <cell r="Y71">
            <v>2</v>
          </cell>
          <cell r="Z71">
            <v>760</v>
          </cell>
          <cell r="AA71">
            <v>6</v>
          </cell>
          <cell r="AB71" t="str">
            <v>补钙系列</v>
          </cell>
          <cell r="AC71">
            <v>2</v>
          </cell>
          <cell r="AD71">
            <v>4</v>
          </cell>
          <cell r="AE71">
            <v>5770.01</v>
          </cell>
          <cell r="AF71">
            <v>74</v>
          </cell>
          <cell r="AG71" t="str">
            <v>胃肠道2</v>
          </cell>
          <cell r="AH71">
            <v>1338.04</v>
          </cell>
          <cell r="AI71">
            <v>1538.7</v>
          </cell>
          <cell r="AJ71">
            <v>78.8</v>
          </cell>
          <cell r="AK71">
            <v>2</v>
          </cell>
        </row>
        <row r="72">
          <cell r="B72">
            <v>741</v>
          </cell>
          <cell r="C72" t="str">
            <v>补肾系列</v>
          </cell>
          <cell r="D72">
            <v>6</v>
          </cell>
          <cell r="E72">
            <v>9</v>
          </cell>
          <cell r="F72">
            <v>118.32</v>
          </cell>
          <cell r="G72">
            <v>4</v>
          </cell>
          <cell r="H72" t="str">
            <v>感冒系列</v>
          </cell>
          <cell r="I72">
            <v>21</v>
          </cell>
          <cell r="J72">
            <v>23</v>
          </cell>
          <cell r="K72">
            <v>276.5</v>
          </cell>
          <cell r="L72">
            <v>10</v>
          </cell>
          <cell r="M72" t="str">
            <v>胃肠道系列</v>
          </cell>
          <cell r="N72">
            <v>27</v>
          </cell>
          <cell r="O72">
            <v>29</v>
          </cell>
          <cell r="P72">
            <v>150</v>
          </cell>
          <cell r="Q72">
            <v>5</v>
          </cell>
          <cell r="R72" t="str">
            <v>瘦身系列</v>
          </cell>
          <cell r="S72">
            <v>1</v>
          </cell>
          <cell r="T72">
            <v>1</v>
          </cell>
          <cell r="U72">
            <v>576.02</v>
          </cell>
          <cell r="V72">
            <v>4</v>
          </cell>
          <cell r="W72" t="str">
            <v>关爱女性系列</v>
          </cell>
          <cell r="X72">
            <v>2</v>
          </cell>
          <cell r="Y72">
            <v>3</v>
          </cell>
          <cell r="Z72">
            <v>135</v>
          </cell>
          <cell r="AA72">
            <v>1</v>
          </cell>
          <cell r="AB72" t="str">
            <v>补钙系列</v>
          </cell>
          <cell r="AC72">
            <v>2</v>
          </cell>
          <cell r="AD72">
            <v>4</v>
          </cell>
          <cell r="AE72">
            <v>1671.01</v>
          </cell>
          <cell r="AF72">
            <v>29</v>
          </cell>
          <cell r="AG72" t="str">
            <v>胃肠道2</v>
          </cell>
          <cell r="AH72">
            <v>84.5</v>
          </cell>
          <cell r="AI72">
            <v>169</v>
          </cell>
          <cell r="AJ72">
            <v>78.8</v>
          </cell>
          <cell r="AK72">
            <v>2</v>
          </cell>
        </row>
        <row r="73">
          <cell r="B73">
            <v>742</v>
          </cell>
          <cell r="C73" t="str">
            <v>补肾系列</v>
          </cell>
          <cell r="D73">
            <v>27</v>
          </cell>
          <cell r="E73">
            <v>34</v>
          </cell>
          <cell r="F73">
            <v>879</v>
          </cell>
          <cell r="G73">
            <v>17</v>
          </cell>
          <cell r="H73" t="str">
            <v>感冒系列</v>
          </cell>
          <cell r="I73">
            <v>55</v>
          </cell>
          <cell r="J73">
            <v>63</v>
          </cell>
          <cell r="K73">
            <v>3035.82</v>
          </cell>
          <cell r="L73">
            <v>106</v>
          </cell>
          <cell r="M73" t="str">
            <v>胃肠道系列</v>
          </cell>
          <cell r="N73">
            <v>30</v>
          </cell>
          <cell r="O73">
            <v>33</v>
          </cell>
          <cell r="P73">
            <v>288</v>
          </cell>
          <cell r="Q73">
            <v>9</v>
          </cell>
          <cell r="R73" t="str">
            <v>瘦身系列</v>
          </cell>
          <cell r="S73">
            <v>1</v>
          </cell>
          <cell r="T73">
            <v>1</v>
          </cell>
          <cell r="U73">
            <v>288.01</v>
          </cell>
          <cell r="V73">
            <v>2</v>
          </cell>
          <cell r="W73" t="str">
            <v>关爱女性系列</v>
          </cell>
          <cell r="X73">
            <v>1</v>
          </cell>
          <cell r="Y73">
            <v>2</v>
          </cell>
          <cell r="Z73">
            <v>810</v>
          </cell>
          <cell r="AA73">
            <v>6</v>
          </cell>
          <cell r="AB73" t="str">
            <v>补钙系列</v>
          </cell>
          <cell r="AC73">
            <v>7</v>
          </cell>
          <cell r="AD73">
            <v>11</v>
          </cell>
          <cell r="AE73">
            <v>1861.89</v>
          </cell>
          <cell r="AF73">
            <v>19</v>
          </cell>
          <cell r="AG73" t="str">
            <v>胃肠道2</v>
          </cell>
          <cell r="AH73">
            <v>168</v>
          </cell>
          <cell r="AI73">
            <v>252</v>
          </cell>
          <cell r="AJ73">
            <v>353.01</v>
          </cell>
          <cell r="AK73">
            <v>9</v>
          </cell>
        </row>
        <row r="74">
          <cell r="B74">
            <v>743</v>
          </cell>
          <cell r="C74" t="str">
            <v>补肾系列</v>
          </cell>
          <cell r="D74">
            <v>6</v>
          </cell>
          <cell r="E74">
            <v>9</v>
          </cell>
          <cell r="F74">
            <v>823.3</v>
          </cell>
          <cell r="G74">
            <v>12</v>
          </cell>
          <cell r="H74" t="str">
            <v>感冒系列</v>
          </cell>
          <cell r="I74">
            <v>36</v>
          </cell>
          <cell r="J74">
            <v>41</v>
          </cell>
          <cell r="K74">
            <v>775.38</v>
          </cell>
          <cell r="L74">
            <v>29</v>
          </cell>
          <cell r="M74" t="str">
            <v>胃肠道系列</v>
          </cell>
          <cell r="N74">
            <v>27</v>
          </cell>
          <cell r="O74">
            <v>29</v>
          </cell>
          <cell r="P74">
            <v>113.35</v>
          </cell>
          <cell r="Q74">
            <v>3</v>
          </cell>
          <cell r="R74" t="str">
            <v>瘦身系列</v>
          </cell>
          <cell r="S74">
            <v>3</v>
          </cell>
          <cell r="T74">
            <v>4</v>
          </cell>
          <cell r="U74">
            <v>576</v>
          </cell>
          <cell r="V74">
            <v>3</v>
          </cell>
          <cell r="W74" t="str">
            <v>关爱女性系列</v>
          </cell>
          <cell r="X74">
            <v>1</v>
          </cell>
          <cell r="Y74">
            <v>2</v>
          </cell>
          <cell r="Z74">
            <v>135</v>
          </cell>
          <cell r="AA74">
            <v>1</v>
          </cell>
          <cell r="AB74" t="str">
            <v>补钙系列</v>
          </cell>
          <cell r="AC74">
            <v>1</v>
          </cell>
          <cell r="AD74">
            <v>3</v>
          </cell>
          <cell r="AE74">
            <v>6989.41</v>
          </cell>
          <cell r="AF74">
            <v>89</v>
          </cell>
          <cell r="AG74" t="str">
            <v>胃肠道2</v>
          </cell>
          <cell r="AH74">
            <v>84.5</v>
          </cell>
          <cell r="AI74">
            <v>169</v>
          </cell>
          <cell r="AJ74">
            <v>234.8</v>
          </cell>
          <cell r="AK74">
            <v>6</v>
          </cell>
        </row>
        <row r="75">
          <cell r="B75">
            <v>744</v>
          </cell>
          <cell r="C75" t="str">
            <v>补肾系列</v>
          </cell>
          <cell r="D75">
            <v>20</v>
          </cell>
          <cell r="E75">
            <v>27</v>
          </cell>
          <cell r="F75">
            <v>1075.62</v>
          </cell>
          <cell r="G75">
            <v>25</v>
          </cell>
          <cell r="H75" t="str">
            <v>感冒系列</v>
          </cell>
          <cell r="I75">
            <v>31</v>
          </cell>
          <cell r="J75">
            <v>35</v>
          </cell>
          <cell r="K75">
            <v>2022.06</v>
          </cell>
          <cell r="L75">
            <v>73</v>
          </cell>
          <cell r="M75" t="str">
            <v>胃肠道系列</v>
          </cell>
          <cell r="N75">
            <v>50</v>
          </cell>
          <cell r="O75">
            <v>57</v>
          </cell>
          <cell r="P75">
            <v>338.99</v>
          </cell>
          <cell r="Q75">
            <v>9</v>
          </cell>
          <cell r="R75" t="str">
            <v>瘦身系列</v>
          </cell>
          <cell r="S75">
            <v>4</v>
          </cell>
          <cell r="T75">
            <v>5</v>
          </cell>
          <cell r="U75">
            <v>829.44</v>
          </cell>
          <cell r="V75">
            <v>5</v>
          </cell>
          <cell r="W75" t="str">
            <v>关爱女性系列</v>
          </cell>
          <cell r="X75">
            <v>1</v>
          </cell>
          <cell r="Y75">
            <v>2</v>
          </cell>
          <cell r="Z75">
            <v>847.38</v>
          </cell>
          <cell r="AA75">
            <v>7</v>
          </cell>
          <cell r="AB75" t="str">
            <v>补钙系列</v>
          </cell>
          <cell r="AC75">
            <v>6</v>
          </cell>
          <cell r="AD75">
            <v>9</v>
          </cell>
          <cell r="AE75">
            <v>1659.25</v>
          </cell>
          <cell r="AF75">
            <v>21</v>
          </cell>
          <cell r="AG75" t="str">
            <v/>
          </cell>
          <cell r="AH75">
            <v>168</v>
          </cell>
          <cell r="AI75">
            <v>252</v>
          </cell>
          <cell r="AJ75" t="str">
            <v/>
          </cell>
          <cell r="AK75" t="str">
            <v/>
          </cell>
        </row>
        <row r="76">
          <cell r="B76">
            <v>745</v>
          </cell>
          <cell r="C76" t="str">
            <v>补肾系列</v>
          </cell>
          <cell r="D76">
            <v>17</v>
          </cell>
          <cell r="E76">
            <v>22</v>
          </cell>
          <cell r="F76">
            <v>383.08</v>
          </cell>
          <cell r="G76">
            <v>9</v>
          </cell>
          <cell r="H76" t="str">
            <v>感冒系列</v>
          </cell>
          <cell r="I76">
            <v>45</v>
          </cell>
          <cell r="J76">
            <v>52</v>
          </cell>
          <cell r="K76">
            <v>666.83</v>
          </cell>
          <cell r="L76">
            <v>24</v>
          </cell>
          <cell r="M76" t="str">
            <v>胃肠道系列</v>
          </cell>
          <cell r="N76">
            <v>67</v>
          </cell>
          <cell r="O76">
            <v>78</v>
          </cell>
          <cell r="P76">
            <v>279</v>
          </cell>
          <cell r="Q76">
            <v>8</v>
          </cell>
          <cell r="R76" t="str">
            <v>瘦身系列</v>
          </cell>
          <cell r="S76">
            <v>2</v>
          </cell>
          <cell r="T76">
            <v>3</v>
          </cell>
          <cell r="U76">
            <v>1108.8</v>
          </cell>
          <cell r="V76">
            <v>6</v>
          </cell>
          <cell r="W76" t="str">
            <v>关爱女性系列</v>
          </cell>
          <cell r="X76">
            <v>1</v>
          </cell>
          <cell r="Y76">
            <v>2</v>
          </cell>
          <cell r="Z76">
            <v>810</v>
          </cell>
          <cell r="AA76">
            <v>6</v>
          </cell>
          <cell r="AB76" t="str">
            <v>补钙系列</v>
          </cell>
          <cell r="AC76">
            <v>1</v>
          </cell>
          <cell r="AD76">
            <v>3</v>
          </cell>
          <cell r="AE76">
            <v>2730.63</v>
          </cell>
          <cell r="AF76">
            <v>29</v>
          </cell>
          <cell r="AG76" t="str">
            <v>胃肠道2</v>
          </cell>
          <cell r="AH76">
            <v>84.5</v>
          </cell>
          <cell r="AI76">
            <v>169</v>
          </cell>
          <cell r="AJ76">
            <v>372.4</v>
          </cell>
          <cell r="AK76">
            <v>10</v>
          </cell>
        </row>
        <row r="77">
          <cell r="B77">
            <v>746</v>
          </cell>
          <cell r="C77" t="str">
            <v>补肾系列</v>
          </cell>
          <cell r="D77">
            <v>17</v>
          </cell>
          <cell r="E77">
            <v>22</v>
          </cell>
          <cell r="F77">
            <v>1025.58</v>
          </cell>
          <cell r="G77">
            <v>26</v>
          </cell>
          <cell r="H77" t="str">
            <v>感冒系列</v>
          </cell>
          <cell r="I77">
            <v>15</v>
          </cell>
          <cell r="J77">
            <v>17</v>
          </cell>
          <cell r="K77">
            <v>1261.47</v>
          </cell>
          <cell r="L77">
            <v>47</v>
          </cell>
          <cell r="M77" t="str">
            <v>胃肠道系列</v>
          </cell>
          <cell r="N77">
            <v>47</v>
          </cell>
          <cell r="O77">
            <v>53</v>
          </cell>
          <cell r="P77">
            <v>503.57</v>
          </cell>
          <cell r="Q77">
            <v>18</v>
          </cell>
          <cell r="R77" t="str">
            <v/>
          </cell>
          <cell r="S77">
            <v>2</v>
          </cell>
          <cell r="T77">
            <v>3</v>
          </cell>
          <cell r="U77" t="str">
            <v/>
          </cell>
          <cell r="V77" t="str">
            <v/>
          </cell>
          <cell r="W77" t="str">
            <v>关爱女性系列</v>
          </cell>
          <cell r="X77">
            <v>1</v>
          </cell>
          <cell r="Y77">
            <v>2</v>
          </cell>
          <cell r="Z77">
            <v>531</v>
          </cell>
          <cell r="AA77">
            <v>4</v>
          </cell>
          <cell r="AB77" t="str">
            <v>补钙系列</v>
          </cell>
          <cell r="AC77">
            <v>1</v>
          </cell>
          <cell r="AD77">
            <v>3</v>
          </cell>
          <cell r="AE77">
            <v>14371.43</v>
          </cell>
          <cell r="AF77">
            <v>175</v>
          </cell>
          <cell r="AG77" t="str">
            <v>胃肠道2</v>
          </cell>
          <cell r="AH77">
            <v>84.5</v>
          </cell>
          <cell r="AI77">
            <v>169</v>
          </cell>
          <cell r="AJ77">
            <v>249.6</v>
          </cell>
          <cell r="AK77">
            <v>7</v>
          </cell>
        </row>
        <row r="78">
          <cell r="B78">
            <v>747</v>
          </cell>
          <cell r="C78" t="str">
            <v>补肾系列</v>
          </cell>
          <cell r="D78">
            <v>6</v>
          </cell>
          <cell r="E78">
            <v>9</v>
          </cell>
          <cell r="F78">
            <v>1676.52</v>
          </cell>
          <cell r="G78">
            <v>21</v>
          </cell>
          <cell r="H78" t="str">
            <v>感冒系列</v>
          </cell>
          <cell r="I78">
            <v>10</v>
          </cell>
          <cell r="J78">
            <v>10</v>
          </cell>
          <cell r="K78">
            <v>283.43</v>
          </cell>
          <cell r="L78">
            <v>11</v>
          </cell>
          <cell r="M78" t="str">
            <v>胃肠道系列</v>
          </cell>
          <cell r="N78">
            <v>27</v>
          </cell>
          <cell r="O78">
            <v>29</v>
          </cell>
          <cell r="P78">
            <v>146.5</v>
          </cell>
          <cell r="Q78">
            <v>5</v>
          </cell>
          <cell r="R78" t="str">
            <v/>
          </cell>
          <cell r="S78">
            <v>1</v>
          </cell>
          <cell r="T78">
            <v>1</v>
          </cell>
          <cell r="U78" t="str">
            <v/>
          </cell>
          <cell r="V78" t="str">
            <v/>
          </cell>
          <cell r="W78" t="str">
            <v>关爱女性系列</v>
          </cell>
          <cell r="X78">
            <v>2</v>
          </cell>
          <cell r="Y78">
            <v>3</v>
          </cell>
          <cell r="Z78">
            <v>225</v>
          </cell>
          <cell r="AA78">
            <v>2</v>
          </cell>
          <cell r="AB78" t="str">
            <v>补钙系列</v>
          </cell>
          <cell r="AC78">
            <v>10</v>
          </cell>
          <cell r="AD78">
            <v>15</v>
          </cell>
          <cell r="AE78">
            <v>3137.29</v>
          </cell>
          <cell r="AF78">
            <v>39</v>
          </cell>
          <cell r="AG78" t="str">
            <v>胃肠道2</v>
          </cell>
          <cell r="AH78">
            <v>84.5</v>
          </cell>
          <cell r="AI78">
            <v>169</v>
          </cell>
          <cell r="AJ78">
            <v>39.8</v>
          </cell>
          <cell r="AK78">
            <v>1</v>
          </cell>
        </row>
        <row r="79">
          <cell r="B79">
            <v>748</v>
          </cell>
          <cell r="C79" t="str">
            <v>补肾系列</v>
          </cell>
          <cell r="D79">
            <v>6</v>
          </cell>
          <cell r="E79">
            <v>9</v>
          </cell>
          <cell r="F79">
            <v>775.48</v>
          </cell>
          <cell r="G79">
            <v>26</v>
          </cell>
          <cell r="H79" t="str">
            <v>感冒系列</v>
          </cell>
          <cell r="I79">
            <v>21</v>
          </cell>
          <cell r="J79">
            <v>24</v>
          </cell>
          <cell r="K79">
            <v>808.82</v>
          </cell>
          <cell r="L79">
            <v>29</v>
          </cell>
          <cell r="M79" t="str">
            <v>胃肠道系列</v>
          </cell>
          <cell r="N79">
            <v>14</v>
          </cell>
          <cell r="O79">
            <v>13</v>
          </cell>
          <cell r="P79">
            <v>1052</v>
          </cell>
          <cell r="Q79">
            <v>38</v>
          </cell>
          <cell r="R79" t="str">
            <v>瘦身系列</v>
          </cell>
          <cell r="S79">
            <v>2</v>
          </cell>
          <cell r="T79">
            <v>3</v>
          </cell>
          <cell r="U79">
            <v>1728.01</v>
          </cell>
          <cell r="V79">
            <v>11</v>
          </cell>
          <cell r="W79" t="str">
            <v>关爱女性系列</v>
          </cell>
          <cell r="X79">
            <v>1</v>
          </cell>
          <cell r="Y79">
            <v>2</v>
          </cell>
          <cell r="Z79">
            <v>270</v>
          </cell>
          <cell r="AA79">
            <v>2</v>
          </cell>
          <cell r="AB79" t="str">
            <v>补钙系列</v>
          </cell>
          <cell r="AC79">
            <v>7</v>
          </cell>
          <cell r="AD79">
            <v>11</v>
          </cell>
          <cell r="AE79">
            <v>6504.53</v>
          </cell>
          <cell r="AF79">
            <v>75</v>
          </cell>
          <cell r="AG79" t="str">
            <v>胃肠道2</v>
          </cell>
          <cell r="AH79">
            <v>169</v>
          </cell>
          <cell r="AI79">
            <v>253.5</v>
          </cell>
          <cell r="AJ79">
            <v>39</v>
          </cell>
          <cell r="AK79">
            <v>1</v>
          </cell>
        </row>
        <row r="80">
          <cell r="B80">
            <v>750</v>
          </cell>
          <cell r="C80" t="str">
            <v>补肾系列</v>
          </cell>
          <cell r="D80">
            <v>27</v>
          </cell>
          <cell r="E80">
            <v>35</v>
          </cell>
          <cell r="F80">
            <v>1981</v>
          </cell>
          <cell r="G80">
            <v>52</v>
          </cell>
          <cell r="H80" t="str">
            <v>感冒系列</v>
          </cell>
          <cell r="I80">
            <v>78</v>
          </cell>
          <cell r="J80">
            <v>85</v>
          </cell>
          <cell r="K80">
            <v>9342.12</v>
          </cell>
          <cell r="L80">
            <v>344</v>
          </cell>
          <cell r="M80" t="str">
            <v>胃肠道系列</v>
          </cell>
          <cell r="N80">
            <v>84</v>
          </cell>
          <cell r="O80">
            <v>96</v>
          </cell>
          <cell r="P80">
            <v>2160.7</v>
          </cell>
          <cell r="Q80">
            <v>68</v>
          </cell>
          <cell r="R80" t="str">
            <v>瘦身系列</v>
          </cell>
          <cell r="S80">
            <v>16</v>
          </cell>
          <cell r="T80">
            <v>20</v>
          </cell>
          <cell r="U80">
            <v>5392.03</v>
          </cell>
          <cell r="V80">
            <v>31</v>
          </cell>
          <cell r="W80" t="str">
            <v>关爱女性系列</v>
          </cell>
          <cell r="X80">
            <v>5</v>
          </cell>
          <cell r="Y80">
            <v>7</v>
          </cell>
          <cell r="Z80">
            <v>2001.5</v>
          </cell>
          <cell r="AA80">
            <v>15</v>
          </cell>
          <cell r="AB80" t="str">
            <v>补钙系列</v>
          </cell>
          <cell r="AC80">
            <v>24</v>
          </cell>
          <cell r="AD80">
            <v>31</v>
          </cell>
          <cell r="AE80">
            <v>12512.36</v>
          </cell>
          <cell r="AF80">
            <v>136</v>
          </cell>
          <cell r="AG80" t="str">
            <v>胃肠道2</v>
          </cell>
          <cell r="AH80">
            <v>709.01</v>
          </cell>
          <cell r="AI80">
            <v>850.8</v>
          </cell>
          <cell r="AJ80">
            <v>772.3</v>
          </cell>
          <cell r="AK80">
            <v>21</v>
          </cell>
        </row>
        <row r="81">
          <cell r="B81">
            <v>752</v>
          </cell>
          <cell r="C81" t="str">
            <v>补肾系列</v>
          </cell>
          <cell r="D81">
            <v>6</v>
          </cell>
          <cell r="E81">
            <v>9</v>
          </cell>
          <cell r="F81">
            <v>1050.03</v>
          </cell>
          <cell r="G81">
            <v>22</v>
          </cell>
          <cell r="H81" t="str">
            <v>感冒系列</v>
          </cell>
          <cell r="I81">
            <v>9</v>
          </cell>
          <cell r="J81">
            <v>9</v>
          </cell>
          <cell r="K81">
            <v>570.63</v>
          </cell>
          <cell r="L81">
            <v>21</v>
          </cell>
          <cell r="M81" t="str">
            <v>胃肠道系列</v>
          </cell>
          <cell r="N81">
            <v>16</v>
          </cell>
          <cell r="O81">
            <v>15</v>
          </cell>
          <cell r="P81">
            <v>430</v>
          </cell>
          <cell r="Q81">
            <v>14</v>
          </cell>
          <cell r="R81" t="str">
            <v>瘦身系列</v>
          </cell>
          <cell r="S81">
            <v>1</v>
          </cell>
          <cell r="T81">
            <v>1</v>
          </cell>
          <cell r="U81">
            <v>864</v>
          </cell>
          <cell r="V81">
            <v>5</v>
          </cell>
          <cell r="W81" t="str">
            <v>关爱女性系列</v>
          </cell>
          <cell r="X81">
            <v>1</v>
          </cell>
          <cell r="Y81">
            <v>2</v>
          </cell>
          <cell r="Z81">
            <v>385</v>
          </cell>
          <cell r="AA81">
            <v>3</v>
          </cell>
          <cell r="AB81" t="str">
            <v>补钙系列</v>
          </cell>
          <cell r="AC81">
            <v>4</v>
          </cell>
          <cell r="AD81">
            <v>6</v>
          </cell>
          <cell r="AE81">
            <v>2632.54</v>
          </cell>
          <cell r="AF81">
            <v>31</v>
          </cell>
          <cell r="AG81" t="str">
            <v>胃肠道2</v>
          </cell>
          <cell r="AH81">
            <v>84.5</v>
          </cell>
          <cell r="AI81">
            <v>169</v>
          </cell>
          <cell r="AJ81">
            <v>39</v>
          </cell>
          <cell r="AK81">
            <v>1</v>
          </cell>
        </row>
        <row r="82">
          <cell r="B82">
            <v>753</v>
          </cell>
          <cell r="C82" t="str">
            <v>补肾系列</v>
          </cell>
          <cell r="D82">
            <v>6</v>
          </cell>
          <cell r="E82">
            <v>9</v>
          </cell>
          <cell r="F82">
            <v>975.47</v>
          </cell>
          <cell r="G82">
            <v>16</v>
          </cell>
          <cell r="H82" t="str">
            <v>感冒系列</v>
          </cell>
          <cell r="I82">
            <v>9</v>
          </cell>
          <cell r="J82">
            <v>9</v>
          </cell>
          <cell r="K82">
            <v>570.14</v>
          </cell>
          <cell r="L82">
            <v>22</v>
          </cell>
          <cell r="M82" t="str">
            <v>胃肠道系列</v>
          </cell>
          <cell r="N82">
            <v>11</v>
          </cell>
          <cell r="O82">
            <v>9</v>
          </cell>
          <cell r="P82">
            <v>60</v>
          </cell>
          <cell r="Q82">
            <v>2</v>
          </cell>
          <cell r="R82" t="str">
            <v>瘦身系列</v>
          </cell>
          <cell r="S82">
            <v>1</v>
          </cell>
          <cell r="T82">
            <v>1</v>
          </cell>
          <cell r="U82">
            <v>1360</v>
          </cell>
          <cell r="V82">
            <v>9</v>
          </cell>
          <cell r="W82" t="str">
            <v>关爱女性系列</v>
          </cell>
          <cell r="X82">
            <v>1</v>
          </cell>
          <cell r="Y82">
            <v>2</v>
          </cell>
          <cell r="Z82">
            <v>270</v>
          </cell>
          <cell r="AA82">
            <v>2</v>
          </cell>
          <cell r="AB82" t="str">
            <v>补钙系列</v>
          </cell>
          <cell r="AC82">
            <v>1</v>
          </cell>
          <cell r="AD82">
            <v>3</v>
          </cell>
          <cell r="AE82">
            <v>4148</v>
          </cell>
          <cell r="AF82">
            <v>42</v>
          </cell>
          <cell r="AG82" t="str">
            <v>胃肠道2</v>
          </cell>
          <cell r="AH82">
            <v>84.5</v>
          </cell>
          <cell r="AI82">
            <v>169</v>
          </cell>
          <cell r="AJ82">
            <v>78</v>
          </cell>
          <cell r="AK82">
            <v>2</v>
          </cell>
        </row>
        <row r="83">
          <cell r="B83">
            <v>754</v>
          </cell>
          <cell r="C83" t="str">
            <v>补肾系列</v>
          </cell>
          <cell r="D83">
            <v>12</v>
          </cell>
          <cell r="E83">
            <v>15</v>
          </cell>
          <cell r="F83">
            <v>102</v>
          </cell>
          <cell r="G83">
            <v>3</v>
          </cell>
          <cell r="H83" t="str">
            <v>感冒系列</v>
          </cell>
          <cell r="I83">
            <v>9</v>
          </cell>
          <cell r="J83">
            <v>9</v>
          </cell>
          <cell r="K83">
            <v>1652.05</v>
          </cell>
          <cell r="L83">
            <v>63</v>
          </cell>
          <cell r="M83" t="str">
            <v>胃肠道系列</v>
          </cell>
          <cell r="N83">
            <v>20</v>
          </cell>
          <cell r="O83">
            <v>20</v>
          </cell>
          <cell r="P83">
            <v>140.5</v>
          </cell>
          <cell r="Q83">
            <v>5</v>
          </cell>
          <cell r="R83" t="str">
            <v>瘦身系列</v>
          </cell>
          <cell r="S83">
            <v>1</v>
          </cell>
          <cell r="T83">
            <v>1</v>
          </cell>
          <cell r="U83">
            <v>784</v>
          </cell>
          <cell r="V83">
            <v>4</v>
          </cell>
          <cell r="W83" t="str">
            <v>关爱女性系列</v>
          </cell>
          <cell r="X83">
            <v>1</v>
          </cell>
          <cell r="Y83">
            <v>2</v>
          </cell>
          <cell r="Z83">
            <v>135</v>
          </cell>
          <cell r="AA83">
            <v>1</v>
          </cell>
          <cell r="AB83" t="str">
            <v>补钙系列</v>
          </cell>
          <cell r="AC83">
            <v>1</v>
          </cell>
          <cell r="AD83">
            <v>3</v>
          </cell>
          <cell r="AE83">
            <v>3061</v>
          </cell>
          <cell r="AF83">
            <v>32</v>
          </cell>
          <cell r="AG83" t="str">
            <v>胃肠道2</v>
          </cell>
          <cell r="AH83">
            <v>84.5</v>
          </cell>
          <cell r="AI83">
            <v>169</v>
          </cell>
          <cell r="AJ83">
            <v>801.55</v>
          </cell>
          <cell r="AK83">
            <v>23</v>
          </cell>
        </row>
        <row r="84">
          <cell r="B84">
            <v>101453</v>
          </cell>
          <cell r="C84" t="str">
            <v>补肾系列</v>
          </cell>
          <cell r="D84">
            <v>6</v>
          </cell>
          <cell r="E84">
            <v>11</v>
          </cell>
          <cell r="F84">
            <v>139</v>
          </cell>
          <cell r="G84">
            <v>9</v>
          </cell>
          <cell r="H84" t="str">
            <v>感冒系列</v>
          </cell>
          <cell r="I84">
            <v>15</v>
          </cell>
          <cell r="J84">
            <v>17</v>
          </cell>
          <cell r="K84">
            <v>1819.15</v>
          </cell>
          <cell r="L84">
            <v>67</v>
          </cell>
          <cell r="M84" t="str">
            <v>胃肠道系列</v>
          </cell>
          <cell r="N84">
            <v>29</v>
          </cell>
          <cell r="O84">
            <v>32</v>
          </cell>
          <cell r="P84">
            <v>257.98</v>
          </cell>
          <cell r="Q84">
            <v>10</v>
          </cell>
          <cell r="R84" t="str">
            <v>瘦身系列</v>
          </cell>
          <cell r="S84">
            <v>2</v>
          </cell>
          <cell r="T84">
            <v>3</v>
          </cell>
          <cell r="U84">
            <v>1568</v>
          </cell>
          <cell r="V84">
            <v>8</v>
          </cell>
          <cell r="W84" t="str">
            <v>关爱女性系列</v>
          </cell>
          <cell r="X84">
            <v>1</v>
          </cell>
          <cell r="Y84">
            <v>2</v>
          </cell>
          <cell r="Z84">
            <v>675</v>
          </cell>
          <cell r="AA84">
            <v>5</v>
          </cell>
          <cell r="AB84" t="str">
            <v>补钙系列</v>
          </cell>
          <cell r="AC84">
            <v>8</v>
          </cell>
          <cell r="AD84">
            <v>12</v>
          </cell>
          <cell r="AE84">
            <v>7587.1</v>
          </cell>
          <cell r="AF84">
            <v>81</v>
          </cell>
          <cell r="AG84" t="str">
            <v>胃肠道2</v>
          </cell>
          <cell r="AH84">
            <v>344.01</v>
          </cell>
          <cell r="AI84">
            <v>516</v>
          </cell>
          <cell r="AJ84">
            <v>235.6</v>
          </cell>
          <cell r="AK84">
            <v>6</v>
          </cell>
        </row>
        <row r="85">
          <cell r="B85">
            <v>102478</v>
          </cell>
          <cell r="C85" t="str">
            <v>补肾系列</v>
          </cell>
          <cell r="D85">
            <v>6</v>
          </cell>
          <cell r="E85">
            <v>9</v>
          </cell>
          <cell r="F85">
            <v>523.87</v>
          </cell>
          <cell r="G85">
            <v>13</v>
          </cell>
          <cell r="H85" t="str">
            <v>感冒系列</v>
          </cell>
          <cell r="I85">
            <v>9</v>
          </cell>
          <cell r="J85">
            <v>9</v>
          </cell>
          <cell r="K85">
            <v>710.85</v>
          </cell>
          <cell r="L85">
            <v>27</v>
          </cell>
          <cell r="M85" t="str">
            <v>胃肠道系列</v>
          </cell>
          <cell r="N85">
            <v>16</v>
          </cell>
          <cell r="O85">
            <v>15</v>
          </cell>
          <cell r="P85">
            <v>32</v>
          </cell>
          <cell r="Q85">
            <v>1</v>
          </cell>
          <cell r="R85" t="str">
            <v/>
          </cell>
          <cell r="S85">
            <v>1</v>
          </cell>
          <cell r="T85">
            <v>1</v>
          </cell>
          <cell r="U85" t="str">
            <v/>
          </cell>
          <cell r="V85" t="str">
            <v/>
          </cell>
          <cell r="W85" t="str">
            <v>关爱女性系列</v>
          </cell>
          <cell r="X85">
            <v>1</v>
          </cell>
          <cell r="Y85">
            <v>2</v>
          </cell>
          <cell r="Z85">
            <v>405</v>
          </cell>
          <cell r="AA85">
            <v>3</v>
          </cell>
          <cell r="AB85" t="str">
            <v>补钙系列</v>
          </cell>
          <cell r="AC85">
            <v>1</v>
          </cell>
          <cell r="AD85">
            <v>3</v>
          </cell>
          <cell r="AE85">
            <v>1120.2</v>
          </cell>
          <cell r="AF85">
            <v>13</v>
          </cell>
          <cell r="AG85" t="str">
            <v>胃肠道2</v>
          </cell>
          <cell r="AH85">
            <v>84.5</v>
          </cell>
          <cell r="AI85">
            <v>169</v>
          </cell>
          <cell r="AJ85">
            <v>35.02</v>
          </cell>
          <cell r="AK85">
            <v>1</v>
          </cell>
        </row>
        <row r="86">
          <cell r="B86">
            <v>102479</v>
          </cell>
          <cell r="C86" t="str">
            <v>补肾系列</v>
          </cell>
          <cell r="D86">
            <v>6</v>
          </cell>
          <cell r="E86">
            <v>11</v>
          </cell>
          <cell r="F86">
            <v>201</v>
          </cell>
          <cell r="G86">
            <v>6</v>
          </cell>
          <cell r="H86" t="str">
            <v>感冒系列</v>
          </cell>
          <cell r="I86">
            <v>15</v>
          </cell>
          <cell r="J86">
            <v>17</v>
          </cell>
          <cell r="K86">
            <v>2032.31</v>
          </cell>
          <cell r="L86">
            <v>81</v>
          </cell>
          <cell r="M86" t="str">
            <v>胃肠道系列</v>
          </cell>
          <cell r="N86">
            <v>29</v>
          </cell>
          <cell r="O86">
            <v>32</v>
          </cell>
          <cell r="P86">
            <v>210.5</v>
          </cell>
          <cell r="Q86">
            <v>5</v>
          </cell>
          <cell r="R86" t="str">
            <v>瘦身系列</v>
          </cell>
          <cell r="S86">
            <v>2</v>
          </cell>
          <cell r="T86">
            <v>3</v>
          </cell>
          <cell r="U86">
            <v>704</v>
          </cell>
          <cell r="V86">
            <v>4</v>
          </cell>
          <cell r="W86" t="str">
            <v>关爱女性系列</v>
          </cell>
          <cell r="X86">
            <v>1</v>
          </cell>
          <cell r="Y86">
            <v>2</v>
          </cell>
          <cell r="Z86">
            <v>786.5</v>
          </cell>
          <cell r="AA86">
            <v>6</v>
          </cell>
          <cell r="AB86" t="str">
            <v>补钙系列</v>
          </cell>
          <cell r="AC86">
            <v>10</v>
          </cell>
          <cell r="AD86">
            <v>15</v>
          </cell>
          <cell r="AE86">
            <v>3649.43</v>
          </cell>
          <cell r="AF86">
            <v>41</v>
          </cell>
          <cell r="AG86" t="str">
            <v>胃肠道2</v>
          </cell>
          <cell r="AH86">
            <v>84.5</v>
          </cell>
          <cell r="AI86">
            <v>169</v>
          </cell>
          <cell r="AJ86">
            <v>132.48</v>
          </cell>
          <cell r="AK86">
            <v>4</v>
          </cell>
        </row>
        <row r="87">
          <cell r="B87">
            <v>102564</v>
          </cell>
          <cell r="C87" t="str">
            <v>补肾系列</v>
          </cell>
          <cell r="D87">
            <v>6</v>
          </cell>
          <cell r="E87">
            <v>9</v>
          </cell>
          <cell r="F87">
            <v>1320.61</v>
          </cell>
          <cell r="G87">
            <v>18</v>
          </cell>
          <cell r="H87" t="str">
            <v>感冒系列</v>
          </cell>
          <cell r="I87">
            <v>9</v>
          </cell>
          <cell r="J87">
            <v>9</v>
          </cell>
          <cell r="K87">
            <v>1164.44</v>
          </cell>
          <cell r="L87">
            <v>48</v>
          </cell>
          <cell r="M87" t="str">
            <v>胃肠道系列</v>
          </cell>
          <cell r="N87">
            <v>16</v>
          </cell>
          <cell r="O87">
            <v>15</v>
          </cell>
          <cell r="P87">
            <v>596</v>
          </cell>
          <cell r="Q87">
            <v>17</v>
          </cell>
          <cell r="R87" t="str">
            <v>瘦身系列</v>
          </cell>
          <cell r="S87">
            <v>1</v>
          </cell>
          <cell r="T87">
            <v>1</v>
          </cell>
          <cell r="U87">
            <v>496.01</v>
          </cell>
          <cell r="V87">
            <v>3</v>
          </cell>
          <cell r="W87" t="str">
            <v>关爱女性系列</v>
          </cell>
          <cell r="X87">
            <v>1</v>
          </cell>
          <cell r="Y87">
            <v>2</v>
          </cell>
          <cell r="Z87">
            <v>519.32</v>
          </cell>
          <cell r="AA87">
            <v>4</v>
          </cell>
          <cell r="AB87" t="str">
            <v>补钙系列</v>
          </cell>
          <cell r="AC87">
            <v>2</v>
          </cell>
          <cell r="AD87">
            <v>4</v>
          </cell>
          <cell r="AE87">
            <v>2248.92</v>
          </cell>
          <cell r="AF87">
            <v>27</v>
          </cell>
          <cell r="AG87" t="str">
            <v/>
          </cell>
          <cell r="AH87">
            <v>355.01</v>
          </cell>
          <cell r="AI87">
            <v>532.5</v>
          </cell>
          <cell r="AJ87" t="str">
            <v/>
          </cell>
          <cell r="AK87" t="str">
            <v/>
          </cell>
        </row>
        <row r="88">
          <cell r="B88">
            <v>102565</v>
          </cell>
          <cell r="C88" t="str">
            <v>补肾系列</v>
          </cell>
          <cell r="D88">
            <v>6</v>
          </cell>
          <cell r="E88">
            <v>11</v>
          </cell>
          <cell r="F88">
            <v>809.6</v>
          </cell>
          <cell r="G88">
            <v>7</v>
          </cell>
          <cell r="H88" t="str">
            <v>感冒系列</v>
          </cell>
          <cell r="I88">
            <v>15</v>
          </cell>
          <cell r="J88">
            <v>17</v>
          </cell>
          <cell r="K88">
            <v>1001.49</v>
          </cell>
          <cell r="L88">
            <v>37</v>
          </cell>
          <cell r="M88" t="str">
            <v>胃肠道系列</v>
          </cell>
          <cell r="N88">
            <v>29</v>
          </cell>
          <cell r="O88">
            <v>32</v>
          </cell>
          <cell r="P88">
            <v>191</v>
          </cell>
          <cell r="Q88">
            <v>5</v>
          </cell>
          <cell r="R88" t="str">
            <v>瘦身系列</v>
          </cell>
          <cell r="S88">
            <v>2</v>
          </cell>
          <cell r="T88">
            <v>3</v>
          </cell>
          <cell r="U88">
            <v>2224</v>
          </cell>
          <cell r="V88">
            <v>11</v>
          </cell>
          <cell r="W88" t="str">
            <v>关爱女性系列</v>
          </cell>
          <cell r="X88">
            <v>1</v>
          </cell>
          <cell r="Y88">
            <v>2</v>
          </cell>
          <cell r="Z88">
            <v>1351.5</v>
          </cell>
          <cell r="AA88">
            <v>11</v>
          </cell>
          <cell r="AB88" t="str">
            <v>补钙系列</v>
          </cell>
          <cell r="AC88">
            <v>3</v>
          </cell>
          <cell r="AD88">
            <v>5</v>
          </cell>
          <cell r="AE88">
            <v>6114.07</v>
          </cell>
          <cell r="AF88">
            <v>74</v>
          </cell>
          <cell r="AG88" t="str">
            <v>胃肠道2</v>
          </cell>
          <cell r="AH88">
            <v>84.5</v>
          </cell>
          <cell r="AI88">
            <v>169</v>
          </cell>
          <cell r="AJ88">
            <v>535.9</v>
          </cell>
          <cell r="AK88">
            <v>14</v>
          </cell>
        </row>
        <row r="89">
          <cell r="B89">
            <v>102567</v>
          </cell>
          <cell r="C89" t="str">
            <v>补肾系列</v>
          </cell>
          <cell r="D89">
            <v>6</v>
          </cell>
          <cell r="E89">
            <v>11</v>
          </cell>
          <cell r="F89">
            <v>1901.13</v>
          </cell>
          <cell r="G89">
            <v>23</v>
          </cell>
          <cell r="H89" t="str">
            <v>感冒系列</v>
          </cell>
          <cell r="I89">
            <v>15</v>
          </cell>
          <cell r="J89">
            <v>17</v>
          </cell>
          <cell r="K89">
            <v>420.22</v>
          </cell>
          <cell r="L89">
            <v>17</v>
          </cell>
          <cell r="M89" t="str">
            <v>胃肠道系列</v>
          </cell>
          <cell r="N89">
            <v>29</v>
          </cell>
          <cell r="O89">
            <v>32</v>
          </cell>
          <cell r="P89">
            <v>138</v>
          </cell>
          <cell r="Q89">
            <v>4</v>
          </cell>
          <cell r="R89" t="str">
            <v>瘦身系列</v>
          </cell>
          <cell r="S89">
            <v>2</v>
          </cell>
          <cell r="T89">
            <v>3</v>
          </cell>
          <cell r="U89">
            <v>1402.11</v>
          </cell>
          <cell r="V89">
            <v>7</v>
          </cell>
          <cell r="W89" t="str">
            <v>关爱女性系列</v>
          </cell>
          <cell r="X89">
            <v>1</v>
          </cell>
          <cell r="Y89">
            <v>2</v>
          </cell>
          <cell r="Z89">
            <v>559</v>
          </cell>
          <cell r="AA89">
            <v>5</v>
          </cell>
          <cell r="AB89" t="str">
            <v>补钙系列</v>
          </cell>
          <cell r="AC89">
            <v>3</v>
          </cell>
          <cell r="AD89">
            <v>5</v>
          </cell>
          <cell r="AE89">
            <v>3922.2</v>
          </cell>
          <cell r="AF89">
            <v>47</v>
          </cell>
          <cell r="AG89" t="str">
            <v/>
          </cell>
          <cell r="AH89">
            <v>84.5</v>
          </cell>
          <cell r="AI89">
            <v>169</v>
          </cell>
          <cell r="AJ89" t="str">
            <v/>
          </cell>
          <cell r="AK89" t="str">
            <v/>
          </cell>
        </row>
        <row r="90">
          <cell r="B90">
            <v>102934</v>
          </cell>
          <cell r="C90" t="str">
            <v>补肾系列</v>
          </cell>
          <cell r="D90">
            <v>24</v>
          </cell>
          <cell r="E90">
            <v>32</v>
          </cell>
          <cell r="F90">
            <v>1593.89</v>
          </cell>
          <cell r="G90">
            <v>30</v>
          </cell>
          <cell r="H90" t="str">
            <v>感冒系列</v>
          </cell>
          <cell r="I90">
            <v>42</v>
          </cell>
          <cell r="J90">
            <v>49</v>
          </cell>
          <cell r="K90">
            <v>1211.75</v>
          </cell>
          <cell r="L90">
            <v>49</v>
          </cell>
          <cell r="M90" t="str">
            <v>胃肠道系列</v>
          </cell>
          <cell r="N90">
            <v>30</v>
          </cell>
          <cell r="O90">
            <v>33</v>
          </cell>
          <cell r="P90">
            <v>277.4</v>
          </cell>
          <cell r="Q90">
            <v>11</v>
          </cell>
          <cell r="R90" t="str">
            <v>瘦身系列</v>
          </cell>
          <cell r="S90">
            <v>2</v>
          </cell>
          <cell r="T90">
            <v>3</v>
          </cell>
          <cell r="U90">
            <v>3159.67</v>
          </cell>
          <cell r="V90">
            <v>17</v>
          </cell>
          <cell r="W90" t="str">
            <v>关爱女性系列</v>
          </cell>
          <cell r="X90">
            <v>4</v>
          </cell>
          <cell r="Y90">
            <v>6</v>
          </cell>
          <cell r="Z90">
            <v>937.24</v>
          </cell>
          <cell r="AA90">
            <v>7</v>
          </cell>
          <cell r="AB90" t="str">
            <v>补钙系列</v>
          </cell>
          <cell r="AC90">
            <v>18</v>
          </cell>
          <cell r="AD90">
            <v>23</v>
          </cell>
          <cell r="AE90">
            <v>7462.03</v>
          </cell>
          <cell r="AF90">
            <v>84</v>
          </cell>
          <cell r="AG90" t="str">
            <v>胃肠道2</v>
          </cell>
          <cell r="AH90">
            <v>168</v>
          </cell>
          <cell r="AI90">
            <v>252</v>
          </cell>
          <cell r="AJ90">
            <v>429.6</v>
          </cell>
          <cell r="AK90">
            <v>13</v>
          </cell>
        </row>
        <row r="91">
          <cell r="B91">
            <v>102935</v>
          </cell>
          <cell r="C91" t="str">
            <v>补肾系列</v>
          </cell>
          <cell r="D91">
            <v>6</v>
          </cell>
          <cell r="E91">
            <v>11</v>
          </cell>
          <cell r="F91">
            <v>650.51</v>
          </cell>
          <cell r="G91">
            <v>10</v>
          </cell>
          <cell r="H91" t="str">
            <v>感冒系列</v>
          </cell>
          <cell r="I91">
            <v>15</v>
          </cell>
          <cell r="J91">
            <v>17</v>
          </cell>
          <cell r="K91">
            <v>3475.71</v>
          </cell>
          <cell r="L91">
            <v>134</v>
          </cell>
          <cell r="M91" t="str">
            <v>胃肠道系列</v>
          </cell>
          <cell r="N91">
            <v>29</v>
          </cell>
          <cell r="O91">
            <v>32</v>
          </cell>
          <cell r="P91">
            <v>723</v>
          </cell>
          <cell r="Q91">
            <v>23</v>
          </cell>
          <cell r="R91" t="str">
            <v>瘦身系列</v>
          </cell>
          <cell r="S91">
            <v>2</v>
          </cell>
          <cell r="T91">
            <v>3</v>
          </cell>
          <cell r="U91">
            <v>4160</v>
          </cell>
          <cell r="V91">
            <v>26</v>
          </cell>
          <cell r="W91" t="str">
            <v>关爱女性系列</v>
          </cell>
          <cell r="X91">
            <v>1</v>
          </cell>
          <cell r="Y91">
            <v>2</v>
          </cell>
          <cell r="Z91">
            <v>675</v>
          </cell>
          <cell r="AA91">
            <v>5</v>
          </cell>
          <cell r="AB91" t="str">
            <v>补钙系列</v>
          </cell>
          <cell r="AC91">
            <v>4</v>
          </cell>
          <cell r="AD91">
            <v>6</v>
          </cell>
          <cell r="AE91">
            <v>3104</v>
          </cell>
          <cell r="AF91">
            <v>34</v>
          </cell>
          <cell r="AG91" t="str">
            <v>胃肠道2</v>
          </cell>
          <cell r="AH91">
            <v>84.5</v>
          </cell>
          <cell r="AI91">
            <v>169</v>
          </cell>
          <cell r="AJ91">
            <v>249.6</v>
          </cell>
          <cell r="AK91">
            <v>7</v>
          </cell>
        </row>
        <row r="92">
          <cell r="B92">
            <v>103198</v>
          </cell>
          <cell r="C92" t="str">
            <v>补肾系列</v>
          </cell>
          <cell r="D92">
            <v>6</v>
          </cell>
          <cell r="E92">
            <v>11</v>
          </cell>
          <cell r="F92">
            <v>552.99</v>
          </cell>
          <cell r="G92">
            <v>14</v>
          </cell>
          <cell r="H92" t="str">
            <v>感冒系列</v>
          </cell>
          <cell r="I92">
            <v>15</v>
          </cell>
          <cell r="J92">
            <v>17</v>
          </cell>
          <cell r="K92">
            <v>981.22</v>
          </cell>
          <cell r="L92">
            <v>38</v>
          </cell>
          <cell r="M92" t="str">
            <v>胃肠道系列</v>
          </cell>
          <cell r="N92">
            <v>29</v>
          </cell>
          <cell r="O92">
            <v>32</v>
          </cell>
          <cell r="P92">
            <v>701.85</v>
          </cell>
          <cell r="Q92">
            <v>18</v>
          </cell>
          <cell r="R92" t="str">
            <v>瘦身系列</v>
          </cell>
          <cell r="S92">
            <v>2</v>
          </cell>
          <cell r="T92">
            <v>3</v>
          </cell>
          <cell r="U92">
            <v>1440</v>
          </cell>
          <cell r="V92">
            <v>10</v>
          </cell>
          <cell r="W92" t="str">
            <v>关爱女性系列</v>
          </cell>
          <cell r="X92">
            <v>2</v>
          </cell>
          <cell r="Y92">
            <v>3</v>
          </cell>
          <cell r="Z92">
            <v>627.5</v>
          </cell>
          <cell r="AA92">
            <v>5</v>
          </cell>
          <cell r="AB92" t="str">
            <v>补钙系列</v>
          </cell>
          <cell r="AC92">
            <v>5</v>
          </cell>
          <cell r="AD92">
            <v>8</v>
          </cell>
          <cell r="AE92">
            <v>3584.01</v>
          </cell>
          <cell r="AF92">
            <v>45</v>
          </cell>
          <cell r="AG92" t="str">
            <v>胃肠道2</v>
          </cell>
          <cell r="AH92">
            <v>1164.51</v>
          </cell>
          <cell r="AI92">
            <v>1339.2</v>
          </cell>
          <cell r="AJ92">
            <v>371.3</v>
          </cell>
          <cell r="AK92">
            <v>11</v>
          </cell>
        </row>
        <row r="93">
          <cell r="B93">
            <v>103199</v>
          </cell>
          <cell r="C93" t="str">
            <v>补肾系列</v>
          </cell>
          <cell r="D93">
            <v>6</v>
          </cell>
          <cell r="E93">
            <v>11</v>
          </cell>
          <cell r="F93">
            <v>1606.8</v>
          </cell>
          <cell r="G93">
            <v>39</v>
          </cell>
          <cell r="H93" t="str">
            <v>感冒系列</v>
          </cell>
          <cell r="I93">
            <v>15</v>
          </cell>
          <cell r="J93">
            <v>17</v>
          </cell>
          <cell r="K93">
            <v>2342.45</v>
          </cell>
          <cell r="L93">
            <v>87</v>
          </cell>
          <cell r="M93" t="str">
            <v>胃肠道系列</v>
          </cell>
          <cell r="N93">
            <v>29</v>
          </cell>
          <cell r="O93">
            <v>32</v>
          </cell>
          <cell r="P93">
            <v>365.25</v>
          </cell>
          <cell r="Q93">
            <v>11</v>
          </cell>
          <cell r="R93" t="str">
            <v>瘦身系列</v>
          </cell>
          <cell r="S93">
            <v>2</v>
          </cell>
          <cell r="T93">
            <v>3</v>
          </cell>
          <cell r="U93">
            <v>1072.01</v>
          </cell>
          <cell r="V93">
            <v>6</v>
          </cell>
          <cell r="W93" t="str">
            <v>关爱女性系列</v>
          </cell>
          <cell r="X93">
            <v>1</v>
          </cell>
          <cell r="Y93">
            <v>2</v>
          </cell>
          <cell r="Z93">
            <v>810</v>
          </cell>
          <cell r="AA93">
            <v>6</v>
          </cell>
          <cell r="AB93" t="str">
            <v>补钙系列</v>
          </cell>
          <cell r="AC93">
            <v>1</v>
          </cell>
          <cell r="AD93">
            <v>3</v>
          </cell>
          <cell r="AE93">
            <v>2423.93</v>
          </cell>
          <cell r="AF93">
            <v>32</v>
          </cell>
          <cell r="AG93" t="str">
            <v>胃肠道2</v>
          </cell>
          <cell r="AH93">
            <v>84.5</v>
          </cell>
          <cell r="AI93">
            <v>169</v>
          </cell>
          <cell r="AJ93">
            <v>39.8</v>
          </cell>
          <cell r="AK93">
            <v>1</v>
          </cell>
        </row>
        <row r="94">
          <cell r="B94">
            <v>103639</v>
          </cell>
          <cell r="C94" t="str">
            <v>补肾系列</v>
          </cell>
          <cell r="D94">
            <v>6</v>
          </cell>
          <cell r="E94">
            <v>11</v>
          </cell>
          <cell r="F94">
            <v>518.48</v>
          </cell>
          <cell r="G94">
            <v>12</v>
          </cell>
          <cell r="H94" t="str">
            <v>感冒系列</v>
          </cell>
          <cell r="I94">
            <v>15</v>
          </cell>
          <cell r="J94">
            <v>17</v>
          </cell>
          <cell r="K94">
            <v>3852.29</v>
          </cell>
          <cell r="L94">
            <v>144</v>
          </cell>
          <cell r="M94" t="str">
            <v>胃肠道系列</v>
          </cell>
          <cell r="N94">
            <v>29</v>
          </cell>
          <cell r="O94">
            <v>32</v>
          </cell>
          <cell r="P94">
            <v>25.5</v>
          </cell>
          <cell r="Q94">
            <v>1</v>
          </cell>
          <cell r="R94" t="str">
            <v>瘦身系列</v>
          </cell>
          <cell r="S94">
            <v>2</v>
          </cell>
          <cell r="T94">
            <v>3</v>
          </cell>
          <cell r="U94">
            <v>1776.02</v>
          </cell>
          <cell r="V94">
            <v>11</v>
          </cell>
          <cell r="W94" t="str">
            <v>关爱女性系列</v>
          </cell>
          <cell r="X94">
            <v>1</v>
          </cell>
          <cell r="Y94">
            <v>2</v>
          </cell>
          <cell r="Z94">
            <v>405</v>
          </cell>
          <cell r="AA94">
            <v>3</v>
          </cell>
          <cell r="AB94" t="str">
            <v>补钙系列</v>
          </cell>
          <cell r="AC94">
            <v>2</v>
          </cell>
          <cell r="AD94">
            <v>4</v>
          </cell>
          <cell r="AE94">
            <v>6570.53</v>
          </cell>
          <cell r="AF94">
            <v>76</v>
          </cell>
          <cell r="AG94" t="str">
            <v>胃肠道2</v>
          </cell>
          <cell r="AH94">
            <v>84.5</v>
          </cell>
          <cell r="AI94">
            <v>169</v>
          </cell>
          <cell r="AJ94">
            <v>79.6</v>
          </cell>
          <cell r="AK94">
            <v>2</v>
          </cell>
        </row>
        <row r="95">
          <cell r="B95">
            <v>104428</v>
          </cell>
          <cell r="C95" t="str">
            <v>补肾系列</v>
          </cell>
          <cell r="D95" t="str">
            <v/>
          </cell>
          <cell r="E95" t="str">
            <v/>
          </cell>
          <cell r="F95">
            <v>6385.54</v>
          </cell>
          <cell r="G95">
            <v>72</v>
          </cell>
          <cell r="H95" t="str">
            <v>感冒系列</v>
          </cell>
          <cell r="I95" t="str">
            <v/>
          </cell>
          <cell r="J95" t="str">
            <v/>
          </cell>
          <cell r="K95">
            <v>3138.47</v>
          </cell>
          <cell r="L95">
            <v>129</v>
          </cell>
          <cell r="M95" t="str">
            <v>胃肠道系列</v>
          </cell>
          <cell r="N95" t="str">
            <v/>
          </cell>
          <cell r="O95" t="str">
            <v/>
          </cell>
          <cell r="P95">
            <v>792.5</v>
          </cell>
          <cell r="Q95">
            <v>26</v>
          </cell>
          <cell r="R95" t="str">
            <v>瘦身系列</v>
          </cell>
          <cell r="S95" t="str">
            <v/>
          </cell>
          <cell r="T95" t="str">
            <v/>
          </cell>
          <cell r="U95">
            <v>864</v>
          </cell>
          <cell r="V95">
            <v>5</v>
          </cell>
          <cell r="W95" t="str">
            <v>关爱女性系列</v>
          </cell>
          <cell r="X95" t="str">
            <v/>
          </cell>
          <cell r="Y95" t="str">
            <v/>
          </cell>
          <cell r="Z95">
            <v>240</v>
          </cell>
          <cell r="AA95">
            <v>2</v>
          </cell>
          <cell r="AB95" t="str">
            <v>补钙系列</v>
          </cell>
          <cell r="AC95" t="str">
            <v/>
          </cell>
          <cell r="AD95" t="str">
            <v/>
          </cell>
          <cell r="AE95">
            <v>5307.6</v>
          </cell>
          <cell r="AF95">
            <v>62</v>
          </cell>
          <cell r="AG95" t="str">
            <v>胃肠道2</v>
          </cell>
          <cell r="AH95" t="str">
            <v/>
          </cell>
          <cell r="AI95" t="str">
            <v/>
          </cell>
          <cell r="AJ95">
            <v>267.15</v>
          </cell>
          <cell r="AK95">
            <v>8</v>
          </cell>
        </row>
        <row r="96">
          <cell r="B96">
            <v>104429</v>
          </cell>
          <cell r="C96" t="str">
            <v>补肾系列</v>
          </cell>
          <cell r="D96" t="str">
            <v/>
          </cell>
          <cell r="E96" t="str">
            <v/>
          </cell>
          <cell r="F96">
            <v>962.45</v>
          </cell>
          <cell r="G96">
            <v>23</v>
          </cell>
          <cell r="H96" t="str">
            <v>感冒系列</v>
          </cell>
          <cell r="I96" t="str">
            <v/>
          </cell>
          <cell r="J96" t="str">
            <v/>
          </cell>
          <cell r="K96">
            <v>286.52</v>
          </cell>
          <cell r="L96">
            <v>11</v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>关爱女性系列</v>
          </cell>
          <cell r="X96" t="str">
            <v/>
          </cell>
          <cell r="Y96" t="str">
            <v/>
          </cell>
          <cell r="Z96">
            <v>359</v>
          </cell>
          <cell r="AA96">
            <v>3</v>
          </cell>
          <cell r="AB96" t="str">
            <v>补钙系列</v>
          </cell>
          <cell r="AC96" t="str">
            <v/>
          </cell>
          <cell r="AD96" t="str">
            <v/>
          </cell>
          <cell r="AE96">
            <v>1926.75</v>
          </cell>
          <cell r="AF96">
            <v>27</v>
          </cell>
          <cell r="AG96" t="str">
            <v>胃肠道2</v>
          </cell>
          <cell r="AH96" t="str">
            <v/>
          </cell>
          <cell r="AI96" t="str">
            <v/>
          </cell>
          <cell r="AJ96">
            <v>60.81</v>
          </cell>
          <cell r="AK96">
            <v>2</v>
          </cell>
        </row>
        <row r="97">
          <cell r="B97">
            <v>104430</v>
          </cell>
          <cell r="C97" t="str">
            <v>补肾系列</v>
          </cell>
          <cell r="D97" t="str">
            <v/>
          </cell>
          <cell r="E97" t="str">
            <v/>
          </cell>
          <cell r="F97">
            <v>260.3</v>
          </cell>
          <cell r="G97">
            <v>4</v>
          </cell>
          <cell r="H97" t="str">
            <v>感冒系列</v>
          </cell>
          <cell r="I97" t="str">
            <v/>
          </cell>
          <cell r="J97" t="str">
            <v/>
          </cell>
          <cell r="K97">
            <v>143.56</v>
          </cell>
          <cell r="L97">
            <v>6</v>
          </cell>
          <cell r="M97" t="str">
            <v>胃肠道系列</v>
          </cell>
          <cell r="N97" t="str">
            <v/>
          </cell>
          <cell r="O97" t="str">
            <v/>
          </cell>
          <cell r="P97">
            <v>224</v>
          </cell>
          <cell r="Q97">
            <v>8</v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>关爱女性系列</v>
          </cell>
          <cell r="X97" t="str">
            <v/>
          </cell>
          <cell r="Y97" t="str">
            <v/>
          </cell>
          <cell r="Z97">
            <v>615</v>
          </cell>
          <cell r="AA97">
            <v>5</v>
          </cell>
          <cell r="AB97" t="str">
            <v>补钙系列</v>
          </cell>
          <cell r="AC97" t="str">
            <v/>
          </cell>
          <cell r="AD97" t="str">
            <v/>
          </cell>
          <cell r="AE97">
            <v>-326.52</v>
          </cell>
          <cell r="AF97">
            <v>-3</v>
          </cell>
          <cell r="AG97" t="str">
            <v>胃肠道2</v>
          </cell>
          <cell r="AH97" t="str">
            <v/>
          </cell>
          <cell r="AI97" t="str">
            <v/>
          </cell>
          <cell r="AJ97">
            <v>39.8</v>
          </cell>
          <cell r="AK97">
            <v>1</v>
          </cell>
        </row>
        <row r="98">
          <cell r="B98">
            <v>104533</v>
          </cell>
          <cell r="C98" t="str">
            <v>补肾系列</v>
          </cell>
          <cell r="D98" t="str">
            <v/>
          </cell>
          <cell r="E98" t="str">
            <v/>
          </cell>
          <cell r="F98">
            <v>321</v>
          </cell>
          <cell r="G98">
            <v>7</v>
          </cell>
          <cell r="H98" t="str">
            <v>感冒系列</v>
          </cell>
          <cell r="I98" t="str">
            <v/>
          </cell>
          <cell r="J98" t="str">
            <v/>
          </cell>
          <cell r="K98">
            <v>421.97</v>
          </cell>
          <cell r="L98">
            <v>18</v>
          </cell>
          <cell r="M98" t="str">
            <v>胃肠道系列</v>
          </cell>
          <cell r="N98" t="str">
            <v/>
          </cell>
          <cell r="O98" t="str">
            <v/>
          </cell>
          <cell r="P98">
            <v>187.5</v>
          </cell>
          <cell r="Q98">
            <v>4</v>
          </cell>
          <cell r="R98" t="str">
            <v>瘦身系列</v>
          </cell>
          <cell r="S98" t="str">
            <v/>
          </cell>
          <cell r="T98" t="str">
            <v/>
          </cell>
          <cell r="U98">
            <v>288.01</v>
          </cell>
          <cell r="V98">
            <v>2</v>
          </cell>
          <cell r="W98" t="str">
            <v>关爱女性系列</v>
          </cell>
          <cell r="X98" t="str">
            <v/>
          </cell>
          <cell r="Y98" t="str">
            <v/>
          </cell>
          <cell r="Z98">
            <v>405</v>
          </cell>
          <cell r="AA98">
            <v>3</v>
          </cell>
          <cell r="AB98" t="str">
            <v>补钙系列</v>
          </cell>
          <cell r="AC98" t="str">
            <v/>
          </cell>
          <cell r="AD98" t="str">
            <v/>
          </cell>
          <cell r="AE98">
            <v>5695.28</v>
          </cell>
          <cell r="AF98">
            <v>79</v>
          </cell>
          <cell r="AG98" t="str">
            <v>胃肠道2</v>
          </cell>
          <cell r="AH98" t="str">
            <v/>
          </cell>
          <cell r="AI98" t="str">
            <v/>
          </cell>
          <cell r="AJ98">
            <v>128.7</v>
          </cell>
          <cell r="AK98">
            <v>4</v>
          </cell>
        </row>
        <row r="99">
          <cell r="B99">
            <v>104838</v>
          </cell>
          <cell r="C99" t="str">
            <v>补肾系列</v>
          </cell>
          <cell r="D99" t="str">
            <v/>
          </cell>
          <cell r="E99" t="str">
            <v/>
          </cell>
          <cell r="F99">
            <v>770.5</v>
          </cell>
          <cell r="G99">
            <v>11</v>
          </cell>
          <cell r="H99" t="str">
            <v>感冒系列</v>
          </cell>
          <cell r="I99" t="str">
            <v/>
          </cell>
          <cell r="J99" t="str">
            <v/>
          </cell>
          <cell r="K99">
            <v>684.53</v>
          </cell>
          <cell r="L99">
            <v>28</v>
          </cell>
          <cell r="M99" t="str">
            <v>胃肠道系列</v>
          </cell>
          <cell r="N99" t="str">
            <v/>
          </cell>
          <cell r="O99" t="str">
            <v/>
          </cell>
          <cell r="P99">
            <v>51</v>
          </cell>
          <cell r="Q99">
            <v>2</v>
          </cell>
          <cell r="R99" t="str">
            <v>瘦身系列</v>
          </cell>
          <cell r="S99" t="str">
            <v/>
          </cell>
          <cell r="T99" t="str">
            <v/>
          </cell>
          <cell r="U99">
            <v>576</v>
          </cell>
          <cell r="V99">
            <v>3</v>
          </cell>
          <cell r="W99" t="str">
            <v>关爱女性系列</v>
          </cell>
          <cell r="X99" t="str">
            <v/>
          </cell>
          <cell r="Y99" t="str">
            <v/>
          </cell>
          <cell r="Z99">
            <v>503.86</v>
          </cell>
          <cell r="AA99">
            <v>4</v>
          </cell>
          <cell r="AB99" t="str">
            <v>补钙系列</v>
          </cell>
          <cell r="AC99" t="str">
            <v/>
          </cell>
          <cell r="AD99" t="str">
            <v/>
          </cell>
          <cell r="AE99">
            <v>1139.2</v>
          </cell>
          <cell r="AF99">
            <v>15</v>
          </cell>
          <cell r="AG99" t="str">
            <v>胃肠道2</v>
          </cell>
          <cell r="AH99" t="str">
            <v/>
          </cell>
          <cell r="AI99" t="str">
            <v/>
          </cell>
          <cell r="AJ99">
            <v>139.2</v>
          </cell>
          <cell r="AK99">
            <v>4</v>
          </cell>
        </row>
        <row r="100">
          <cell r="B100">
            <v>105267</v>
          </cell>
          <cell r="C100" t="str">
            <v>补肾系列</v>
          </cell>
          <cell r="D100" t="str">
            <v/>
          </cell>
          <cell r="E100" t="str">
            <v/>
          </cell>
          <cell r="F100">
            <v>2198.68</v>
          </cell>
          <cell r="G100">
            <v>29</v>
          </cell>
          <cell r="H100" t="str">
            <v>感冒系列</v>
          </cell>
          <cell r="I100" t="str">
            <v/>
          </cell>
          <cell r="J100" t="str">
            <v/>
          </cell>
          <cell r="K100">
            <v>643.95</v>
          </cell>
          <cell r="L100">
            <v>24</v>
          </cell>
          <cell r="M100" t="str">
            <v>胃肠道系列</v>
          </cell>
          <cell r="N100" t="str">
            <v/>
          </cell>
          <cell r="O100" t="str">
            <v/>
          </cell>
          <cell r="P100">
            <v>121.5</v>
          </cell>
          <cell r="Q100">
            <v>4</v>
          </cell>
          <cell r="R100" t="str">
            <v>瘦身系列</v>
          </cell>
          <cell r="S100" t="str">
            <v/>
          </cell>
          <cell r="T100" t="str">
            <v/>
          </cell>
          <cell r="U100">
            <v>2312.82</v>
          </cell>
          <cell r="V100">
            <v>19</v>
          </cell>
          <cell r="W100" t="str">
            <v>关爱女性系列</v>
          </cell>
          <cell r="X100" t="str">
            <v/>
          </cell>
          <cell r="Y100" t="str">
            <v/>
          </cell>
          <cell r="Z100">
            <v>270</v>
          </cell>
          <cell r="AA100">
            <v>2</v>
          </cell>
          <cell r="AB100" t="str">
            <v>补钙系列</v>
          </cell>
          <cell r="AC100" t="str">
            <v/>
          </cell>
          <cell r="AD100" t="str">
            <v/>
          </cell>
          <cell r="AE100">
            <v>5427.53</v>
          </cell>
          <cell r="AF100">
            <v>59</v>
          </cell>
          <cell r="AG100" t="str">
            <v>胃肠道2</v>
          </cell>
          <cell r="AH100" t="str">
            <v/>
          </cell>
          <cell r="AI100" t="str">
            <v/>
          </cell>
          <cell r="AJ100">
            <v>98.3</v>
          </cell>
          <cell r="AK100">
            <v>3</v>
          </cell>
        </row>
        <row r="101">
          <cell r="B101">
            <v>105396</v>
          </cell>
          <cell r="C101" t="str">
            <v>补肾系列</v>
          </cell>
          <cell r="D101" t="str">
            <v/>
          </cell>
          <cell r="E101" t="str">
            <v/>
          </cell>
          <cell r="F101">
            <v>322</v>
          </cell>
          <cell r="G101">
            <v>7</v>
          </cell>
          <cell r="H101" t="str">
            <v>感冒系列</v>
          </cell>
          <cell r="I101" t="str">
            <v/>
          </cell>
          <cell r="J101" t="str">
            <v/>
          </cell>
          <cell r="K101">
            <v>1825.89</v>
          </cell>
          <cell r="L101">
            <v>69</v>
          </cell>
          <cell r="M101" t="str">
            <v>胃肠道系列</v>
          </cell>
          <cell r="N101" t="str">
            <v/>
          </cell>
          <cell r="O101" t="str">
            <v/>
          </cell>
          <cell r="P101">
            <v>370.5</v>
          </cell>
          <cell r="Q101">
            <v>10</v>
          </cell>
          <cell r="R101" t="str">
            <v>瘦身系列</v>
          </cell>
          <cell r="S101" t="str">
            <v/>
          </cell>
          <cell r="T101" t="str">
            <v/>
          </cell>
          <cell r="U101">
            <v>288</v>
          </cell>
          <cell r="V101">
            <v>2</v>
          </cell>
          <cell r="W101" t="str">
            <v>关爱女性系列</v>
          </cell>
          <cell r="X101" t="str">
            <v/>
          </cell>
          <cell r="Y101" t="str">
            <v/>
          </cell>
          <cell r="Z101">
            <v>793.18</v>
          </cell>
          <cell r="AA101">
            <v>6</v>
          </cell>
          <cell r="AB101" t="str">
            <v>补钙系列</v>
          </cell>
          <cell r="AC101" t="str">
            <v/>
          </cell>
          <cell r="AD101" t="str">
            <v/>
          </cell>
          <cell r="AE101">
            <v>1357.3</v>
          </cell>
          <cell r="AF101">
            <v>14</v>
          </cell>
          <cell r="AG101" t="str">
            <v>胃肠道2</v>
          </cell>
          <cell r="AH101" t="str">
            <v/>
          </cell>
          <cell r="AI101" t="str">
            <v/>
          </cell>
          <cell r="AJ101">
            <v>39.8</v>
          </cell>
          <cell r="AK101">
            <v>1</v>
          </cell>
        </row>
        <row r="102">
          <cell r="B102">
            <v>105751</v>
          </cell>
          <cell r="C102" t="str">
            <v>补肾系列</v>
          </cell>
          <cell r="D102" t="str">
            <v/>
          </cell>
          <cell r="E102" t="str">
            <v/>
          </cell>
          <cell r="F102">
            <v>1328.5</v>
          </cell>
          <cell r="G102">
            <v>26</v>
          </cell>
          <cell r="H102" t="str">
            <v>感冒系列</v>
          </cell>
          <cell r="I102" t="str">
            <v/>
          </cell>
          <cell r="J102" t="str">
            <v/>
          </cell>
          <cell r="K102">
            <v>1598.3</v>
          </cell>
          <cell r="L102">
            <v>61</v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>瘦身系列</v>
          </cell>
          <cell r="S102" t="str">
            <v/>
          </cell>
          <cell r="T102" t="str">
            <v/>
          </cell>
          <cell r="U102">
            <v>208</v>
          </cell>
          <cell r="V102">
            <v>1</v>
          </cell>
          <cell r="W102" t="str">
            <v>关爱女性系列</v>
          </cell>
          <cell r="X102" t="str">
            <v/>
          </cell>
          <cell r="Y102" t="str">
            <v/>
          </cell>
          <cell r="Z102">
            <v>937</v>
          </cell>
          <cell r="AA102">
            <v>7</v>
          </cell>
          <cell r="AB102" t="str">
            <v>补钙系列</v>
          </cell>
          <cell r="AC102" t="str">
            <v/>
          </cell>
          <cell r="AD102" t="str">
            <v/>
          </cell>
          <cell r="AE102">
            <v>2690.01</v>
          </cell>
          <cell r="AF102">
            <v>33</v>
          </cell>
          <cell r="AG102" t="str">
            <v>胃肠道2</v>
          </cell>
          <cell r="AH102" t="str">
            <v/>
          </cell>
          <cell r="AI102" t="str">
            <v/>
          </cell>
          <cell r="AJ102">
            <v>205.55</v>
          </cell>
          <cell r="AK102">
            <v>6</v>
          </cell>
        </row>
        <row r="103">
          <cell r="B103">
            <v>105910</v>
          </cell>
          <cell r="C103" t="str">
            <v>补肾系列</v>
          </cell>
          <cell r="D103" t="str">
            <v/>
          </cell>
          <cell r="E103" t="str">
            <v/>
          </cell>
          <cell r="F103">
            <v>357.25</v>
          </cell>
          <cell r="G103">
            <v>8</v>
          </cell>
          <cell r="H103" t="str">
            <v>感冒系列</v>
          </cell>
          <cell r="I103" t="str">
            <v/>
          </cell>
          <cell r="J103" t="str">
            <v/>
          </cell>
          <cell r="K103">
            <v>326.53</v>
          </cell>
          <cell r="L103">
            <v>12</v>
          </cell>
          <cell r="M103" t="str">
            <v>胃肠道系列</v>
          </cell>
          <cell r="N103" t="str">
            <v/>
          </cell>
          <cell r="O103" t="str">
            <v/>
          </cell>
          <cell r="P103">
            <v>119.5</v>
          </cell>
          <cell r="Q103">
            <v>4</v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>关爱女性系列</v>
          </cell>
          <cell r="X103" t="str">
            <v/>
          </cell>
          <cell r="Y103" t="str">
            <v/>
          </cell>
          <cell r="Z103">
            <v>673</v>
          </cell>
          <cell r="AA103">
            <v>6</v>
          </cell>
          <cell r="AB103" t="str">
            <v>补钙系列</v>
          </cell>
          <cell r="AC103" t="str">
            <v/>
          </cell>
          <cell r="AD103" t="str">
            <v/>
          </cell>
          <cell r="AE103">
            <v>1380</v>
          </cell>
          <cell r="AF103">
            <v>14</v>
          </cell>
          <cell r="AG103" t="str">
            <v/>
          </cell>
          <cell r="AH103" t="str">
            <v/>
          </cell>
          <cell r="AI103" t="str">
            <v/>
          </cell>
          <cell r="AJ103" t="str">
            <v/>
          </cell>
          <cell r="AK103" t="str">
            <v/>
          </cell>
        </row>
        <row r="104">
          <cell r="B104">
            <v>106066</v>
          </cell>
          <cell r="C104" t="str">
            <v>补肾系列</v>
          </cell>
          <cell r="D104" t="str">
            <v/>
          </cell>
          <cell r="E104" t="str">
            <v/>
          </cell>
          <cell r="F104">
            <v>3458.14</v>
          </cell>
          <cell r="G104">
            <v>48</v>
          </cell>
          <cell r="H104" t="str">
            <v>感冒系列</v>
          </cell>
          <cell r="I104" t="str">
            <v/>
          </cell>
          <cell r="J104" t="str">
            <v/>
          </cell>
          <cell r="K104">
            <v>5787.29</v>
          </cell>
          <cell r="L104">
            <v>216</v>
          </cell>
          <cell r="M104" t="str">
            <v>胃肠道系列</v>
          </cell>
          <cell r="N104" t="str">
            <v/>
          </cell>
          <cell r="O104" t="str">
            <v/>
          </cell>
          <cell r="P104">
            <v>1623.61</v>
          </cell>
          <cell r="Q104">
            <v>45</v>
          </cell>
          <cell r="R104" t="str">
            <v>瘦身系列</v>
          </cell>
          <cell r="S104" t="str">
            <v/>
          </cell>
          <cell r="T104" t="str">
            <v/>
          </cell>
          <cell r="U104">
            <v>1768.11</v>
          </cell>
          <cell r="V104">
            <v>10</v>
          </cell>
          <cell r="W104" t="str">
            <v>关爱女性系列</v>
          </cell>
          <cell r="X104" t="str">
            <v/>
          </cell>
          <cell r="Y104" t="str">
            <v/>
          </cell>
          <cell r="Z104">
            <v>375</v>
          </cell>
          <cell r="AA104">
            <v>3</v>
          </cell>
          <cell r="AB104" t="str">
            <v>补钙系列</v>
          </cell>
          <cell r="AC104" t="str">
            <v/>
          </cell>
          <cell r="AD104" t="str">
            <v/>
          </cell>
          <cell r="AE104">
            <v>3416.2</v>
          </cell>
          <cell r="AF104">
            <v>38</v>
          </cell>
          <cell r="AG104" t="str">
            <v>胃肠道2</v>
          </cell>
          <cell r="AH104" t="str">
            <v/>
          </cell>
          <cell r="AI104" t="str">
            <v/>
          </cell>
          <cell r="AJ104">
            <v>179.05</v>
          </cell>
          <cell r="AK104">
            <v>5</v>
          </cell>
        </row>
        <row r="105">
          <cell r="B105">
            <v>106399</v>
          </cell>
          <cell r="C105" t="str">
            <v>补肾系列</v>
          </cell>
          <cell r="D105" t="str">
            <v/>
          </cell>
          <cell r="E105" t="str">
            <v/>
          </cell>
          <cell r="F105">
            <v>623.03</v>
          </cell>
          <cell r="G105">
            <v>10</v>
          </cell>
          <cell r="H105" t="str">
            <v>感冒系列</v>
          </cell>
          <cell r="I105" t="str">
            <v/>
          </cell>
          <cell r="J105" t="str">
            <v/>
          </cell>
          <cell r="K105">
            <v>936.85</v>
          </cell>
          <cell r="L105">
            <v>38</v>
          </cell>
          <cell r="M105" t="str">
            <v>胃肠道系列</v>
          </cell>
          <cell r="N105" t="str">
            <v/>
          </cell>
          <cell r="O105" t="str">
            <v/>
          </cell>
          <cell r="P105">
            <v>136.25</v>
          </cell>
          <cell r="Q105">
            <v>4</v>
          </cell>
          <cell r="R105" t="str">
            <v>瘦身系列</v>
          </cell>
          <cell r="S105" t="str">
            <v/>
          </cell>
          <cell r="T105" t="str">
            <v/>
          </cell>
          <cell r="U105">
            <v>208</v>
          </cell>
          <cell r="V105">
            <v>1</v>
          </cell>
          <cell r="W105" t="str">
            <v>关爱女性系列</v>
          </cell>
          <cell r="X105" t="str">
            <v/>
          </cell>
          <cell r="Y105" t="str">
            <v/>
          </cell>
          <cell r="Z105">
            <v>250</v>
          </cell>
          <cell r="AA105">
            <v>2</v>
          </cell>
          <cell r="AB105" t="str">
            <v>补钙系列</v>
          </cell>
          <cell r="AC105" t="str">
            <v/>
          </cell>
          <cell r="AD105" t="str">
            <v/>
          </cell>
          <cell r="AE105">
            <v>1115.51</v>
          </cell>
          <cell r="AF105">
            <v>12</v>
          </cell>
          <cell r="AG105" t="str">
            <v>胃肠道2</v>
          </cell>
          <cell r="AH105" t="str">
            <v/>
          </cell>
          <cell r="AI105" t="str">
            <v/>
          </cell>
          <cell r="AJ105">
            <v>171.6</v>
          </cell>
          <cell r="AK105">
            <v>5</v>
          </cell>
        </row>
        <row r="106">
          <cell r="B106">
            <v>106485</v>
          </cell>
          <cell r="C106" t="str">
            <v>补肾系列</v>
          </cell>
          <cell r="D106" t="str">
            <v/>
          </cell>
          <cell r="E106" t="str">
            <v/>
          </cell>
          <cell r="F106">
            <v>178.6</v>
          </cell>
          <cell r="G106">
            <v>4</v>
          </cell>
          <cell r="H106" t="str">
            <v>感冒系列</v>
          </cell>
          <cell r="I106" t="str">
            <v/>
          </cell>
          <cell r="J106" t="str">
            <v/>
          </cell>
          <cell r="K106">
            <v>221.45</v>
          </cell>
          <cell r="L106">
            <v>9</v>
          </cell>
          <cell r="M106" t="str">
            <v>胃肠道系列</v>
          </cell>
          <cell r="N106" t="str">
            <v/>
          </cell>
          <cell r="O106" t="str">
            <v/>
          </cell>
          <cell r="P106">
            <v>87.5</v>
          </cell>
          <cell r="Q106">
            <v>2</v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>关爱女性系列</v>
          </cell>
          <cell r="X106" t="str">
            <v/>
          </cell>
          <cell r="Y106" t="str">
            <v/>
          </cell>
          <cell r="Z106">
            <v>115</v>
          </cell>
          <cell r="AA106">
            <v>1</v>
          </cell>
          <cell r="AB106" t="str">
            <v>补钙系列</v>
          </cell>
          <cell r="AC106" t="str">
            <v/>
          </cell>
          <cell r="AD106" t="str">
            <v/>
          </cell>
          <cell r="AE106">
            <v>116</v>
          </cell>
          <cell r="AF106">
            <v>2</v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</row>
        <row r="107">
          <cell r="B107">
            <v>106568</v>
          </cell>
          <cell r="C107" t="str">
            <v>补肾系列</v>
          </cell>
          <cell r="D107" t="str">
            <v/>
          </cell>
          <cell r="E107" t="str">
            <v/>
          </cell>
          <cell r="F107">
            <v>167.5</v>
          </cell>
          <cell r="G107">
            <v>5</v>
          </cell>
          <cell r="H107" t="str">
            <v>感冒系列</v>
          </cell>
          <cell r="I107" t="str">
            <v/>
          </cell>
          <cell r="J107" t="str">
            <v/>
          </cell>
          <cell r="K107">
            <v>423.97</v>
          </cell>
          <cell r="L107">
            <v>17</v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>关爱女性系列</v>
          </cell>
          <cell r="X107" t="str">
            <v/>
          </cell>
          <cell r="Y107" t="str">
            <v/>
          </cell>
          <cell r="Z107">
            <v>135</v>
          </cell>
          <cell r="AA107">
            <v>1</v>
          </cell>
          <cell r="AB107" t="str">
            <v>补钙系列</v>
          </cell>
          <cell r="AC107" t="str">
            <v/>
          </cell>
          <cell r="AD107" t="str">
            <v/>
          </cell>
          <cell r="AE107">
            <v>1845.09</v>
          </cell>
          <cell r="AF107">
            <v>26</v>
          </cell>
          <cell r="AG107" t="str">
            <v>胃肠道2</v>
          </cell>
          <cell r="AH107" t="str">
            <v/>
          </cell>
          <cell r="AI107" t="str">
            <v/>
          </cell>
          <cell r="AJ107">
            <v>79.6</v>
          </cell>
          <cell r="AK107">
            <v>2</v>
          </cell>
        </row>
        <row r="108">
          <cell r="B108">
            <v>106569</v>
          </cell>
          <cell r="C108" t="str">
            <v>补肾系列</v>
          </cell>
          <cell r="D108" t="str">
            <v/>
          </cell>
          <cell r="E108" t="str">
            <v/>
          </cell>
          <cell r="F108">
            <v>1017.5</v>
          </cell>
          <cell r="G108">
            <v>13</v>
          </cell>
          <cell r="H108" t="str">
            <v>感冒系列</v>
          </cell>
          <cell r="I108" t="str">
            <v/>
          </cell>
          <cell r="J108" t="str">
            <v/>
          </cell>
          <cell r="K108">
            <v>659.68</v>
          </cell>
          <cell r="L108">
            <v>27</v>
          </cell>
          <cell r="M108" t="str">
            <v>胃肠道系列</v>
          </cell>
          <cell r="N108" t="str">
            <v/>
          </cell>
          <cell r="O108" t="str">
            <v/>
          </cell>
          <cell r="P108">
            <v>106.25</v>
          </cell>
          <cell r="Q108">
            <v>3</v>
          </cell>
          <cell r="R108" t="str">
            <v>瘦身系列</v>
          </cell>
          <cell r="S108" t="str">
            <v/>
          </cell>
          <cell r="T108" t="str">
            <v/>
          </cell>
          <cell r="U108">
            <v>2016</v>
          </cell>
          <cell r="V108">
            <v>12</v>
          </cell>
          <cell r="W108" t="str">
            <v>关爱女性系列</v>
          </cell>
          <cell r="X108" t="str">
            <v/>
          </cell>
          <cell r="Y108" t="str">
            <v/>
          </cell>
          <cell r="Z108">
            <v>405</v>
          </cell>
          <cell r="AA108">
            <v>3</v>
          </cell>
          <cell r="AB108" t="str">
            <v>补钙系列</v>
          </cell>
          <cell r="AC108" t="str">
            <v/>
          </cell>
          <cell r="AD108" t="str">
            <v/>
          </cell>
          <cell r="AE108">
            <v>1257.92</v>
          </cell>
          <cell r="AF108">
            <v>16</v>
          </cell>
          <cell r="AG108" t="str">
            <v>胃肠道2</v>
          </cell>
          <cell r="AH108" t="str">
            <v/>
          </cell>
          <cell r="AI108" t="str">
            <v/>
          </cell>
          <cell r="AJ108">
            <v>33.15</v>
          </cell>
          <cell r="AK108">
            <v>1</v>
          </cell>
        </row>
        <row r="109">
          <cell r="B109">
            <v>106865</v>
          </cell>
          <cell r="C109" t="str">
            <v>补肾系列</v>
          </cell>
          <cell r="D109" t="str">
            <v/>
          </cell>
          <cell r="E109" t="str">
            <v/>
          </cell>
          <cell r="F109">
            <v>449.5</v>
          </cell>
          <cell r="G109">
            <v>7</v>
          </cell>
          <cell r="H109" t="str">
            <v>感冒系列</v>
          </cell>
          <cell r="I109" t="str">
            <v/>
          </cell>
          <cell r="J109" t="str">
            <v/>
          </cell>
          <cell r="K109">
            <v>766.96</v>
          </cell>
          <cell r="L109">
            <v>34</v>
          </cell>
          <cell r="M109" t="str">
            <v>胃肠道系列</v>
          </cell>
          <cell r="N109" t="str">
            <v/>
          </cell>
          <cell r="O109" t="str">
            <v/>
          </cell>
          <cell r="P109">
            <v>85.25</v>
          </cell>
          <cell r="Q109">
            <v>2</v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>关爱女性系列</v>
          </cell>
          <cell r="X109" t="str">
            <v/>
          </cell>
          <cell r="Y109" t="str">
            <v/>
          </cell>
          <cell r="Z109">
            <v>121.5</v>
          </cell>
          <cell r="AA109">
            <v>1</v>
          </cell>
          <cell r="AB109" t="str">
            <v>补钙系列</v>
          </cell>
          <cell r="AC109" t="str">
            <v/>
          </cell>
          <cell r="AD109" t="str">
            <v/>
          </cell>
          <cell r="AE109">
            <v>358</v>
          </cell>
          <cell r="AF109">
            <v>6</v>
          </cell>
          <cell r="AG109" t="str">
            <v>胃肠道2</v>
          </cell>
          <cell r="AH109" t="str">
            <v/>
          </cell>
          <cell r="AI109" t="str">
            <v/>
          </cell>
          <cell r="AJ109">
            <v>39</v>
          </cell>
          <cell r="AK109">
            <v>1</v>
          </cell>
        </row>
        <row r="110">
          <cell r="B110">
            <v>107658</v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>感冒系列</v>
          </cell>
          <cell r="I110" t="str">
            <v/>
          </cell>
          <cell r="J110" t="str">
            <v/>
          </cell>
          <cell r="K110">
            <v>71.24</v>
          </cell>
          <cell r="L110">
            <v>3</v>
          </cell>
          <cell r="M110" t="str">
            <v>胃肠道系列</v>
          </cell>
          <cell r="N110" t="str">
            <v/>
          </cell>
          <cell r="O110" t="str">
            <v/>
          </cell>
          <cell r="P110">
            <v>73</v>
          </cell>
          <cell r="Q110">
            <v>3</v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</row>
        <row r="111">
          <cell r="B111">
            <v>107728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>感冒系列</v>
          </cell>
          <cell r="I111" t="str">
            <v/>
          </cell>
          <cell r="J111" t="str">
            <v/>
          </cell>
          <cell r="K111">
            <v>28.5</v>
          </cell>
          <cell r="L111">
            <v>1</v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>补钙系列</v>
          </cell>
          <cell r="AC111" t="str">
            <v/>
          </cell>
          <cell r="AD111" t="str">
            <v/>
          </cell>
          <cell r="AE111">
            <v>414</v>
          </cell>
          <cell r="AF111">
            <v>4</v>
          </cell>
          <cell r="AG111" t="str">
            <v>胃肠道2</v>
          </cell>
          <cell r="AH111" t="str">
            <v/>
          </cell>
          <cell r="AI111" t="str">
            <v/>
          </cell>
          <cell r="AJ111">
            <v>33.15</v>
          </cell>
          <cell r="AK111">
            <v>1</v>
          </cell>
        </row>
        <row r="112">
          <cell r="B112">
            <v>107829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>感冒系列</v>
          </cell>
          <cell r="I112" t="str">
            <v/>
          </cell>
          <cell r="J112" t="str">
            <v/>
          </cell>
          <cell r="K112">
            <v>105.97</v>
          </cell>
          <cell r="L112">
            <v>4</v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>补钙系列</v>
          </cell>
          <cell r="AC112" t="str">
            <v/>
          </cell>
          <cell r="AD112" t="str">
            <v/>
          </cell>
          <cell r="AE112">
            <v>69</v>
          </cell>
          <cell r="AF112">
            <v>1</v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</row>
        <row r="113">
          <cell r="B113">
            <v>108277</v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18"/>
  <sheetViews>
    <sheetView workbookViewId="0">
      <pane xSplit="5" ySplit="3" topLeftCell="AP19" activePane="bottomRight" state="frozen"/>
      <selection/>
      <selection pane="topRight"/>
      <selection pane="bottomLeft"/>
      <selection pane="bottomRight" activeCell="AZ20" sqref="AZ20"/>
    </sheetView>
  </sheetViews>
  <sheetFormatPr defaultColWidth="9" defaultRowHeight="24" customHeight="1"/>
  <cols>
    <col min="1" max="1" width="5.125" style="90" customWidth="1"/>
    <col min="2" max="2" width="8.25" style="91" customWidth="1"/>
    <col min="3" max="3" width="18.75" style="91" customWidth="1"/>
    <col min="4" max="4" width="7.125" style="91" hidden="1" customWidth="1"/>
    <col min="5" max="5" width="9.125" style="91" customWidth="1"/>
    <col min="6" max="13" width="8.625" style="92" customWidth="1"/>
    <col min="14" max="16" width="8.625" customWidth="1"/>
    <col min="17" max="18" width="8.625" hidden="1" customWidth="1"/>
    <col min="19" max="44" width="8.625" customWidth="1"/>
    <col min="45" max="53" width="8.625" style="92" customWidth="1"/>
  </cols>
  <sheetData>
    <row r="1" ht="47" customHeight="1" spans="1:53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</row>
    <row r="2" ht="29" customHeight="1" spans="1:53">
      <c r="A2" s="93"/>
      <c r="B2" s="35"/>
      <c r="C2" s="35"/>
      <c r="D2" s="35"/>
      <c r="E2" s="35"/>
      <c r="F2" s="94" t="s">
        <v>1</v>
      </c>
      <c r="G2" s="94"/>
      <c r="H2" s="94"/>
      <c r="I2" s="94"/>
      <c r="J2" s="94"/>
      <c r="K2" s="94"/>
      <c r="L2" s="94"/>
      <c r="M2" s="94"/>
      <c r="N2" s="103" t="s">
        <v>2</v>
      </c>
      <c r="O2" s="103"/>
      <c r="P2" s="103"/>
      <c r="Q2" s="103"/>
      <c r="R2" s="103"/>
      <c r="S2" s="103"/>
      <c r="T2" s="103"/>
      <c r="U2" s="103"/>
      <c r="V2" s="103"/>
      <c r="W2" s="103"/>
      <c r="X2" s="105" t="s">
        <v>3</v>
      </c>
      <c r="Y2" s="105"/>
      <c r="Z2" s="105"/>
      <c r="AA2" s="105"/>
      <c r="AB2" s="105"/>
      <c r="AC2" s="105"/>
      <c r="AD2" s="105"/>
      <c r="AE2" s="105"/>
      <c r="AF2" s="105"/>
      <c r="AG2" s="103" t="s">
        <v>4</v>
      </c>
      <c r="AH2" s="103"/>
      <c r="AI2" s="103"/>
      <c r="AJ2" s="103"/>
      <c r="AK2" s="103"/>
      <c r="AL2" s="103"/>
      <c r="AM2" s="94" t="s">
        <v>5</v>
      </c>
      <c r="AN2" s="94"/>
      <c r="AO2" s="94"/>
      <c r="AP2" s="94"/>
      <c r="AQ2" s="94"/>
      <c r="AR2" s="94"/>
      <c r="AS2" s="103" t="s">
        <v>6</v>
      </c>
      <c r="AT2" s="103"/>
      <c r="AU2" s="103"/>
      <c r="AV2" s="103"/>
      <c r="AW2" s="103"/>
      <c r="AX2" s="103"/>
      <c r="AY2" s="103"/>
      <c r="AZ2" s="109" t="s">
        <v>7</v>
      </c>
      <c r="BA2" s="110"/>
    </row>
    <row r="3" s="88" customFormat="1" ht="39" customHeight="1" spans="1:53">
      <c r="A3" s="95" t="s">
        <v>8</v>
      </c>
      <c r="B3" s="96" t="s">
        <v>9</v>
      </c>
      <c r="C3" s="96" t="s">
        <v>10</v>
      </c>
      <c r="D3" s="96" t="s">
        <v>11</v>
      </c>
      <c r="E3" s="96" t="s">
        <v>12</v>
      </c>
      <c r="F3" s="97" t="s">
        <v>13</v>
      </c>
      <c r="G3" s="97" t="s">
        <v>14</v>
      </c>
      <c r="H3" s="97" t="s">
        <v>15</v>
      </c>
      <c r="I3" s="97" t="s">
        <v>16</v>
      </c>
      <c r="J3" s="97" t="s">
        <v>17</v>
      </c>
      <c r="K3" s="97" t="s">
        <v>18</v>
      </c>
      <c r="L3" s="97" t="s">
        <v>19</v>
      </c>
      <c r="M3" s="97" t="s">
        <v>20</v>
      </c>
      <c r="N3" s="104" t="s">
        <v>13</v>
      </c>
      <c r="O3" s="104" t="s">
        <v>14</v>
      </c>
      <c r="P3" s="104" t="s">
        <v>15</v>
      </c>
      <c r="Q3" s="106" t="s">
        <v>16</v>
      </c>
      <c r="R3" s="106" t="s">
        <v>21</v>
      </c>
      <c r="S3" s="107" t="s">
        <v>22</v>
      </c>
      <c r="T3" s="104" t="s">
        <v>17</v>
      </c>
      <c r="U3" s="104" t="s">
        <v>18</v>
      </c>
      <c r="V3" s="104" t="s">
        <v>19</v>
      </c>
      <c r="W3" s="104" t="s">
        <v>20</v>
      </c>
      <c r="X3" s="97" t="s">
        <v>13</v>
      </c>
      <c r="Y3" s="97" t="s">
        <v>14</v>
      </c>
      <c r="Z3" s="105" t="s">
        <v>23</v>
      </c>
      <c r="AA3" s="105" t="s">
        <v>24</v>
      </c>
      <c r="AB3" s="108" t="s">
        <v>25</v>
      </c>
      <c r="AC3" s="108" t="s">
        <v>26</v>
      </c>
      <c r="AD3" s="97" t="s">
        <v>17</v>
      </c>
      <c r="AE3" s="97" t="s">
        <v>18</v>
      </c>
      <c r="AF3" s="97" t="s">
        <v>19</v>
      </c>
      <c r="AG3" s="104" t="s">
        <v>13</v>
      </c>
      <c r="AH3" s="104" t="s">
        <v>14</v>
      </c>
      <c r="AI3" s="107" t="s">
        <v>27</v>
      </c>
      <c r="AJ3" s="104" t="s">
        <v>17</v>
      </c>
      <c r="AK3" s="104" t="s">
        <v>18</v>
      </c>
      <c r="AL3" s="104" t="s">
        <v>19</v>
      </c>
      <c r="AM3" s="97" t="s">
        <v>13</v>
      </c>
      <c r="AN3" s="97" t="s">
        <v>14</v>
      </c>
      <c r="AO3" s="97" t="s">
        <v>28</v>
      </c>
      <c r="AP3" s="97" t="s">
        <v>17</v>
      </c>
      <c r="AQ3" s="97" t="s">
        <v>18</v>
      </c>
      <c r="AR3" s="97" t="s">
        <v>19</v>
      </c>
      <c r="AS3" s="104" t="s">
        <v>14</v>
      </c>
      <c r="AT3" s="104" t="s">
        <v>14</v>
      </c>
      <c r="AU3" s="104" t="s">
        <v>28</v>
      </c>
      <c r="AV3" s="104" t="s">
        <v>27</v>
      </c>
      <c r="AW3" s="104" t="s">
        <v>17</v>
      </c>
      <c r="AX3" s="104" t="s">
        <v>18</v>
      </c>
      <c r="AY3" s="104" t="s">
        <v>19</v>
      </c>
      <c r="AZ3" s="111" t="s">
        <v>29</v>
      </c>
      <c r="BA3" s="111" t="s">
        <v>30</v>
      </c>
    </row>
    <row r="4" customHeight="1" spans="1:53">
      <c r="A4" s="15">
        <v>1</v>
      </c>
      <c r="B4" s="35">
        <v>307</v>
      </c>
      <c r="C4" s="35" t="s">
        <v>31</v>
      </c>
      <c r="D4" s="35" t="s">
        <v>32</v>
      </c>
      <c r="E4" s="35" t="s">
        <v>33</v>
      </c>
      <c r="F4" s="98">
        <v>25</v>
      </c>
      <c r="G4" s="98">
        <v>30</v>
      </c>
      <c r="H4" s="98">
        <f>VLOOKUP(B:B,'[3]SQL Results'!$B$1:$Z$65536,25,0)</f>
        <v>2311.5</v>
      </c>
      <c r="I4" s="98">
        <f>VLOOKUP(B:B,'[3]SQL Results'!$B$1:$AA$65536,26,0)</f>
        <v>18</v>
      </c>
      <c r="J4" s="98">
        <f>I4-F4</f>
        <v>-7</v>
      </c>
      <c r="K4" s="98" t="s">
        <v>34</v>
      </c>
      <c r="L4" s="98">
        <f>H4*0.02</f>
        <v>46.23</v>
      </c>
      <c r="M4" s="98">
        <f>J4*2</f>
        <v>-14</v>
      </c>
      <c r="N4" s="98">
        <v>425</v>
      </c>
      <c r="O4" s="98">
        <v>482</v>
      </c>
      <c r="P4" s="98">
        <f>VLOOKUP(B:B,'[3]SQL Results'!$B$1:$AE$65536,30,0)</f>
        <v>20472.59</v>
      </c>
      <c r="Q4" s="98">
        <f>VLOOKUP(B:B,'[3]SQL Results'!$B$1:$AF$65536,31,0)</f>
        <v>239</v>
      </c>
      <c r="R4" s="98">
        <v>141</v>
      </c>
      <c r="S4" s="98">
        <f>Q4+R4</f>
        <v>380</v>
      </c>
      <c r="T4" s="98">
        <f>S4-N4</f>
        <v>-45</v>
      </c>
      <c r="U4" s="98" t="s">
        <v>34</v>
      </c>
      <c r="V4" s="98">
        <f>P4*0.03</f>
        <v>614.1777</v>
      </c>
      <c r="W4" s="98">
        <f>T4*3</f>
        <v>-135</v>
      </c>
      <c r="X4" s="98">
        <f>Y4-4</f>
        <v>85</v>
      </c>
      <c r="Y4" s="98">
        <v>89</v>
      </c>
      <c r="Z4" s="98">
        <f>VLOOKUP(B:B,'[4]SQL Results'!$B$1:$P$65536,15,0)</f>
        <v>4143.69</v>
      </c>
      <c r="AA4" s="98">
        <f>VLOOKUP(B:B,'[4]SQL Results'!$B$1:$Q$65536,16,0)</f>
        <v>123</v>
      </c>
      <c r="AB4" s="98">
        <f>VLOOKUP(B:B,'[4]SQL Results'!$B$1:$AJ$65536,35,0)</f>
        <v>1662.86</v>
      </c>
      <c r="AC4" s="98">
        <f>VLOOKUP(B:B,'[4]SQL Results'!$B$1:$AK$65536,36,0)</f>
        <v>45</v>
      </c>
      <c r="AD4" s="98">
        <f>(AA4+AC4)-Y4</f>
        <v>79</v>
      </c>
      <c r="AE4" s="98" t="s">
        <v>14</v>
      </c>
      <c r="AF4" s="98">
        <f>AB4*0.05</f>
        <v>83.143</v>
      </c>
      <c r="AG4" s="98">
        <v>25</v>
      </c>
      <c r="AH4" s="98">
        <v>28</v>
      </c>
      <c r="AI4" s="98">
        <f>VLOOKUP(B:B,'[4]SQL Results'!$B$1:$V$65536,21,0)</f>
        <v>77</v>
      </c>
      <c r="AJ4" s="98">
        <f>AI4-AG4</f>
        <v>52</v>
      </c>
      <c r="AK4" s="98" t="s">
        <v>14</v>
      </c>
      <c r="AL4" s="98">
        <f>AI4*5</f>
        <v>385</v>
      </c>
      <c r="AM4" s="98">
        <v>47988</v>
      </c>
      <c r="AN4" s="98">
        <v>52598</v>
      </c>
      <c r="AO4" s="98">
        <f>VLOOKUP(B:B,'[4]SQL Results'!$B$1:$F$65536,5,0)</f>
        <v>32391.79</v>
      </c>
      <c r="AP4" s="98">
        <f>AO4-AM4</f>
        <v>-15596.21</v>
      </c>
      <c r="AQ4" s="98" t="s">
        <v>34</v>
      </c>
      <c r="AR4" s="98">
        <f>AO4*0.04</f>
        <v>1295.6716</v>
      </c>
      <c r="AS4" s="98">
        <v>309</v>
      </c>
      <c r="AT4" s="98">
        <v>340</v>
      </c>
      <c r="AU4" s="98">
        <f>VLOOKUP(B:B,'[4]SQL Results'!$B$1:$K$65536,10,0)</f>
        <v>9699.05</v>
      </c>
      <c r="AV4" s="98">
        <f>VLOOKUP(B:B,'[4]SQL Results'!$B$1:$L$65536,11,0)</f>
        <v>352</v>
      </c>
      <c r="AW4" s="98">
        <f>AV4-AS4</f>
        <v>43</v>
      </c>
      <c r="AX4" s="98" t="s">
        <v>14</v>
      </c>
      <c r="AY4" s="98">
        <f>AU4*0.05</f>
        <v>484.9525</v>
      </c>
      <c r="AZ4" s="98">
        <f>ROUND(L4+V4+AF4+AL4+AR4+AY4,0)</f>
        <v>2909</v>
      </c>
      <c r="BA4" s="98">
        <f>ROUND(M4+W4,0)</f>
        <v>-149</v>
      </c>
    </row>
    <row r="5" customHeight="1" spans="1:53">
      <c r="A5" s="15">
        <v>2</v>
      </c>
      <c r="B5" s="35">
        <v>106066</v>
      </c>
      <c r="C5" s="35" t="s">
        <v>35</v>
      </c>
      <c r="D5" s="35" t="s">
        <v>36</v>
      </c>
      <c r="E5" s="35" t="s">
        <v>33</v>
      </c>
      <c r="F5" s="98">
        <v>6</v>
      </c>
      <c r="G5" s="98">
        <v>8</v>
      </c>
      <c r="H5" s="98">
        <f>VLOOKUP(B:B,'[3]SQL Results'!$B$1:$Z$65536,25,0)</f>
        <v>375</v>
      </c>
      <c r="I5" s="98">
        <f>VLOOKUP(B:B,'[3]SQL Results'!$B$1:$AA$65536,26,0)</f>
        <v>3</v>
      </c>
      <c r="J5" s="98">
        <f t="shared" ref="J5:J36" si="0">I5-F5</f>
        <v>-3</v>
      </c>
      <c r="K5" s="98" t="s">
        <v>34</v>
      </c>
      <c r="L5" s="98">
        <f t="shared" ref="L5:L10" si="1">H5*0.02</f>
        <v>7.5</v>
      </c>
      <c r="M5" s="98">
        <f t="shared" ref="M5:M10" si="2">J5*2</f>
        <v>-6</v>
      </c>
      <c r="N5" s="98">
        <v>56</v>
      </c>
      <c r="O5" s="98">
        <v>54</v>
      </c>
      <c r="P5" s="98">
        <f>VLOOKUP(B:B,'[3]SQL Results'!$B$1:$AE$65536,30,0)</f>
        <v>3416.2</v>
      </c>
      <c r="Q5" s="98">
        <f>VLOOKUP(B:B,'[3]SQL Results'!$B$1:$AF$65536,31,0)</f>
        <v>38</v>
      </c>
      <c r="R5" s="98">
        <v>21</v>
      </c>
      <c r="S5" s="98">
        <f t="shared" ref="S5:S36" si="3">Q5+R5</f>
        <v>59</v>
      </c>
      <c r="T5" s="98">
        <f t="shared" ref="T5:T36" si="4">S5-N5</f>
        <v>3</v>
      </c>
      <c r="U5" s="98" t="s">
        <v>14</v>
      </c>
      <c r="V5" s="98">
        <f>P5*0.05</f>
        <v>170.81</v>
      </c>
      <c r="W5" s="98"/>
      <c r="X5" s="98">
        <v>4</v>
      </c>
      <c r="Y5" s="98">
        <v>6</v>
      </c>
      <c r="Z5" s="98">
        <f>VLOOKUP(B:B,'[4]SQL Results'!$B$1:$P$65536,15,0)</f>
        <v>1623.61</v>
      </c>
      <c r="AA5" s="98">
        <f>VLOOKUP(B:B,'[4]SQL Results'!$B$1:$Q$65536,16,0)</f>
        <v>45</v>
      </c>
      <c r="AB5" s="98">
        <f>VLOOKUP(B:B,'[4]SQL Results'!$B$1:$AJ$65536,35,0)</f>
        <v>179.05</v>
      </c>
      <c r="AC5" s="98">
        <f>VLOOKUP(B:B,'[4]SQL Results'!$B$1:$AK$65536,36,0)</f>
        <v>5</v>
      </c>
      <c r="AD5" s="98">
        <f t="shared" ref="AD5:AD36" si="5">(AA5+AC5)-Y5</f>
        <v>44</v>
      </c>
      <c r="AE5" s="98" t="s">
        <v>14</v>
      </c>
      <c r="AF5" s="98">
        <f>AB5*0.05</f>
        <v>8.9525</v>
      </c>
      <c r="AG5" s="98">
        <v>2</v>
      </c>
      <c r="AH5" s="98">
        <v>2</v>
      </c>
      <c r="AI5" s="98">
        <f>VLOOKUP(B:B,'[4]SQL Results'!$B$1:$V$65536,21,0)</f>
        <v>10</v>
      </c>
      <c r="AJ5" s="98">
        <f t="shared" ref="AJ5:AJ36" si="6">AI5-AG5</f>
        <v>8</v>
      </c>
      <c r="AK5" s="98" t="s">
        <v>14</v>
      </c>
      <c r="AL5" s="98">
        <f>AI5*5</f>
        <v>50</v>
      </c>
      <c r="AM5" s="98">
        <v>907</v>
      </c>
      <c r="AN5" s="98">
        <v>1088</v>
      </c>
      <c r="AO5" s="98">
        <f>VLOOKUP(B:B,'[4]SQL Results'!$B$1:$F$65536,5,0)</f>
        <v>3458.14</v>
      </c>
      <c r="AP5" s="98">
        <f t="shared" ref="AP5:AP36" si="7">AO5-AM5</f>
        <v>2551.14</v>
      </c>
      <c r="AQ5" s="98" t="s">
        <v>14</v>
      </c>
      <c r="AR5" s="98">
        <f>AO5*0.07</f>
        <v>242.0698</v>
      </c>
      <c r="AS5" s="98">
        <v>28</v>
      </c>
      <c r="AT5" s="98">
        <v>34</v>
      </c>
      <c r="AU5" s="98">
        <f>VLOOKUP(B:B,'[4]SQL Results'!$B$1:$K$65536,10,0)</f>
        <v>5787.29</v>
      </c>
      <c r="AV5" s="98">
        <f>VLOOKUP(B:B,'[4]SQL Results'!$B$1:$L$65536,11,0)</f>
        <v>216</v>
      </c>
      <c r="AW5" s="98">
        <f t="shared" ref="AW5:AW36" si="8">AV5-AS5</f>
        <v>188</v>
      </c>
      <c r="AX5" s="98" t="s">
        <v>14</v>
      </c>
      <c r="AY5" s="98">
        <f>AU5*0.05</f>
        <v>289.3645</v>
      </c>
      <c r="AZ5" s="98">
        <f t="shared" ref="AZ5:AZ36" si="9">ROUND(L5+V5+AF5+AL5+AR5+AY5,0)</f>
        <v>769</v>
      </c>
      <c r="BA5" s="98">
        <f t="shared" ref="BA5:BA36" si="10">ROUND(M5+W5,0)</f>
        <v>-6</v>
      </c>
    </row>
    <row r="6" customHeight="1" spans="1:53">
      <c r="A6" s="15">
        <v>3</v>
      </c>
      <c r="B6" s="35">
        <v>311</v>
      </c>
      <c r="C6" s="35" t="s">
        <v>37</v>
      </c>
      <c r="D6" s="35" t="s">
        <v>38</v>
      </c>
      <c r="E6" s="35" t="s">
        <v>39</v>
      </c>
      <c r="F6" s="98">
        <v>7</v>
      </c>
      <c r="G6" s="98">
        <v>9</v>
      </c>
      <c r="H6" s="98">
        <v>0</v>
      </c>
      <c r="I6" s="98">
        <v>0</v>
      </c>
      <c r="J6" s="98">
        <f t="shared" si="0"/>
        <v>-7</v>
      </c>
      <c r="K6" s="98" t="s">
        <v>34</v>
      </c>
      <c r="L6" s="98">
        <f t="shared" si="1"/>
        <v>0</v>
      </c>
      <c r="M6" s="98">
        <f t="shared" si="2"/>
        <v>-14</v>
      </c>
      <c r="N6" s="98">
        <v>89</v>
      </c>
      <c r="O6" s="98">
        <v>95</v>
      </c>
      <c r="P6" s="98">
        <f>VLOOKUP(B:B,'[3]SQL Results'!$B$1:$AE$65536,30,0)</f>
        <v>3055.24</v>
      </c>
      <c r="Q6" s="98">
        <f>VLOOKUP(B:B,'[3]SQL Results'!$B$1:$AF$65536,31,0)</f>
        <v>36</v>
      </c>
      <c r="R6" s="98">
        <v>24</v>
      </c>
      <c r="S6" s="98">
        <f t="shared" si="3"/>
        <v>60</v>
      </c>
      <c r="T6" s="98">
        <f t="shared" si="4"/>
        <v>-29</v>
      </c>
      <c r="U6" s="98" t="s">
        <v>34</v>
      </c>
      <c r="V6" s="98">
        <f>P6*0.03</f>
        <v>91.6572</v>
      </c>
      <c r="W6" s="98">
        <f>T6*3</f>
        <v>-87</v>
      </c>
      <c r="X6" s="98">
        <f t="shared" ref="X5:X36" si="11">Y6-4</f>
        <v>16</v>
      </c>
      <c r="Y6" s="98">
        <v>20</v>
      </c>
      <c r="Z6" s="98">
        <f>VLOOKUP(B:B,'[4]SQL Results'!$B$1:$P$65536,15,0)</f>
        <v>17</v>
      </c>
      <c r="AA6" s="98">
        <f>VLOOKUP(B:B,'[4]SQL Results'!$B$1:$Q$65536,16,0)</f>
        <v>1</v>
      </c>
      <c r="AB6" s="98">
        <f>VLOOKUP(B:B,'[4]SQL Results'!$B$1:$AJ$65536,35,0)</f>
        <v>35.02</v>
      </c>
      <c r="AC6" s="98">
        <f>VLOOKUP(B:B,'[4]SQL Results'!$B$1:$AK$65536,36,0)</f>
        <v>1</v>
      </c>
      <c r="AD6" s="98">
        <f t="shared" si="5"/>
        <v>-18</v>
      </c>
      <c r="AE6" s="98" t="s">
        <v>34</v>
      </c>
      <c r="AF6" s="98">
        <f>AB6*0.03</f>
        <v>1.0506</v>
      </c>
      <c r="AG6" s="98">
        <v>6</v>
      </c>
      <c r="AH6" s="98">
        <v>7</v>
      </c>
      <c r="AI6" s="98">
        <v>0</v>
      </c>
      <c r="AJ6" s="98">
        <f t="shared" si="6"/>
        <v>-6</v>
      </c>
      <c r="AK6" s="98" t="s">
        <v>34</v>
      </c>
      <c r="AL6" s="98"/>
      <c r="AM6" s="98">
        <v>4006</v>
      </c>
      <c r="AN6" s="98">
        <v>4440</v>
      </c>
      <c r="AO6" s="98">
        <f>VLOOKUP(B:B,'[4]SQL Results'!$B$1:$F$65536,5,0)</f>
        <v>5338.4</v>
      </c>
      <c r="AP6" s="98">
        <f t="shared" si="7"/>
        <v>1332.4</v>
      </c>
      <c r="AQ6" s="98" t="s">
        <v>14</v>
      </c>
      <c r="AR6" s="98">
        <f>AO6*0.07</f>
        <v>373.688</v>
      </c>
      <c r="AS6" s="98">
        <v>38</v>
      </c>
      <c r="AT6" s="98">
        <v>46</v>
      </c>
      <c r="AU6" s="98">
        <f>VLOOKUP(B:B,'[4]SQL Results'!$B$1:$K$65536,10,0)</f>
        <v>191.22</v>
      </c>
      <c r="AV6" s="98">
        <f>VLOOKUP(B:B,'[4]SQL Results'!$B$1:$L$65536,11,0)</f>
        <v>7</v>
      </c>
      <c r="AW6" s="98">
        <f t="shared" si="8"/>
        <v>-31</v>
      </c>
      <c r="AX6" s="98" t="s">
        <v>34</v>
      </c>
      <c r="AY6" s="98">
        <f>AU6*0.03</f>
        <v>5.7366</v>
      </c>
      <c r="AZ6" s="98">
        <f t="shared" si="9"/>
        <v>472</v>
      </c>
      <c r="BA6" s="98">
        <f t="shared" si="10"/>
        <v>-101</v>
      </c>
    </row>
    <row r="7" customHeight="1" spans="1:53">
      <c r="A7" s="15">
        <v>4</v>
      </c>
      <c r="B7" s="35">
        <v>343</v>
      </c>
      <c r="C7" s="35" t="s">
        <v>40</v>
      </c>
      <c r="D7" s="35" t="s">
        <v>41</v>
      </c>
      <c r="E7" s="35" t="s">
        <v>39</v>
      </c>
      <c r="F7" s="98">
        <v>9</v>
      </c>
      <c r="G7" s="98">
        <v>12</v>
      </c>
      <c r="H7" s="98">
        <f>VLOOKUP(B:B,'[3]SQL Results'!$B$1:$Z$65536,25,0)</f>
        <v>365</v>
      </c>
      <c r="I7" s="98">
        <f>VLOOKUP(B:B,'[3]SQL Results'!$B$1:$AA$65536,26,0)</f>
        <v>3</v>
      </c>
      <c r="J7" s="98">
        <f t="shared" si="0"/>
        <v>-6</v>
      </c>
      <c r="K7" s="98" t="s">
        <v>34</v>
      </c>
      <c r="L7" s="98">
        <f t="shared" si="1"/>
        <v>7.3</v>
      </c>
      <c r="M7" s="98">
        <f t="shared" si="2"/>
        <v>-12</v>
      </c>
      <c r="N7" s="98">
        <v>195</v>
      </c>
      <c r="O7" s="98">
        <v>221</v>
      </c>
      <c r="P7" s="98">
        <f>VLOOKUP(B:B,'[3]SQL Results'!$B$1:$AE$65536,30,0)</f>
        <v>12247.51</v>
      </c>
      <c r="Q7" s="98">
        <f>VLOOKUP(B:B,'[3]SQL Results'!$B$1:$AF$65536,31,0)</f>
        <v>129</v>
      </c>
      <c r="R7" s="98">
        <v>67</v>
      </c>
      <c r="S7" s="98">
        <f t="shared" si="3"/>
        <v>196</v>
      </c>
      <c r="T7" s="98">
        <f t="shared" si="4"/>
        <v>1</v>
      </c>
      <c r="U7" s="98" t="s">
        <v>13</v>
      </c>
      <c r="V7" s="98">
        <f>P7*0.04</f>
        <v>489.9004</v>
      </c>
      <c r="W7" s="98"/>
      <c r="X7" s="98">
        <f t="shared" si="11"/>
        <v>66</v>
      </c>
      <c r="Y7" s="98">
        <v>70</v>
      </c>
      <c r="Z7" s="98">
        <f>VLOOKUP(B:B,'[4]SQL Results'!$B$1:$P$65536,15,0)</f>
        <v>709.01</v>
      </c>
      <c r="AA7" s="98">
        <f>VLOOKUP(B:B,'[4]SQL Results'!$B$1:$Q$65536,16,0)</f>
        <v>21</v>
      </c>
      <c r="AB7" s="98">
        <f>VLOOKUP(B:B,'[4]SQL Results'!$B$1:$AJ$65536,35,0)</f>
        <v>577.8</v>
      </c>
      <c r="AC7" s="98">
        <f>VLOOKUP(B:B,'[4]SQL Results'!$B$1:$AK$65536,36,0)</f>
        <v>15</v>
      </c>
      <c r="AD7" s="98">
        <f t="shared" si="5"/>
        <v>-34</v>
      </c>
      <c r="AE7" s="98" t="s">
        <v>34</v>
      </c>
      <c r="AF7" s="98">
        <f t="shared" ref="AF7:AF12" si="12">AB7*0.03</f>
        <v>17.334</v>
      </c>
      <c r="AG7" s="98">
        <v>9</v>
      </c>
      <c r="AH7" s="98">
        <v>12</v>
      </c>
      <c r="AI7" s="98">
        <f>VLOOKUP(B:B,'[4]SQL Results'!$B$1:$V$65536,21,0)</f>
        <v>11</v>
      </c>
      <c r="AJ7" s="98">
        <f t="shared" si="6"/>
        <v>2</v>
      </c>
      <c r="AK7" s="98" t="s">
        <v>13</v>
      </c>
      <c r="AL7" s="98"/>
      <c r="AM7" s="98">
        <v>9006</v>
      </c>
      <c r="AN7" s="98">
        <v>9570</v>
      </c>
      <c r="AO7" s="98">
        <f>VLOOKUP(B:B,'[4]SQL Results'!$B$1:$F$65536,5,0)</f>
        <v>8160.95</v>
      </c>
      <c r="AP7" s="98">
        <f t="shared" si="7"/>
        <v>-845.05</v>
      </c>
      <c r="AQ7" s="98" t="s">
        <v>34</v>
      </c>
      <c r="AR7" s="98">
        <f t="shared" ref="AR7:AR18" si="13">AO7*0.04</f>
        <v>326.438</v>
      </c>
      <c r="AS7" s="98">
        <v>90</v>
      </c>
      <c r="AT7" s="98">
        <v>99</v>
      </c>
      <c r="AU7" s="98">
        <f>VLOOKUP(B:B,'[4]SQL Results'!$B$1:$K$65536,10,0)</f>
        <v>2819.24</v>
      </c>
      <c r="AV7" s="98">
        <f>VLOOKUP(B:B,'[4]SQL Results'!$B$1:$L$65536,11,0)</f>
        <v>101</v>
      </c>
      <c r="AW7" s="98">
        <f t="shared" si="8"/>
        <v>11</v>
      </c>
      <c r="AX7" s="98" t="s">
        <v>14</v>
      </c>
      <c r="AY7" s="98">
        <f>AU7*0.05</f>
        <v>140.962</v>
      </c>
      <c r="AZ7" s="98">
        <f t="shared" si="9"/>
        <v>982</v>
      </c>
      <c r="BA7" s="98">
        <f t="shared" si="10"/>
        <v>-12</v>
      </c>
    </row>
    <row r="8" customHeight="1" spans="1:53">
      <c r="A8" s="15">
        <v>5</v>
      </c>
      <c r="B8" s="35">
        <v>339</v>
      </c>
      <c r="C8" s="35" t="s">
        <v>42</v>
      </c>
      <c r="D8" s="35" t="s">
        <v>43</v>
      </c>
      <c r="E8" s="35" t="s">
        <v>39</v>
      </c>
      <c r="F8" s="98">
        <v>6</v>
      </c>
      <c r="G8" s="98">
        <v>8</v>
      </c>
      <c r="H8" s="98">
        <f>VLOOKUP(B:B,'[3]SQL Results'!$B$1:$Z$65536,25,0)</f>
        <v>651.5</v>
      </c>
      <c r="I8" s="98">
        <f>VLOOKUP(B:B,'[3]SQL Results'!$B$1:$AA$65536,26,0)</f>
        <v>5</v>
      </c>
      <c r="J8" s="98">
        <f t="shared" si="0"/>
        <v>-1</v>
      </c>
      <c r="K8" s="98" t="s">
        <v>34</v>
      </c>
      <c r="L8" s="98">
        <f t="shared" si="1"/>
        <v>13.03</v>
      </c>
      <c r="M8" s="98">
        <f t="shared" si="2"/>
        <v>-2</v>
      </c>
      <c r="N8" s="98">
        <v>81</v>
      </c>
      <c r="O8" s="98">
        <v>85</v>
      </c>
      <c r="P8" s="98">
        <f>VLOOKUP(B:B,'[3]SQL Results'!$B$1:$AE$65536,30,0)</f>
        <v>3580.18</v>
      </c>
      <c r="Q8" s="98">
        <f>VLOOKUP(B:B,'[3]SQL Results'!$B$1:$AF$65536,31,0)</f>
        <v>46</v>
      </c>
      <c r="R8" s="98">
        <v>19</v>
      </c>
      <c r="S8" s="98">
        <f t="shared" si="3"/>
        <v>65</v>
      </c>
      <c r="T8" s="98">
        <f t="shared" si="4"/>
        <v>-16</v>
      </c>
      <c r="U8" s="98" t="s">
        <v>34</v>
      </c>
      <c r="V8" s="98">
        <f>P8*0.03</f>
        <v>107.4054</v>
      </c>
      <c r="W8" s="98">
        <f>T8*3</f>
        <v>-48</v>
      </c>
      <c r="X8" s="98">
        <f t="shared" si="11"/>
        <v>11</v>
      </c>
      <c r="Y8" s="98">
        <v>15</v>
      </c>
      <c r="Z8" s="98">
        <v>0</v>
      </c>
      <c r="AA8" s="98">
        <v>0</v>
      </c>
      <c r="AB8" s="98">
        <f>VLOOKUP(B:B,'[4]SQL Results'!$B$1:$AJ$65536,35,0)</f>
        <v>337.9</v>
      </c>
      <c r="AC8" s="98">
        <f>VLOOKUP(B:B,'[4]SQL Results'!$B$1:$AK$65536,36,0)</f>
        <v>9</v>
      </c>
      <c r="AD8" s="98">
        <f t="shared" si="5"/>
        <v>-6</v>
      </c>
      <c r="AE8" s="98" t="s">
        <v>34</v>
      </c>
      <c r="AF8" s="98">
        <f t="shared" si="12"/>
        <v>10.137</v>
      </c>
      <c r="AG8" s="98">
        <v>5</v>
      </c>
      <c r="AH8" s="98">
        <v>6</v>
      </c>
      <c r="AI8" s="98">
        <v>0</v>
      </c>
      <c r="AJ8" s="98">
        <f t="shared" si="6"/>
        <v>-5</v>
      </c>
      <c r="AK8" s="98" t="s">
        <v>34</v>
      </c>
      <c r="AL8" s="98"/>
      <c r="AM8" s="98">
        <v>3906</v>
      </c>
      <c r="AN8" s="98">
        <v>4320</v>
      </c>
      <c r="AO8" s="98">
        <f>VLOOKUP(B:B,'[4]SQL Results'!$B$1:$F$65536,5,0)</f>
        <v>2801</v>
      </c>
      <c r="AP8" s="98">
        <f t="shared" si="7"/>
        <v>-1105</v>
      </c>
      <c r="AQ8" s="98" t="s">
        <v>34</v>
      </c>
      <c r="AR8" s="98">
        <f t="shared" si="13"/>
        <v>112.04</v>
      </c>
      <c r="AS8" s="98">
        <v>33</v>
      </c>
      <c r="AT8" s="98">
        <v>40</v>
      </c>
      <c r="AU8" s="98">
        <f>VLOOKUP(B:B,'[4]SQL Results'!$B$1:$K$65536,10,0)</f>
        <v>878.2</v>
      </c>
      <c r="AV8" s="98">
        <f>VLOOKUP(B:B,'[4]SQL Results'!$B$1:$L$65536,11,0)</f>
        <v>31</v>
      </c>
      <c r="AW8" s="98">
        <f t="shared" si="8"/>
        <v>-2</v>
      </c>
      <c r="AX8" s="98" t="s">
        <v>34</v>
      </c>
      <c r="AY8" s="98">
        <f>AU8*0.03</f>
        <v>26.346</v>
      </c>
      <c r="AZ8" s="98">
        <f t="shared" si="9"/>
        <v>269</v>
      </c>
      <c r="BA8" s="98">
        <f t="shared" si="10"/>
        <v>-50</v>
      </c>
    </row>
    <row r="9" customHeight="1" spans="1:53">
      <c r="A9" s="15">
        <v>6</v>
      </c>
      <c r="B9" s="35">
        <v>357</v>
      </c>
      <c r="C9" s="35" t="s">
        <v>44</v>
      </c>
      <c r="D9" s="35" t="s">
        <v>45</v>
      </c>
      <c r="E9" s="35" t="s">
        <v>39</v>
      </c>
      <c r="F9" s="98">
        <v>7</v>
      </c>
      <c r="G9" s="98">
        <v>9</v>
      </c>
      <c r="H9" s="98">
        <f>VLOOKUP(B:B,'[3]SQL Results'!$B$1:$Z$65536,25,0)</f>
        <v>405</v>
      </c>
      <c r="I9" s="98">
        <f>VLOOKUP(B:B,'[3]SQL Results'!$B$1:$AA$65536,26,0)</f>
        <v>3</v>
      </c>
      <c r="J9" s="98">
        <f t="shared" si="0"/>
        <v>-4</v>
      </c>
      <c r="K9" s="98" t="s">
        <v>34</v>
      </c>
      <c r="L9" s="98">
        <f t="shared" si="1"/>
        <v>8.1</v>
      </c>
      <c r="M9" s="98">
        <f t="shared" si="2"/>
        <v>-8</v>
      </c>
      <c r="N9" s="98">
        <v>107</v>
      </c>
      <c r="O9" s="98">
        <v>115</v>
      </c>
      <c r="P9" s="98">
        <f>VLOOKUP(B:B,'[3]SQL Results'!$B$1:$AE$65536,30,0)</f>
        <v>3752.46</v>
      </c>
      <c r="Q9" s="98">
        <f>VLOOKUP(B:B,'[3]SQL Results'!$B$1:$AF$65536,31,0)</f>
        <v>43</v>
      </c>
      <c r="R9" s="98">
        <v>28</v>
      </c>
      <c r="S9" s="98">
        <f t="shared" si="3"/>
        <v>71</v>
      </c>
      <c r="T9" s="98">
        <f t="shared" si="4"/>
        <v>-36</v>
      </c>
      <c r="U9" s="98" t="s">
        <v>34</v>
      </c>
      <c r="V9" s="98">
        <f>P9*0.03</f>
        <v>112.5738</v>
      </c>
      <c r="W9" s="98">
        <f>T9*3</f>
        <v>-108</v>
      </c>
      <c r="X9" s="98">
        <f t="shared" si="11"/>
        <v>34</v>
      </c>
      <c r="Y9" s="98">
        <v>38</v>
      </c>
      <c r="Z9" s="98">
        <f>VLOOKUP(B:B,'[4]SQL Results'!$B$1:$P$65536,15,0)</f>
        <v>290</v>
      </c>
      <c r="AA9" s="98">
        <f>VLOOKUP(B:B,'[4]SQL Results'!$B$1:$Q$65536,16,0)</f>
        <v>5</v>
      </c>
      <c r="AB9" s="98">
        <f>VLOOKUP(B:B,'[4]SQL Results'!$B$1:$AJ$65536,35,0)</f>
        <v>33.15</v>
      </c>
      <c r="AC9" s="98">
        <f>VLOOKUP(B:B,'[4]SQL Results'!$B$1:$AK$65536,36,0)</f>
        <v>1</v>
      </c>
      <c r="AD9" s="98">
        <f t="shared" si="5"/>
        <v>-32</v>
      </c>
      <c r="AE9" s="98" t="s">
        <v>34</v>
      </c>
      <c r="AF9" s="98">
        <f t="shared" si="12"/>
        <v>0.9945</v>
      </c>
      <c r="AG9" s="98">
        <v>8</v>
      </c>
      <c r="AH9" s="98">
        <v>10</v>
      </c>
      <c r="AI9" s="98">
        <f>VLOOKUP(B:B,'[4]SQL Results'!$B$1:$V$65536,21,0)</f>
        <v>3</v>
      </c>
      <c r="AJ9" s="98">
        <f t="shared" si="6"/>
        <v>-5</v>
      </c>
      <c r="AK9" s="98" t="s">
        <v>34</v>
      </c>
      <c r="AL9" s="98"/>
      <c r="AM9" s="98">
        <v>4206</v>
      </c>
      <c r="AN9" s="98">
        <v>4680</v>
      </c>
      <c r="AO9" s="98">
        <f>VLOOKUP(B:B,'[4]SQL Results'!$B$1:$F$65536,5,0)</f>
        <v>1455.52</v>
      </c>
      <c r="AP9" s="98">
        <f t="shared" si="7"/>
        <v>-2750.48</v>
      </c>
      <c r="AQ9" s="98" t="s">
        <v>34</v>
      </c>
      <c r="AR9" s="98">
        <f t="shared" si="13"/>
        <v>58.2208</v>
      </c>
      <c r="AS9" s="98">
        <v>67</v>
      </c>
      <c r="AT9" s="98">
        <v>77</v>
      </c>
      <c r="AU9" s="98">
        <f>VLOOKUP(B:B,'[4]SQL Results'!$B$1:$K$65536,10,0)</f>
        <v>923.64</v>
      </c>
      <c r="AV9" s="98">
        <f>VLOOKUP(B:B,'[4]SQL Results'!$B$1:$L$65536,11,0)</f>
        <v>34</v>
      </c>
      <c r="AW9" s="98">
        <f t="shared" si="8"/>
        <v>-33</v>
      </c>
      <c r="AX9" s="98" t="s">
        <v>34</v>
      </c>
      <c r="AY9" s="98">
        <f>AU9*0.03</f>
        <v>27.7092</v>
      </c>
      <c r="AZ9" s="98">
        <f t="shared" si="9"/>
        <v>208</v>
      </c>
      <c r="BA9" s="98">
        <f t="shared" si="10"/>
        <v>-116</v>
      </c>
    </row>
    <row r="10" customHeight="1" spans="1:53">
      <c r="A10" s="15">
        <v>7</v>
      </c>
      <c r="B10" s="35">
        <v>359</v>
      </c>
      <c r="C10" s="35" t="s">
        <v>46</v>
      </c>
      <c r="D10" s="35" t="s">
        <v>45</v>
      </c>
      <c r="E10" s="35" t="s">
        <v>39</v>
      </c>
      <c r="F10" s="98">
        <v>7</v>
      </c>
      <c r="G10" s="98">
        <v>9</v>
      </c>
      <c r="H10" s="98">
        <f>VLOOKUP(B:B,'[3]SQL Results'!$B$1:$Z$65536,25,0)</f>
        <v>215</v>
      </c>
      <c r="I10" s="98">
        <f>VLOOKUP(B:B,'[3]SQL Results'!$B$1:$AA$65536,26,0)</f>
        <v>2</v>
      </c>
      <c r="J10" s="98">
        <f t="shared" si="0"/>
        <v>-5</v>
      </c>
      <c r="K10" s="98" t="s">
        <v>34</v>
      </c>
      <c r="L10" s="98">
        <f t="shared" si="1"/>
        <v>4.3</v>
      </c>
      <c r="M10" s="98">
        <f t="shared" si="2"/>
        <v>-10</v>
      </c>
      <c r="N10" s="98">
        <v>107</v>
      </c>
      <c r="O10" s="98">
        <v>115</v>
      </c>
      <c r="P10" s="98">
        <f>VLOOKUP(B:B,'[3]SQL Results'!$B$1:$AE$65536,30,0)</f>
        <v>1372.21</v>
      </c>
      <c r="Q10" s="98">
        <f>VLOOKUP(B:B,'[3]SQL Results'!$B$1:$AF$65536,31,0)</f>
        <v>22</v>
      </c>
      <c r="R10" s="98">
        <v>4</v>
      </c>
      <c r="S10" s="98">
        <f t="shared" si="3"/>
        <v>26</v>
      </c>
      <c r="T10" s="98">
        <f t="shared" si="4"/>
        <v>-81</v>
      </c>
      <c r="U10" s="98" t="s">
        <v>34</v>
      </c>
      <c r="V10" s="98">
        <f>P10*0.03</f>
        <v>41.1663</v>
      </c>
      <c r="W10" s="98">
        <f>T10*3</f>
        <v>-243</v>
      </c>
      <c r="X10" s="98">
        <f t="shared" si="11"/>
        <v>34</v>
      </c>
      <c r="Y10" s="98">
        <v>38</v>
      </c>
      <c r="Z10" s="98">
        <f>VLOOKUP(B:B,'[4]SQL Results'!$B$1:$P$65536,15,0)</f>
        <v>142.25</v>
      </c>
      <c r="AA10" s="98">
        <f>VLOOKUP(B:B,'[4]SQL Results'!$B$1:$Q$65536,16,0)</f>
        <v>4</v>
      </c>
      <c r="AB10" s="98">
        <f>VLOOKUP(B:B,'[4]SQL Results'!$B$1:$AJ$65536,35,0)</f>
        <v>393.85</v>
      </c>
      <c r="AC10" s="98">
        <f>VLOOKUP(B:B,'[4]SQL Results'!$B$1:$AK$65536,36,0)</f>
        <v>13</v>
      </c>
      <c r="AD10" s="98">
        <f t="shared" si="5"/>
        <v>-21</v>
      </c>
      <c r="AE10" s="98" t="s">
        <v>34</v>
      </c>
      <c r="AF10" s="98">
        <f t="shared" si="12"/>
        <v>11.8155</v>
      </c>
      <c r="AG10" s="98">
        <v>8</v>
      </c>
      <c r="AH10" s="98">
        <v>10</v>
      </c>
      <c r="AI10" s="98">
        <f>VLOOKUP(B:B,'[4]SQL Results'!$B$1:$V$65536,21,0)</f>
        <v>2</v>
      </c>
      <c r="AJ10" s="98">
        <f t="shared" si="6"/>
        <v>-6</v>
      </c>
      <c r="AK10" s="98" t="s">
        <v>34</v>
      </c>
      <c r="AL10" s="98"/>
      <c r="AM10" s="98">
        <v>3406</v>
      </c>
      <c r="AN10" s="98">
        <v>3720</v>
      </c>
      <c r="AO10" s="98">
        <f>VLOOKUP(B:B,'[4]SQL Results'!$B$1:$F$65536,5,0)</f>
        <v>670.8</v>
      </c>
      <c r="AP10" s="98">
        <f t="shared" si="7"/>
        <v>-2735.2</v>
      </c>
      <c r="AQ10" s="98" t="s">
        <v>34</v>
      </c>
      <c r="AR10" s="98">
        <f t="shared" si="13"/>
        <v>26.832</v>
      </c>
      <c r="AS10" s="98">
        <v>44</v>
      </c>
      <c r="AT10" s="98">
        <v>51</v>
      </c>
      <c r="AU10" s="98">
        <f>VLOOKUP(B:B,'[4]SQL Results'!$B$1:$K$65536,10,0)</f>
        <v>757.34</v>
      </c>
      <c r="AV10" s="98">
        <f>VLOOKUP(B:B,'[4]SQL Results'!$B$1:$L$65536,11,0)</f>
        <v>29</v>
      </c>
      <c r="AW10" s="98">
        <f t="shared" si="8"/>
        <v>-15</v>
      </c>
      <c r="AX10" s="98" t="s">
        <v>34</v>
      </c>
      <c r="AY10" s="98">
        <f>AU10*0.03</f>
        <v>22.7202</v>
      </c>
      <c r="AZ10" s="98">
        <f t="shared" si="9"/>
        <v>107</v>
      </c>
      <c r="BA10" s="98">
        <f t="shared" si="10"/>
        <v>-253</v>
      </c>
    </row>
    <row r="11" customHeight="1" spans="1:53">
      <c r="A11" s="15">
        <v>8</v>
      </c>
      <c r="B11" s="35">
        <v>365</v>
      </c>
      <c r="C11" s="35" t="s">
        <v>47</v>
      </c>
      <c r="D11" s="35" t="s">
        <v>48</v>
      </c>
      <c r="E11" s="35" t="s">
        <v>39</v>
      </c>
      <c r="F11" s="98">
        <v>9</v>
      </c>
      <c r="G11" s="98">
        <v>12</v>
      </c>
      <c r="H11" s="98">
        <f>VLOOKUP(B:B,'[3]SQL Results'!$B$1:$Z$65536,25,0)</f>
        <v>1732.5</v>
      </c>
      <c r="I11" s="98">
        <f>VLOOKUP(B:B,'[3]SQL Results'!$B$1:$AA$65536,26,0)</f>
        <v>14</v>
      </c>
      <c r="J11" s="98">
        <f t="shared" si="0"/>
        <v>5</v>
      </c>
      <c r="K11" s="98" t="s">
        <v>14</v>
      </c>
      <c r="L11" s="98">
        <f>H11*0.04</f>
        <v>69.3</v>
      </c>
      <c r="M11" s="98"/>
      <c r="N11" s="98">
        <v>127</v>
      </c>
      <c r="O11" s="98">
        <v>139</v>
      </c>
      <c r="P11" s="98">
        <f>VLOOKUP(B:B,'[3]SQL Results'!$B$1:$AE$65536,30,0)</f>
        <v>5291.76</v>
      </c>
      <c r="Q11" s="98">
        <f>VLOOKUP(B:B,'[3]SQL Results'!$B$1:$AF$65536,31,0)</f>
        <v>56</v>
      </c>
      <c r="R11" s="98">
        <v>34</v>
      </c>
      <c r="S11" s="98">
        <f t="shared" si="3"/>
        <v>90</v>
      </c>
      <c r="T11" s="98">
        <f t="shared" si="4"/>
        <v>-37</v>
      </c>
      <c r="U11" s="98" t="s">
        <v>34</v>
      </c>
      <c r="V11" s="98">
        <f>P11*0.03</f>
        <v>158.7528</v>
      </c>
      <c r="W11" s="98">
        <f>T11*3</f>
        <v>-111</v>
      </c>
      <c r="X11" s="98">
        <f t="shared" si="11"/>
        <v>43</v>
      </c>
      <c r="Y11" s="98">
        <v>47</v>
      </c>
      <c r="Z11" s="98">
        <f>VLOOKUP(B:B,'[4]SQL Results'!$B$1:$P$65536,15,0)</f>
        <v>262.75</v>
      </c>
      <c r="AA11" s="98">
        <f>VLOOKUP(B:B,'[4]SQL Results'!$B$1:$Q$65536,16,0)</f>
        <v>9</v>
      </c>
      <c r="AB11" s="98">
        <f>VLOOKUP(B:B,'[4]SQL Results'!$B$1:$AJ$65536,35,0)</f>
        <v>157.4</v>
      </c>
      <c r="AC11" s="98">
        <f>VLOOKUP(B:B,'[4]SQL Results'!$B$1:$AK$65536,36,0)</f>
        <v>4</v>
      </c>
      <c r="AD11" s="98">
        <f t="shared" si="5"/>
        <v>-34</v>
      </c>
      <c r="AE11" s="98" t="s">
        <v>34</v>
      </c>
      <c r="AF11" s="98">
        <f t="shared" si="12"/>
        <v>4.722</v>
      </c>
      <c r="AG11" s="98">
        <v>9</v>
      </c>
      <c r="AH11" s="98">
        <v>12</v>
      </c>
      <c r="AI11" s="98">
        <f>VLOOKUP(B:B,'[4]SQL Results'!$B$1:$V$65536,21,0)</f>
        <v>3</v>
      </c>
      <c r="AJ11" s="98">
        <f t="shared" si="6"/>
        <v>-6</v>
      </c>
      <c r="AK11" s="98" t="s">
        <v>34</v>
      </c>
      <c r="AL11" s="98"/>
      <c r="AM11" s="98">
        <v>3806</v>
      </c>
      <c r="AN11" s="98">
        <v>4200</v>
      </c>
      <c r="AO11" s="98">
        <f>VLOOKUP(B:B,'[4]SQL Results'!$B$1:$F$65536,5,0)</f>
        <v>3382.01</v>
      </c>
      <c r="AP11" s="98">
        <f t="shared" si="7"/>
        <v>-423.99</v>
      </c>
      <c r="AQ11" s="98" t="s">
        <v>34</v>
      </c>
      <c r="AR11" s="98">
        <f t="shared" si="13"/>
        <v>135.2804</v>
      </c>
      <c r="AS11" s="98">
        <v>83</v>
      </c>
      <c r="AT11" s="98">
        <v>91</v>
      </c>
      <c r="AU11" s="98">
        <f>VLOOKUP(B:B,'[4]SQL Results'!$B$1:$K$65536,10,0)</f>
        <v>2381.21</v>
      </c>
      <c r="AV11" s="98">
        <f>VLOOKUP(B:B,'[4]SQL Results'!$B$1:$L$65536,11,0)</f>
        <v>85</v>
      </c>
      <c r="AW11" s="98">
        <f t="shared" si="8"/>
        <v>2</v>
      </c>
      <c r="AX11" s="98" t="s">
        <v>13</v>
      </c>
      <c r="AY11" s="98">
        <f>AU11*0.4</f>
        <v>952.484</v>
      </c>
      <c r="AZ11" s="98">
        <f t="shared" si="9"/>
        <v>1321</v>
      </c>
      <c r="BA11" s="98">
        <f t="shared" si="10"/>
        <v>-111</v>
      </c>
    </row>
    <row r="12" customHeight="1" spans="1:53">
      <c r="A12" s="15">
        <v>9</v>
      </c>
      <c r="B12" s="35">
        <v>379</v>
      </c>
      <c r="C12" s="35" t="s">
        <v>49</v>
      </c>
      <c r="D12" s="35" t="s">
        <v>45</v>
      </c>
      <c r="E12" s="35" t="s">
        <v>39</v>
      </c>
      <c r="F12" s="98">
        <v>7</v>
      </c>
      <c r="G12" s="98">
        <v>9</v>
      </c>
      <c r="H12" s="98">
        <f>VLOOKUP(B:B,'[3]SQL Results'!$B$1:$Z$65536,25,0)</f>
        <v>575</v>
      </c>
      <c r="I12" s="98">
        <f>VLOOKUP(B:B,'[3]SQL Results'!$B$1:$AA$65536,26,0)</f>
        <v>5</v>
      </c>
      <c r="J12" s="98">
        <f t="shared" si="0"/>
        <v>-2</v>
      </c>
      <c r="K12" s="98" t="s">
        <v>34</v>
      </c>
      <c r="L12" s="98">
        <f>H12*0.02</f>
        <v>11.5</v>
      </c>
      <c r="M12" s="98">
        <f>J12*2</f>
        <v>-4</v>
      </c>
      <c r="N12" s="98">
        <v>107</v>
      </c>
      <c r="O12" s="98">
        <v>115</v>
      </c>
      <c r="P12" s="98">
        <f>VLOOKUP(B:B,'[3]SQL Results'!$B$1:$AE$65536,30,0)</f>
        <v>6875.83</v>
      </c>
      <c r="Q12" s="98">
        <f>VLOOKUP(B:B,'[3]SQL Results'!$B$1:$AF$65536,31,0)</f>
        <v>74</v>
      </c>
      <c r="R12" s="98">
        <v>51</v>
      </c>
      <c r="S12" s="98">
        <f t="shared" si="3"/>
        <v>125</v>
      </c>
      <c r="T12" s="98">
        <f t="shared" si="4"/>
        <v>18</v>
      </c>
      <c r="U12" s="98" t="s">
        <v>14</v>
      </c>
      <c r="V12" s="98">
        <f>P12*0.05</f>
        <v>343.7915</v>
      </c>
      <c r="W12" s="98"/>
      <c r="X12" s="98">
        <f t="shared" si="11"/>
        <v>34</v>
      </c>
      <c r="Y12" s="98">
        <v>38</v>
      </c>
      <c r="Z12" s="98">
        <f>VLOOKUP(B:B,'[4]SQL Results'!$B$1:$P$65536,15,0)</f>
        <v>985</v>
      </c>
      <c r="AA12" s="98">
        <f>VLOOKUP(B:B,'[4]SQL Results'!$B$1:$Q$65536,16,0)</f>
        <v>20</v>
      </c>
      <c r="AB12" s="98">
        <f>VLOOKUP(B:B,'[4]SQL Results'!$B$1:$AJ$65536,35,0)</f>
        <v>229.75</v>
      </c>
      <c r="AC12" s="98">
        <f>VLOOKUP(B:B,'[4]SQL Results'!$B$1:$AK$65536,36,0)</f>
        <v>6</v>
      </c>
      <c r="AD12" s="98">
        <f t="shared" si="5"/>
        <v>-12</v>
      </c>
      <c r="AE12" s="98" t="s">
        <v>34</v>
      </c>
      <c r="AF12" s="98">
        <f t="shared" si="12"/>
        <v>6.8925</v>
      </c>
      <c r="AG12" s="98">
        <v>8</v>
      </c>
      <c r="AH12" s="98">
        <v>10</v>
      </c>
      <c r="AI12" s="98">
        <f>VLOOKUP(B:B,'[4]SQL Results'!$B$1:$V$65536,21,0)</f>
        <v>4</v>
      </c>
      <c r="AJ12" s="98">
        <f t="shared" si="6"/>
        <v>-4</v>
      </c>
      <c r="AK12" s="98" t="s">
        <v>34</v>
      </c>
      <c r="AL12" s="98"/>
      <c r="AM12" s="98">
        <v>4306</v>
      </c>
      <c r="AN12" s="98">
        <v>4800</v>
      </c>
      <c r="AO12" s="98">
        <f>VLOOKUP(B:B,'[4]SQL Results'!$B$1:$F$65536,5,0)</f>
        <v>1767.89</v>
      </c>
      <c r="AP12" s="98">
        <f t="shared" si="7"/>
        <v>-2538.11</v>
      </c>
      <c r="AQ12" s="98" t="s">
        <v>34</v>
      </c>
      <c r="AR12" s="98">
        <f t="shared" si="13"/>
        <v>70.7156</v>
      </c>
      <c r="AS12" s="98">
        <v>44</v>
      </c>
      <c r="AT12" s="98">
        <v>51</v>
      </c>
      <c r="AU12" s="98">
        <f>VLOOKUP(B:B,'[4]SQL Results'!$B$1:$K$65536,10,0)</f>
        <v>1266</v>
      </c>
      <c r="AV12" s="98">
        <f>VLOOKUP(B:B,'[4]SQL Results'!$B$1:$L$65536,11,0)</f>
        <v>47</v>
      </c>
      <c r="AW12" s="98">
        <f t="shared" si="8"/>
        <v>3</v>
      </c>
      <c r="AX12" s="98" t="s">
        <v>13</v>
      </c>
      <c r="AY12" s="98">
        <f>AU12*0.4</f>
        <v>506.4</v>
      </c>
      <c r="AZ12" s="98">
        <f t="shared" si="9"/>
        <v>939</v>
      </c>
      <c r="BA12" s="98">
        <f t="shared" si="10"/>
        <v>-4</v>
      </c>
    </row>
    <row r="13" customHeight="1" spans="1:53">
      <c r="A13" s="15">
        <v>10</v>
      </c>
      <c r="B13" s="35">
        <v>513</v>
      </c>
      <c r="C13" s="35" t="s">
        <v>50</v>
      </c>
      <c r="D13" s="35" t="s">
        <v>45</v>
      </c>
      <c r="E13" s="35" t="s">
        <v>39</v>
      </c>
      <c r="F13" s="98">
        <v>7</v>
      </c>
      <c r="G13" s="98">
        <v>9</v>
      </c>
      <c r="H13" s="98">
        <f>VLOOKUP(B:B,'[3]SQL Results'!$B$1:$Z$65536,25,0)</f>
        <v>1608</v>
      </c>
      <c r="I13" s="98">
        <f>VLOOKUP(B:B,'[3]SQL Results'!$B$1:$AA$65536,26,0)</f>
        <v>12</v>
      </c>
      <c r="J13" s="98">
        <f t="shared" si="0"/>
        <v>5</v>
      </c>
      <c r="K13" s="98" t="s">
        <v>14</v>
      </c>
      <c r="L13" s="98">
        <f>H13*0.04</f>
        <v>64.32</v>
      </c>
      <c r="M13" s="98"/>
      <c r="N13" s="98">
        <v>107</v>
      </c>
      <c r="O13" s="98">
        <v>115</v>
      </c>
      <c r="P13" s="98">
        <f>VLOOKUP(B:B,'[3]SQL Results'!$B$1:$AE$65536,30,0)</f>
        <v>5797.54</v>
      </c>
      <c r="Q13" s="98">
        <f>VLOOKUP(B:B,'[3]SQL Results'!$B$1:$AF$65536,31,0)</f>
        <v>65</v>
      </c>
      <c r="R13" s="98">
        <v>42</v>
      </c>
      <c r="S13" s="98">
        <f t="shared" si="3"/>
        <v>107</v>
      </c>
      <c r="T13" s="98">
        <f t="shared" si="4"/>
        <v>0</v>
      </c>
      <c r="U13" s="98" t="s">
        <v>13</v>
      </c>
      <c r="V13" s="98">
        <f>P13*0.04</f>
        <v>231.9016</v>
      </c>
      <c r="W13" s="98"/>
      <c r="X13" s="98">
        <f t="shared" si="11"/>
        <v>34</v>
      </c>
      <c r="Y13" s="98">
        <v>38</v>
      </c>
      <c r="Z13" s="98">
        <f>VLOOKUP(B:B,'[4]SQL Results'!$B$1:$P$65536,15,0)</f>
        <v>1412.01</v>
      </c>
      <c r="AA13" s="98">
        <f>VLOOKUP(B:B,'[4]SQL Results'!$B$1:$Q$65536,16,0)</f>
        <v>46</v>
      </c>
      <c r="AB13" s="98">
        <f>VLOOKUP(B:B,'[4]SQL Results'!$B$1:$AJ$65536,35,0)</f>
        <v>117</v>
      </c>
      <c r="AC13" s="98">
        <f>VLOOKUP(B:B,'[4]SQL Results'!$B$1:$AK$65536,36,0)</f>
        <v>3</v>
      </c>
      <c r="AD13" s="98">
        <f t="shared" si="5"/>
        <v>11</v>
      </c>
      <c r="AE13" s="98" t="s">
        <v>14</v>
      </c>
      <c r="AF13" s="98">
        <f>AB13*0.05</f>
        <v>5.85</v>
      </c>
      <c r="AG13" s="98">
        <v>8</v>
      </c>
      <c r="AH13" s="98">
        <v>10</v>
      </c>
      <c r="AI13" s="98">
        <f>VLOOKUP(B:B,'[4]SQL Results'!$B$1:$V$65536,21,0)</f>
        <v>13</v>
      </c>
      <c r="AJ13" s="98">
        <f t="shared" si="6"/>
        <v>5</v>
      </c>
      <c r="AK13" s="98" t="s">
        <v>14</v>
      </c>
      <c r="AL13" s="98">
        <f>AI13*5</f>
        <v>65</v>
      </c>
      <c r="AM13" s="98">
        <v>4206</v>
      </c>
      <c r="AN13" s="98">
        <v>4680</v>
      </c>
      <c r="AO13" s="98">
        <f>VLOOKUP(B:B,'[4]SQL Results'!$B$1:$F$65536,5,0)</f>
        <v>1425.14</v>
      </c>
      <c r="AP13" s="98">
        <f t="shared" si="7"/>
        <v>-2780.86</v>
      </c>
      <c r="AQ13" s="98" t="s">
        <v>34</v>
      </c>
      <c r="AR13" s="98">
        <f t="shared" si="13"/>
        <v>57.0056</v>
      </c>
      <c r="AS13" s="98">
        <v>44</v>
      </c>
      <c r="AT13" s="98">
        <v>51</v>
      </c>
      <c r="AU13" s="98">
        <f>VLOOKUP(B:B,'[4]SQL Results'!$B$1:$K$65536,10,0)</f>
        <v>1368</v>
      </c>
      <c r="AV13" s="98">
        <f>VLOOKUP(B:B,'[4]SQL Results'!$B$1:$L$65536,11,0)</f>
        <v>50</v>
      </c>
      <c r="AW13" s="98">
        <f t="shared" si="8"/>
        <v>6</v>
      </c>
      <c r="AX13" s="98" t="s">
        <v>13</v>
      </c>
      <c r="AY13" s="98">
        <f>AU13*0.4</f>
        <v>547.2</v>
      </c>
      <c r="AZ13" s="98">
        <f t="shared" si="9"/>
        <v>971</v>
      </c>
      <c r="BA13" s="98">
        <f t="shared" si="10"/>
        <v>0</v>
      </c>
    </row>
    <row r="14" customHeight="1" spans="1:53">
      <c r="A14" s="15">
        <v>11</v>
      </c>
      <c r="B14" s="35">
        <v>570</v>
      </c>
      <c r="C14" s="35" t="s">
        <v>51</v>
      </c>
      <c r="D14" s="35" t="s">
        <v>43</v>
      </c>
      <c r="E14" s="35" t="s">
        <v>39</v>
      </c>
      <c r="F14" s="98">
        <v>6</v>
      </c>
      <c r="G14" s="98">
        <v>8</v>
      </c>
      <c r="H14" s="98">
        <f>VLOOKUP(B:B,'[3]SQL Results'!$B$1:$Z$65536,25,0)</f>
        <v>270</v>
      </c>
      <c r="I14" s="98">
        <f>VLOOKUP(B:B,'[3]SQL Results'!$B$1:$AA$65536,26,0)</f>
        <v>2</v>
      </c>
      <c r="J14" s="98">
        <f t="shared" si="0"/>
        <v>-4</v>
      </c>
      <c r="K14" s="98" t="s">
        <v>34</v>
      </c>
      <c r="L14" s="98">
        <f>H14*0.02</f>
        <v>5.4</v>
      </c>
      <c r="M14" s="98">
        <f>J14*2</f>
        <v>-8</v>
      </c>
      <c r="N14" s="98">
        <v>81</v>
      </c>
      <c r="O14" s="98">
        <v>85</v>
      </c>
      <c r="P14" s="98">
        <f>VLOOKUP(B:B,'[3]SQL Results'!$B$1:$AE$65536,30,0)</f>
        <v>4646.2</v>
      </c>
      <c r="Q14" s="98">
        <f>VLOOKUP(B:B,'[3]SQL Results'!$B$1:$AF$65536,31,0)</f>
        <v>58</v>
      </c>
      <c r="R14" s="98">
        <v>25</v>
      </c>
      <c r="S14" s="98">
        <f t="shared" si="3"/>
        <v>83</v>
      </c>
      <c r="T14" s="98">
        <f t="shared" si="4"/>
        <v>2</v>
      </c>
      <c r="U14" s="98" t="s">
        <v>13</v>
      </c>
      <c r="V14" s="98">
        <f>P14*0.04</f>
        <v>185.848</v>
      </c>
      <c r="W14" s="98"/>
      <c r="X14" s="98">
        <f t="shared" si="11"/>
        <v>11</v>
      </c>
      <c r="Y14" s="98">
        <v>15</v>
      </c>
      <c r="Z14" s="98">
        <f>VLOOKUP(B:B,'[4]SQL Results'!$B$1:$P$65536,15,0)</f>
        <v>149.5</v>
      </c>
      <c r="AA14" s="98">
        <f>VLOOKUP(B:B,'[4]SQL Results'!$B$1:$Q$65536,16,0)</f>
        <v>5</v>
      </c>
      <c r="AB14" s="98">
        <f>VLOOKUP(B:B,'[4]SQL Results'!$B$1:$AJ$65536,35,0)</f>
        <v>78</v>
      </c>
      <c r="AC14" s="98">
        <f>VLOOKUP(B:B,'[4]SQL Results'!$B$1:$AK$65536,36,0)</f>
        <v>2</v>
      </c>
      <c r="AD14" s="98">
        <f t="shared" si="5"/>
        <v>-8</v>
      </c>
      <c r="AE14" s="98" t="s">
        <v>34</v>
      </c>
      <c r="AF14" s="98">
        <f t="shared" ref="AF14:AF19" si="14">AB14*0.03</f>
        <v>2.34</v>
      </c>
      <c r="AG14" s="98">
        <v>5</v>
      </c>
      <c r="AH14" s="98">
        <v>6</v>
      </c>
      <c r="AI14" s="98">
        <f>VLOOKUP(B:B,'[4]SQL Results'!$B$1:$V$65536,21,0)</f>
        <v>3</v>
      </c>
      <c r="AJ14" s="98">
        <f t="shared" si="6"/>
        <v>-2</v>
      </c>
      <c r="AK14" s="98" t="s">
        <v>34</v>
      </c>
      <c r="AL14" s="98"/>
      <c r="AM14" s="98">
        <v>2606</v>
      </c>
      <c r="AN14" s="98">
        <v>3127</v>
      </c>
      <c r="AO14" s="98">
        <f>VLOOKUP(B:B,'[4]SQL Results'!$B$1:$F$65536,5,0)</f>
        <v>1490</v>
      </c>
      <c r="AP14" s="98">
        <f t="shared" si="7"/>
        <v>-1116</v>
      </c>
      <c r="AQ14" s="98" t="s">
        <v>34</v>
      </c>
      <c r="AR14" s="98">
        <f t="shared" si="13"/>
        <v>59.6</v>
      </c>
      <c r="AS14" s="98">
        <v>33</v>
      </c>
      <c r="AT14" s="98">
        <v>40</v>
      </c>
      <c r="AU14" s="98">
        <f>VLOOKUP(B:B,'[4]SQL Results'!$B$1:$K$65536,10,0)</f>
        <v>637</v>
      </c>
      <c r="AV14" s="98">
        <f>VLOOKUP(B:B,'[4]SQL Results'!$B$1:$L$65536,11,0)</f>
        <v>23</v>
      </c>
      <c r="AW14" s="98">
        <f t="shared" si="8"/>
        <v>-10</v>
      </c>
      <c r="AX14" s="98" t="s">
        <v>34</v>
      </c>
      <c r="AY14" s="98">
        <f>AU14*0.03</f>
        <v>19.11</v>
      </c>
      <c r="AZ14" s="98">
        <f t="shared" si="9"/>
        <v>272</v>
      </c>
      <c r="BA14" s="98">
        <f t="shared" si="10"/>
        <v>-8</v>
      </c>
    </row>
    <row r="15" customHeight="1" spans="1:53">
      <c r="A15" s="15">
        <v>12</v>
      </c>
      <c r="B15" s="35">
        <v>582</v>
      </c>
      <c r="C15" s="35" t="s">
        <v>52</v>
      </c>
      <c r="D15" s="35" t="s">
        <v>41</v>
      </c>
      <c r="E15" s="35" t="s">
        <v>39</v>
      </c>
      <c r="F15" s="98">
        <v>9</v>
      </c>
      <c r="G15" s="98">
        <v>12</v>
      </c>
      <c r="H15" s="98">
        <f>VLOOKUP(B:B,'[3]SQL Results'!$B$1:$Z$65536,25,0)</f>
        <v>786.5</v>
      </c>
      <c r="I15" s="98">
        <f>VLOOKUP(B:B,'[3]SQL Results'!$B$1:$AA$65536,26,0)</f>
        <v>6</v>
      </c>
      <c r="J15" s="98">
        <f t="shared" si="0"/>
        <v>-3</v>
      </c>
      <c r="K15" s="98" t="s">
        <v>34</v>
      </c>
      <c r="L15" s="98">
        <f>H15*0.02</f>
        <v>15.73</v>
      </c>
      <c r="M15" s="98">
        <f>J15*2</f>
        <v>-6</v>
      </c>
      <c r="N15" s="98">
        <v>140</v>
      </c>
      <c r="O15" s="98">
        <v>156</v>
      </c>
      <c r="P15" s="98">
        <f>VLOOKUP(B:B,'[3]SQL Results'!$B$1:$AE$65536,30,0)</f>
        <v>2140.53</v>
      </c>
      <c r="Q15" s="98">
        <f>VLOOKUP(B:B,'[3]SQL Results'!$B$1:$AF$65536,31,0)</f>
        <v>22</v>
      </c>
      <c r="R15" s="98">
        <v>11</v>
      </c>
      <c r="S15" s="98">
        <f t="shared" si="3"/>
        <v>33</v>
      </c>
      <c r="T15" s="98">
        <f t="shared" si="4"/>
        <v>-107</v>
      </c>
      <c r="U15" s="98" t="s">
        <v>34</v>
      </c>
      <c r="V15" s="98">
        <f>P15*0.03</f>
        <v>64.2159</v>
      </c>
      <c r="W15" s="98">
        <f>T15*3</f>
        <v>-321</v>
      </c>
      <c r="X15" s="98">
        <f t="shared" si="11"/>
        <v>66</v>
      </c>
      <c r="Y15" s="98">
        <v>70</v>
      </c>
      <c r="Z15" s="98">
        <f>VLOOKUP(B:B,'[4]SQL Results'!$B$1:$P$65536,15,0)</f>
        <v>221</v>
      </c>
      <c r="AA15" s="98">
        <f>VLOOKUP(B:B,'[4]SQL Results'!$B$1:$Q$65536,16,0)</f>
        <v>7</v>
      </c>
      <c r="AB15" s="98">
        <f>VLOOKUP(B:B,'[4]SQL Results'!$B$1:$AJ$65536,35,0)</f>
        <v>1290.6</v>
      </c>
      <c r="AC15" s="98">
        <f>VLOOKUP(B:B,'[4]SQL Results'!$B$1:$AK$65536,36,0)</f>
        <v>33</v>
      </c>
      <c r="AD15" s="98">
        <f t="shared" si="5"/>
        <v>-30</v>
      </c>
      <c r="AE15" s="98" t="s">
        <v>34</v>
      </c>
      <c r="AF15" s="98">
        <f t="shared" si="14"/>
        <v>38.718</v>
      </c>
      <c r="AG15" s="98">
        <v>12</v>
      </c>
      <c r="AH15" s="98">
        <v>14</v>
      </c>
      <c r="AI15" s="98">
        <f>VLOOKUP(B:B,'[4]SQL Results'!$B$1:$V$65536,21,0)</f>
        <v>3</v>
      </c>
      <c r="AJ15" s="98">
        <f t="shared" si="6"/>
        <v>-9</v>
      </c>
      <c r="AK15" s="98" t="s">
        <v>34</v>
      </c>
      <c r="AL15" s="98"/>
      <c r="AM15" s="98">
        <v>8106</v>
      </c>
      <c r="AN15" s="98">
        <v>8943</v>
      </c>
      <c r="AO15" s="98">
        <f>VLOOKUP(B:B,'[4]SQL Results'!$B$1:$F$65536,5,0)</f>
        <v>2920</v>
      </c>
      <c r="AP15" s="98">
        <f t="shared" si="7"/>
        <v>-5186</v>
      </c>
      <c r="AQ15" s="98" t="s">
        <v>34</v>
      </c>
      <c r="AR15" s="98">
        <f t="shared" si="13"/>
        <v>116.8</v>
      </c>
      <c r="AS15" s="98">
        <v>81</v>
      </c>
      <c r="AT15" s="98">
        <v>89</v>
      </c>
      <c r="AU15" s="98">
        <f>VLOOKUP(B:B,'[4]SQL Results'!$B$1:$K$65536,10,0)</f>
        <v>951.2</v>
      </c>
      <c r="AV15" s="98">
        <f>VLOOKUP(B:B,'[4]SQL Results'!$B$1:$L$65536,11,0)</f>
        <v>33</v>
      </c>
      <c r="AW15" s="98">
        <f t="shared" si="8"/>
        <v>-48</v>
      </c>
      <c r="AX15" s="98" t="s">
        <v>34</v>
      </c>
      <c r="AY15" s="98">
        <f>AU15*0.03</f>
        <v>28.536</v>
      </c>
      <c r="AZ15" s="98">
        <f t="shared" si="9"/>
        <v>264</v>
      </c>
      <c r="BA15" s="98">
        <f t="shared" si="10"/>
        <v>-327</v>
      </c>
    </row>
    <row r="16" customHeight="1" spans="1:53">
      <c r="A16" s="15">
        <v>13</v>
      </c>
      <c r="B16" s="35">
        <v>581</v>
      </c>
      <c r="C16" s="35" t="s">
        <v>53</v>
      </c>
      <c r="D16" s="35" t="s">
        <v>48</v>
      </c>
      <c r="E16" s="35" t="s">
        <v>39</v>
      </c>
      <c r="F16" s="98">
        <v>9</v>
      </c>
      <c r="G16" s="98">
        <v>12</v>
      </c>
      <c r="H16" s="98">
        <f>VLOOKUP(B:B,'[3]SQL Results'!$B$1:$Z$65536,25,0)</f>
        <v>1055</v>
      </c>
      <c r="I16" s="98">
        <f>VLOOKUP(B:B,'[3]SQL Results'!$B$1:$AA$65536,26,0)</f>
        <v>9</v>
      </c>
      <c r="J16" s="98">
        <f t="shared" si="0"/>
        <v>0</v>
      </c>
      <c r="K16" s="98" t="s">
        <v>13</v>
      </c>
      <c r="L16" s="98">
        <f>H16*0.03</f>
        <v>31.65</v>
      </c>
      <c r="M16" s="98"/>
      <c r="N16" s="98">
        <v>145</v>
      </c>
      <c r="O16" s="98">
        <v>161</v>
      </c>
      <c r="P16" s="98">
        <f>VLOOKUP(B:B,'[3]SQL Results'!$B$1:$AE$65536,30,0)</f>
        <v>7163.32</v>
      </c>
      <c r="Q16" s="98">
        <f>VLOOKUP(B:B,'[3]SQL Results'!$B$1:$AF$65536,31,0)</f>
        <v>88</v>
      </c>
      <c r="R16" s="98">
        <v>41</v>
      </c>
      <c r="S16" s="98">
        <f t="shared" si="3"/>
        <v>129</v>
      </c>
      <c r="T16" s="98">
        <f t="shared" si="4"/>
        <v>-16</v>
      </c>
      <c r="U16" s="98" t="s">
        <v>34</v>
      </c>
      <c r="V16" s="98">
        <f>P16*0.03</f>
        <v>214.8996</v>
      </c>
      <c r="W16" s="98">
        <f>T16*3</f>
        <v>-48</v>
      </c>
      <c r="X16" s="98">
        <f t="shared" si="11"/>
        <v>43</v>
      </c>
      <c r="Y16" s="98">
        <v>47</v>
      </c>
      <c r="Z16" s="98">
        <f>VLOOKUP(B:B,'[4]SQL Results'!$B$1:$P$65536,15,0)</f>
        <v>496</v>
      </c>
      <c r="AA16" s="98">
        <f>VLOOKUP(B:B,'[4]SQL Results'!$B$1:$Q$65536,16,0)</f>
        <v>16</v>
      </c>
      <c r="AB16" s="98">
        <f>VLOOKUP(B:B,'[4]SQL Results'!$B$1:$AJ$65536,35,0)</f>
        <v>269</v>
      </c>
      <c r="AC16" s="98">
        <f>VLOOKUP(B:B,'[4]SQL Results'!$B$1:$AK$65536,36,0)</f>
        <v>7</v>
      </c>
      <c r="AD16" s="98">
        <f t="shared" si="5"/>
        <v>-24</v>
      </c>
      <c r="AE16" s="98" t="s">
        <v>34</v>
      </c>
      <c r="AF16" s="98">
        <f t="shared" si="14"/>
        <v>8.07</v>
      </c>
      <c r="AG16" s="98">
        <v>9</v>
      </c>
      <c r="AH16" s="98">
        <v>12</v>
      </c>
      <c r="AI16" s="98">
        <f>VLOOKUP(B:B,'[4]SQL Results'!$B$1:$V$65536,21,0)</f>
        <v>12</v>
      </c>
      <c r="AJ16" s="98">
        <f t="shared" si="6"/>
        <v>3</v>
      </c>
      <c r="AK16" s="98" t="s">
        <v>14</v>
      </c>
      <c r="AL16" s="98">
        <f>AI16*5</f>
        <v>60</v>
      </c>
      <c r="AM16" s="98">
        <v>5766</v>
      </c>
      <c r="AN16" s="98">
        <v>6552</v>
      </c>
      <c r="AO16" s="98">
        <f>VLOOKUP(B:B,'[4]SQL Results'!$B$1:$F$65536,5,0)</f>
        <v>4060.43</v>
      </c>
      <c r="AP16" s="98">
        <f t="shared" si="7"/>
        <v>-1705.57</v>
      </c>
      <c r="AQ16" s="98" t="s">
        <v>34</v>
      </c>
      <c r="AR16" s="98">
        <f t="shared" si="13"/>
        <v>162.4172</v>
      </c>
      <c r="AS16" s="98">
        <v>113</v>
      </c>
      <c r="AT16" s="98">
        <v>124</v>
      </c>
      <c r="AU16" s="98">
        <f>VLOOKUP(B:B,'[4]SQL Results'!$B$1:$K$65536,10,0)</f>
        <v>4485.24</v>
      </c>
      <c r="AV16" s="98">
        <f>VLOOKUP(B:B,'[4]SQL Results'!$B$1:$L$65536,11,0)</f>
        <v>160</v>
      </c>
      <c r="AW16" s="98">
        <f t="shared" si="8"/>
        <v>47</v>
      </c>
      <c r="AX16" s="98" t="s">
        <v>14</v>
      </c>
      <c r="AY16" s="98">
        <f>AU16*0.05</f>
        <v>224.262</v>
      </c>
      <c r="AZ16" s="98">
        <f t="shared" si="9"/>
        <v>701</v>
      </c>
      <c r="BA16" s="98">
        <f t="shared" si="10"/>
        <v>-48</v>
      </c>
    </row>
    <row r="17" customHeight="1" spans="1:53">
      <c r="A17" s="15">
        <v>14</v>
      </c>
      <c r="B17" s="35">
        <v>585</v>
      </c>
      <c r="C17" s="35" t="s">
        <v>54</v>
      </c>
      <c r="D17" s="35" t="s">
        <v>48</v>
      </c>
      <c r="E17" s="35" t="s">
        <v>39</v>
      </c>
      <c r="F17" s="98">
        <v>9</v>
      </c>
      <c r="G17" s="98">
        <v>12</v>
      </c>
      <c r="H17" s="98">
        <f>VLOOKUP(B:B,'[3]SQL Results'!$B$1:$Z$65536,25,0)</f>
        <v>1735</v>
      </c>
      <c r="I17" s="98">
        <f>VLOOKUP(B:B,'[3]SQL Results'!$B$1:$AA$65536,26,0)</f>
        <v>13</v>
      </c>
      <c r="J17" s="98">
        <f t="shared" si="0"/>
        <v>4</v>
      </c>
      <c r="K17" s="98" t="s">
        <v>14</v>
      </c>
      <c r="L17" s="98">
        <f>H17*0.04</f>
        <v>69.4</v>
      </c>
      <c r="M17" s="98"/>
      <c r="N17" s="98">
        <v>145</v>
      </c>
      <c r="O17" s="98">
        <v>161</v>
      </c>
      <c r="P17" s="98">
        <f>VLOOKUP(B:B,'[3]SQL Results'!$B$1:$AE$65536,30,0)</f>
        <v>12837.24</v>
      </c>
      <c r="Q17" s="98">
        <f>VLOOKUP(B:B,'[3]SQL Results'!$B$1:$AF$65536,31,0)</f>
        <v>171</v>
      </c>
      <c r="R17" s="98">
        <v>66</v>
      </c>
      <c r="S17" s="98">
        <f t="shared" si="3"/>
        <v>237</v>
      </c>
      <c r="T17" s="98">
        <f t="shared" si="4"/>
        <v>92</v>
      </c>
      <c r="U17" s="98" t="s">
        <v>14</v>
      </c>
      <c r="V17" s="98">
        <f>P17*0.05</f>
        <v>641.862</v>
      </c>
      <c r="W17" s="98"/>
      <c r="X17" s="98">
        <f t="shared" si="11"/>
        <v>43</v>
      </c>
      <c r="Y17" s="98">
        <v>47</v>
      </c>
      <c r="Z17" s="98">
        <f>VLOOKUP(B:B,'[4]SQL Results'!$B$1:$P$65536,15,0)</f>
        <v>414</v>
      </c>
      <c r="AA17" s="98">
        <f>VLOOKUP(B:B,'[4]SQL Results'!$B$1:$Q$65536,16,0)</f>
        <v>13</v>
      </c>
      <c r="AB17" s="98">
        <f>VLOOKUP(B:B,'[4]SQL Results'!$B$1:$AJ$65536,35,0)</f>
        <v>566.6</v>
      </c>
      <c r="AC17" s="98">
        <f>VLOOKUP(B:B,'[4]SQL Results'!$B$1:$AK$65536,36,0)</f>
        <v>15</v>
      </c>
      <c r="AD17" s="98">
        <f t="shared" si="5"/>
        <v>-19</v>
      </c>
      <c r="AE17" s="98" t="s">
        <v>34</v>
      </c>
      <c r="AF17" s="98">
        <f t="shared" si="14"/>
        <v>16.998</v>
      </c>
      <c r="AG17" s="98">
        <v>15</v>
      </c>
      <c r="AH17" s="98">
        <v>18</v>
      </c>
      <c r="AI17" s="98">
        <f>VLOOKUP(B:B,'[4]SQL Results'!$B$1:$V$65536,21,0)</f>
        <v>3</v>
      </c>
      <c r="AJ17" s="98">
        <f t="shared" si="6"/>
        <v>-12</v>
      </c>
      <c r="AK17" s="98" t="s">
        <v>34</v>
      </c>
      <c r="AL17" s="98"/>
      <c r="AM17" s="98">
        <v>5006</v>
      </c>
      <c r="AN17" s="98">
        <v>5900</v>
      </c>
      <c r="AO17" s="98">
        <f>VLOOKUP(B:B,'[4]SQL Results'!$B$1:$F$65536,5,0)</f>
        <v>3384.23</v>
      </c>
      <c r="AP17" s="98">
        <f t="shared" si="7"/>
        <v>-1621.77</v>
      </c>
      <c r="AQ17" s="98" t="s">
        <v>34</v>
      </c>
      <c r="AR17" s="98">
        <f t="shared" si="13"/>
        <v>135.3692</v>
      </c>
      <c r="AS17" s="98">
        <v>84</v>
      </c>
      <c r="AT17" s="98">
        <v>92</v>
      </c>
      <c r="AU17" s="98">
        <f>VLOOKUP(B:B,'[4]SQL Results'!$B$1:$K$65536,10,0)</f>
        <v>3080.03</v>
      </c>
      <c r="AV17" s="98">
        <f>VLOOKUP(B:B,'[4]SQL Results'!$B$1:$L$65536,11,0)</f>
        <v>116</v>
      </c>
      <c r="AW17" s="98">
        <f t="shared" si="8"/>
        <v>32</v>
      </c>
      <c r="AX17" s="98" t="s">
        <v>14</v>
      </c>
      <c r="AY17" s="98">
        <f>AU17*0.05</f>
        <v>154.0015</v>
      </c>
      <c r="AZ17" s="98">
        <f t="shared" si="9"/>
        <v>1018</v>
      </c>
      <c r="BA17" s="98">
        <f t="shared" si="10"/>
        <v>0</v>
      </c>
    </row>
    <row r="18" customHeight="1" spans="1:53">
      <c r="A18" s="15">
        <v>15</v>
      </c>
      <c r="B18" s="35">
        <v>709</v>
      </c>
      <c r="C18" s="35" t="s">
        <v>55</v>
      </c>
      <c r="D18" s="35" t="s">
        <v>45</v>
      </c>
      <c r="E18" s="35" t="s">
        <v>39</v>
      </c>
      <c r="F18" s="98">
        <v>7</v>
      </c>
      <c r="G18" s="98">
        <v>9</v>
      </c>
      <c r="H18" s="98">
        <f>VLOOKUP(B:B,'[3]SQL Results'!$B$1:$Z$65536,25,0)</f>
        <v>612.22</v>
      </c>
      <c r="I18" s="98">
        <f>VLOOKUP(B:B,'[3]SQL Results'!$B$1:$AA$65536,26,0)</f>
        <v>5</v>
      </c>
      <c r="J18" s="98">
        <f t="shared" si="0"/>
        <v>-2</v>
      </c>
      <c r="K18" s="98" t="s">
        <v>34</v>
      </c>
      <c r="L18" s="98">
        <f>H18*0.02</f>
        <v>12.2444</v>
      </c>
      <c r="M18" s="98">
        <f>J18*2</f>
        <v>-4</v>
      </c>
      <c r="N18" s="98">
        <v>114</v>
      </c>
      <c r="O18" s="98">
        <v>124</v>
      </c>
      <c r="P18" s="98">
        <f>VLOOKUP(B:B,'[3]SQL Results'!$B$1:$AE$65536,30,0)</f>
        <v>12276.97</v>
      </c>
      <c r="Q18" s="98">
        <f>VLOOKUP(B:B,'[3]SQL Results'!$B$1:$AF$65536,31,0)</f>
        <v>146</v>
      </c>
      <c r="R18" s="98">
        <v>76</v>
      </c>
      <c r="S18" s="98">
        <f t="shared" si="3"/>
        <v>222</v>
      </c>
      <c r="T18" s="98">
        <f t="shared" si="4"/>
        <v>108</v>
      </c>
      <c r="U18" s="98" t="s">
        <v>14</v>
      </c>
      <c r="V18" s="98">
        <f>P18*0.05</f>
        <v>613.8485</v>
      </c>
      <c r="W18" s="98"/>
      <c r="X18" s="98">
        <f t="shared" si="11"/>
        <v>34</v>
      </c>
      <c r="Y18" s="98">
        <v>38</v>
      </c>
      <c r="Z18" s="98">
        <f>VLOOKUP(B:B,'[4]SQL Results'!$B$1:$P$65536,15,0)</f>
        <v>275</v>
      </c>
      <c r="AA18" s="98">
        <f>VLOOKUP(B:B,'[4]SQL Results'!$B$1:$Q$65536,16,0)</f>
        <v>8</v>
      </c>
      <c r="AB18" s="98">
        <f>VLOOKUP(B:B,'[4]SQL Results'!$B$1:$AJ$65536,35,0)</f>
        <v>608.95</v>
      </c>
      <c r="AC18" s="98">
        <f>VLOOKUP(B:B,'[4]SQL Results'!$B$1:$AK$65536,36,0)</f>
        <v>16</v>
      </c>
      <c r="AD18" s="98">
        <f t="shared" si="5"/>
        <v>-14</v>
      </c>
      <c r="AE18" s="98" t="s">
        <v>34</v>
      </c>
      <c r="AF18" s="98">
        <f t="shared" si="14"/>
        <v>18.2685</v>
      </c>
      <c r="AG18" s="98">
        <v>8</v>
      </c>
      <c r="AH18" s="98">
        <v>10</v>
      </c>
      <c r="AI18" s="98">
        <f>VLOOKUP(B:B,'[4]SQL Results'!$B$1:$V$65536,21,0)</f>
        <v>14</v>
      </c>
      <c r="AJ18" s="98">
        <f t="shared" si="6"/>
        <v>6</v>
      </c>
      <c r="AK18" s="98" t="s">
        <v>14</v>
      </c>
      <c r="AL18" s="98">
        <f>AI18*5</f>
        <v>70</v>
      </c>
      <c r="AM18" s="98">
        <v>4206</v>
      </c>
      <c r="AN18" s="98">
        <v>4680</v>
      </c>
      <c r="AO18" s="98">
        <f>VLOOKUP(B:B,'[4]SQL Results'!$B$1:$F$65536,5,0)</f>
        <v>4152.17</v>
      </c>
      <c r="AP18" s="98">
        <f t="shared" si="7"/>
        <v>-53.8299999999999</v>
      </c>
      <c r="AQ18" s="98" t="s">
        <v>34</v>
      </c>
      <c r="AR18" s="98">
        <f t="shared" si="13"/>
        <v>166.0868</v>
      </c>
      <c r="AS18" s="98">
        <v>47</v>
      </c>
      <c r="AT18" s="98">
        <v>54</v>
      </c>
      <c r="AU18" s="98">
        <f>VLOOKUP(B:B,'[4]SQL Results'!$B$1:$K$65536,10,0)</f>
        <v>1871.63</v>
      </c>
      <c r="AV18" s="98">
        <f>VLOOKUP(B:B,'[4]SQL Results'!$B$1:$L$65536,11,0)</f>
        <v>71</v>
      </c>
      <c r="AW18" s="98">
        <f t="shared" si="8"/>
        <v>24</v>
      </c>
      <c r="AX18" s="98" t="s">
        <v>14</v>
      </c>
      <c r="AY18" s="98">
        <f>AU18*0.05</f>
        <v>93.5815</v>
      </c>
      <c r="AZ18" s="98">
        <f t="shared" si="9"/>
        <v>974</v>
      </c>
      <c r="BA18" s="98">
        <f t="shared" si="10"/>
        <v>-4</v>
      </c>
    </row>
    <row r="19" customHeight="1" spans="1:53">
      <c r="A19" s="15">
        <v>16</v>
      </c>
      <c r="B19" s="35">
        <v>726</v>
      </c>
      <c r="C19" s="35" t="s">
        <v>56</v>
      </c>
      <c r="D19" s="35" t="s">
        <v>45</v>
      </c>
      <c r="E19" s="35" t="s">
        <v>39</v>
      </c>
      <c r="F19" s="98">
        <v>7</v>
      </c>
      <c r="G19" s="98">
        <v>9</v>
      </c>
      <c r="H19" s="98">
        <f>VLOOKUP(B:B,'[3]SQL Results'!$B$1:$Z$65536,25,0)</f>
        <v>540</v>
      </c>
      <c r="I19" s="98">
        <f>VLOOKUP(B:B,'[3]SQL Results'!$B$1:$AA$65536,26,0)</f>
        <v>4</v>
      </c>
      <c r="J19" s="98">
        <f t="shared" si="0"/>
        <v>-3</v>
      </c>
      <c r="K19" s="98" t="s">
        <v>34</v>
      </c>
      <c r="L19" s="98">
        <f>H19*0.02</f>
        <v>10.8</v>
      </c>
      <c r="M19" s="98">
        <f>J19*2</f>
        <v>-6</v>
      </c>
      <c r="N19" s="98">
        <v>107</v>
      </c>
      <c r="O19" s="98">
        <v>115</v>
      </c>
      <c r="P19" s="98">
        <f>VLOOKUP(B:B,'[3]SQL Results'!$B$1:$AE$65536,30,0)</f>
        <v>3077</v>
      </c>
      <c r="Q19" s="98">
        <f>VLOOKUP(B:B,'[3]SQL Results'!$B$1:$AF$65536,31,0)</f>
        <v>40</v>
      </c>
      <c r="R19" s="98">
        <v>13</v>
      </c>
      <c r="S19" s="98">
        <f t="shared" si="3"/>
        <v>53</v>
      </c>
      <c r="T19" s="98">
        <f t="shared" si="4"/>
        <v>-54</v>
      </c>
      <c r="U19" s="98" t="s">
        <v>34</v>
      </c>
      <c r="V19" s="98">
        <f>P19*0.03</f>
        <v>92.31</v>
      </c>
      <c r="W19" s="98">
        <f>T19*3</f>
        <v>-162</v>
      </c>
      <c r="X19" s="98">
        <f t="shared" si="11"/>
        <v>37</v>
      </c>
      <c r="Y19" s="98">
        <v>41</v>
      </c>
      <c r="Z19" s="98">
        <f>VLOOKUP(B:B,'[4]SQL Results'!$B$1:$P$65536,15,0)</f>
        <v>200.25</v>
      </c>
      <c r="AA19" s="98">
        <f>VLOOKUP(B:B,'[4]SQL Results'!$B$1:$Q$65536,16,0)</f>
        <v>6</v>
      </c>
      <c r="AB19" s="98">
        <f>VLOOKUP(B:B,'[4]SQL Results'!$B$1:$AJ$65536,35,0)</f>
        <v>307</v>
      </c>
      <c r="AC19" s="98">
        <f>VLOOKUP(B:B,'[4]SQL Results'!$B$1:$AK$65536,36,0)</f>
        <v>9</v>
      </c>
      <c r="AD19" s="98">
        <f t="shared" si="5"/>
        <v>-26</v>
      </c>
      <c r="AE19" s="98" t="s">
        <v>34</v>
      </c>
      <c r="AF19" s="98">
        <f t="shared" si="14"/>
        <v>9.21</v>
      </c>
      <c r="AG19" s="98">
        <v>8</v>
      </c>
      <c r="AH19" s="98">
        <v>10</v>
      </c>
      <c r="AI19" s="98">
        <f>VLOOKUP(B:B,'[4]SQL Results'!$B$1:$V$65536,21,0)</f>
        <v>10</v>
      </c>
      <c r="AJ19" s="98">
        <f t="shared" si="6"/>
        <v>2</v>
      </c>
      <c r="AK19" s="98" t="s">
        <v>14</v>
      </c>
      <c r="AL19" s="98">
        <f>AI19*5</f>
        <v>50</v>
      </c>
      <c r="AM19" s="98">
        <v>4206</v>
      </c>
      <c r="AN19" s="98">
        <v>4680</v>
      </c>
      <c r="AO19" s="98">
        <f>VLOOKUP(B:B,'[4]SQL Results'!$B$1:$F$65536,5,0)</f>
        <v>5780.92</v>
      </c>
      <c r="AP19" s="98">
        <f t="shared" si="7"/>
        <v>1574.92</v>
      </c>
      <c r="AQ19" s="98" t="s">
        <v>14</v>
      </c>
      <c r="AR19" s="98">
        <f>AO19*0.07</f>
        <v>404.6644</v>
      </c>
      <c r="AS19" s="98">
        <v>58</v>
      </c>
      <c r="AT19" s="98">
        <v>67</v>
      </c>
      <c r="AU19" s="98">
        <f>VLOOKUP(B:B,'[4]SQL Results'!$B$1:$K$65536,10,0)</f>
        <v>2041.19</v>
      </c>
      <c r="AV19" s="98">
        <f>VLOOKUP(B:B,'[4]SQL Results'!$B$1:$L$65536,11,0)</f>
        <v>80</v>
      </c>
      <c r="AW19" s="98">
        <f t="shared" si="8"/>
        <v>22</v>
      </c>
      <c r="AX19" s="98" t="s">
        <v>14</v>
      </c>
      <c r="AY19" s="98">
        <f>AU19*0.05</f>
        <v>102.0595</v>
      </c>
      <c r="AZ19" s="98">
        <f t="shared" si="9"/>
        <v>669</v>
      </c>
      <c r="BA19" s="98">
        <f t="shared" si="10"/>
        <v>-168</v>
      </c>
    </row>
    <row r="20" customHeight="1" spans="1:53">
      <c r="A20" s="15">
        <v>17</v>
      </c>
      <c r="B20" s="35">
        <v>727</v>
      </c>
      <c r="C20" s="35" t="s">
        <v>57</v>
      </c>
      <c r="D20" s="35" t="s">
        <v>43</v>
      </c>
      <c r="E20" s="35" t="s">
        <v>39</v>
      </c>
      <c r="F20" s="98">
        <v>6</v>
      </c>
      <c r="G20" s="98">
        <v>8</v>
      </c>
      <c r="H20" s="98">
        <f>VLOOKUP(B:B,'[3]SQL Results'!$B$1:$Z$65536,25,0)</f>
        <v>270</v>
      </c>
      <c r="I20" s="98">
        <f>VLOOKUP(B:B,'[3]SQL Results'!$B$1:$AA$65536,26,0)</f>
        <v>2</v>
      </c>
      <c r="J20" s="98">
        <f t="shared" si="0"/>
        <v>-4</v>
      </c>
      <c r="K20" s="98" t="s">
        <v>34</v>
      </c>
      <c r="L20" s="98">
        <f>H20*0.02</f>
        <v>5.4</v>
      </c>
      <c r="M20" s="98">
        <f>J20*2</f>
        <v>-8</v>
      </c>
      <c r="N20" s="98">
        <v>81</v>
      </c>
      <c r="O20" s="98">
        <v>85</v>
      </c>
      <c r="P20" s="98">
        <f>VLOOKUP(B:B,'[3]SQL Results'!$B$1:$AE$65536,30,0)</f>
        <v>6244.97</v>
      </c>
      <c r="Q20" s="98">
        <f>VLOOKUP(B:B,'[3]SQL Results'!$B$1:$AF$65536,31,0)</f>
        <v>68</v>
      </c>
      <c r="R20" s="98">
        <v>44</v>
      </c>
      <c r="S20" s="98">
        <f t="shared" si="3"/>
        <v>112</v>
      </c>
      <c r="T20" s="98">
        <f t="shared" si="4"/>
        <v>31</v>
      </c>
      <c r="U20" s="98" t="s">
        <v>14</v>
      </c>
      <c r="V20" s="98">
        <f>P20*0.05</f>
        <v>312.2485</v>
      </c>
      <c r="W20" s="98"/>
      <c r="X20" s="98">
        <f t="shared" si="11"/>
        <v>11</v>
      </c>
      <c r="Y20" s="98">
        <v>15</v>
      </c>
      <c r="Z20" s="98">
        <f>VLOOKUP(B:B,'[4]SQL Results'!$B$1:$P$65536,15,0)</f>
        <v>120</v>
      </c>
      <c r="AA20" s="98">
        <f>VLOOKUP(B:B,'[4]SQL Results'!$B$1:$Q$65536,16,0)</f>
        <v>4</v>
      </c>
      <c r="AB20" s="98">
        <f>VLOOKUP(B:B,'[4]SQL Results'!$B$1:$AJ$65536,35,0)</f>
        <v>351.8</v>
      </c>
      <c r="AC20" s="98">
        <f>VLOOKUP(B:B,'[4]SQL Results'!$B$1:$AK$65536,36,0)</f>
        <v>9</v>
      </c>
      <c r="AD20" s="98">
        <f t="shared" si="5"/>
        <v>-2</v>
      </c>
      <c r="AE20" s="98" t="s">
        <v>13</v>
      </c>
      <c r="AF20" s="98">
        <f>AB20*0.04</f>
        <v>14.072</v>
      </c>
      <c r="AG20" s="98">
        <v>5</v>
      </c>
      <c r="AH20" s="98">
        <v>6</v>
      </c>
      <c r="AI20" s="98">
        <f>VLOOKUP(B:B,'[4]SQL Results'!$B$1:$V$65536,21,0)</f>
        <v>6</v>
      </c>
      <c r="AJ20" s="98">
        <f t="shared" si="6"/>
        <v>1</v>
      </c>
      <c r="AK20" s="98" t="s">
        <v>14</v>
      </c>
      <c r="AL20" s="98">
        <f>AI20*5</f>
        <v>30</v>
      </c>
      <c r="AM20" s="98">
        <v>3170</v>
      </c>
      <c r="AN20" s="98">
        <v>3557</v>
      </c>
      <c r="AO20" s="98">
        <f>VLOOKUP(B:B,'[4]SQL Results'!$B$1:$F$65536,5,0)</f>
        <v>1205.19</v>
      </c>
      <c r="AP20" s="98">
        <f t="shared" si="7"/>
        <v>-1964.81</v>
      </c>
      <c r="AQ20" s="98" t="s">
        <v>34</v>
      </c>
      <c r="AR20" s="98">
        <f t="shared" ref="AR20:AR27" si="15">AO20*0.04</f>
        <v>48.2076</v>
      </c>
      <c r="AS20" s="98">
        <v>33</v>
      </c>
      <c r="AT20" s="98">
        <v>40</v>
      </c>
      <c r="AU20" s="98">
        <f>VLOOKUP(B:B,'[4]SQL Results'!$B$1:$K$65536,10,0)</f>
        <v>774.94</v>
      </c>
      <c r="AV20" s="98">
        <f>VLOOKUP(B:B,'[4]SQL Results'!$B$1:$L$65536,11,0)</f>
        <v>28</v>
      </c>
      <c r="AW20" s="98">
        <f t="shared" si="8"/>
        <v>-5</v>
      </c>
      <c r="AX20" s="98" t="s">
        <v>34</v>
      </c>
      <c r="AY20" s="98">
        <f>AU20*0.03</f>
        <v>23.2482</v>
      </c>
      <c r="AZ20" s="98">
        <f t="shared" si="9"/>
        <v>433</v>
      </c>
      <c r="BA20" s="98">
        <f t="shared" si="10"/>
        <v>-8</v>
      </c>
    </row>
    <row r="21" customHeight="1" spans="1:53">
      <c r="A21" s="15">
        <v>18</v>
      </c>
      <c r="B21" s="35">
        <v>730</v>
      </c>
      <c r="C21" s="35" t="s">
        <v>58</v>
      </c>
      <c r="D21" s="35" t="s">
        <v>48</v>
      </c>
      <c r="E21" s="35" t="s">
        <v>39</v>
      </c>
      <c r="F21" s="98">
        <v>9</v>
      </c>
      <c r="G21" s="98">
        <v>12</v>
      </c>
      <c r="H21" s="98">
        <f>VLOOKUP(B:B,'[3]SQL Results'!$B$1:$Z$65536,25,0)</f>
        <v>1143</v>
      </c>
      <c r="I21" s="98">
        <f>VLOOKUP(B:B,'[3]SQL Results'!$B$1:$AA$65536,26,0)</f>
        <v>9</v>
      </c>
      <c r="J21" s="98">
        <f t="shared" si="0"/>
        <v>0</v>
      </c>
      <c r="K21" s="98" t="s">
        <v>13</v>
      </c>
      <c r="L21" s="98">
        <f>H21*0.03</f>
        <v>34.29</v>
      </c>
      <c r="M21" s="98"/>
      <c r="N21" s="98">
        <v>181</v>
      </c>
      <c r="O21" s="98">
        <v>205</v>
      </c>
      <c r="P21" s="98">
        <f>VLOOKUP(B:B,'[3]SQL Results'!$B$1:$AE$65536,30,0)</f>
        <v>16732.94</v>
      </c>
      <c r="Q21" s="98">
        <f>VLOOKUP(B:B,'[3]SQL Results'!$B$1:$AF$65536,31,0)</f>
        <v>200</v>
      </c>
      <c r="R21" s="98">
        <v>105</v>
      </c>
      <c r="S21" s="98">
        <f t="shared" si="3"/>
        <v>305</v>
      </c>
      <c r="T21" s="98">
        <f t="shared" si="4"/>
        <v>124</v>
      </c>
      <c r="U21" s="98" t="s">
        <v>14</v>
      </c>
      <c r="V21" s="98">
        <f>P21*0.05</f>
        <v>836.647</v>
      </c>
      <c r="W21" s="98"/>
      <c r="X21" s="98">
        <f t="shared" si="11"/>
        <v>34</v>
      </c>
      <c r="Y21" s="98">
        <v>38</v>
      </c>
      <c r="Z21" s="98">
        <f>VLOOKUP(B:B,'[4]SQL Results'!$B$1:$P$65536,15,0)</f>
        <v>577.6</v>
      </c>
      <c r="AA21" s="98">
        <f>VLOOKUP(B:B,'[4]SQL Results'!$B$1:$Q$65536,16,0)</f>
        <v>19</v>
      </c>
      <c r="AB21" s="98">
        <f>VLOOKUP(B:B,'[4]SQL Results'!$B$1:$AJ$65536,35,0)</f>
        <v>464.8</v>
      </c>
      <c r="AC21" s="98">
        <f>VLOOKUP(B:B,'[4]SQL Results'!$B$1:$AK$65536,36,0)</f>
        <v>12</v>
      </c>
      <c r="AD21" s="98">
        <f t="shared" si="5"/>
        <v>-7</v>
      </c>
      <c r="AE21" s="98" t="s">
        <v>34</v>
      </c>
      <c r="AF21" s="98">
        <f>AB21*0.03</f>
        <v>13.944</v>
      </c>
      <c r="AG21" s="98">
        <v>10</v>
      </c>
      <c r="AH21" s="98">
        <v>12</v>
      </c>
      <c r="AI21" s="98">
        <f>VLOOKUP(B:B,'[4]SQL Results'!$B$1:$V$65536,21,0)</f>
        <v>44</v>
      </c>
      <c r="AJ21" s="98">
        <f t="shared" si="6"/>
        <v>34</v>
      </c>
      <c r="AK21" s="98" t="s">
        <v>14</v>
      </c>
      <c r="AL21" s="98">
        <f>AI21*5</f>
        <v>220</v>
      </c>
      <c r="AM21" s="98">
        <v>8206</v>
      </c>
      <c r="AN21" s="98">
        <v>8690</v>
      </c>
      <c r="AO21" s="98">
        <f>VLOOKUP(B:B,'[4]SQL Results'!$B$1:$F$65536,5,0)</f>
        <v>5379.33</v>
      </c>
      <c r="AP21" s="98">
        <f t="shared" si="7"/>
        <v>-2826.67</v>
      </c>
      <c r="AQ21" s="98" t="s">
        <v>34</v>
      </c>
      <c r="AR21" s="98">
        <f t="shared" si="15"/>
        <v>215.1732</v>
      </c>
      <c r="AS21" s="98">
        <v>54</v>
      </c>
      <c r="AT21" s="98">
        <v>62</v>
      </c>
      <c r="AU21" s="98">
        <f>VLOOKUP(B:B,'[4]SQL Results'!$B$1:$K$65536,10,0)</f>
        <v>1651.63</v>
      </c>
      <c r="AV21" s="98">
        <f>VLOOKUP(B:B,'[4]SQL Results'!$B$1:$L$65536,11,0)</f>
        <v>61</v>
      </c>
      <c r="AW21" s="98">
        <f t="shared" si="8"/>
        <v>7</v>
      </c>
      <c r="AX21" s="98" t="s">
        <v>13</v>
      </c>
      <c r="AY21" s="98">
        <f>AU21*0.4</f>
        <v>660.652</v>
      </c>
      <c r="AZ21" s="98">
        <f t="shared" si="9"/>
        <v>1981</v>
      </c>
      <c r="BA21" s="98">
        <f t="shared" si="10"/>
        <v>0</v>
      </c>
    </row>
    <row r="22" customHeight="1" spans="1:53">
      <c r="A22" s="15">
        <v>19</v>
      </c>
      <c r="B22" s="35">
        <v>347</v>
      </c>
      <c r="C22" s="35" t="s">
        <v>59</v>
      </c>
      <c r="D22" s="35" t="s">
        <v>38</v>
      </c>
      <c r="E22" s="35" t="s">
        <v>39</v>
      </c>
      <c r="F22" s="98">
        <v>7</v>
      </c>
      <c r="G22" s="98">
        <v>9</v>
      </c>
      <c r="H22" s="98">
        <f>VLOOKUP(B:B,'[3]SQL Results'!$B$1:$Z$65536,25,0)</f>
        <v>405</v>
      </c>
      <c r="I22" s="98">
        <f>VLOOKUP(B:B,'[3]SQL Results'!$B$1:$AA$65536,26,0)</f>
        <v>3</v>
      </c>
      <c r="J22" s="98">
        <f t="shared" si="0"/>
        <v>-4</v>
      </c>
      <c r="K22" s="98" t="s">
        <v>34</v>
      </c>
      <c r="L22" s="98">
        <f>H22*0.02</f>
        <v>8.1</v>
      </c>
      <c r="M22" s="98">
        <f>J22*2</f>
        <v>-8</v>
      </c>
      <c r="N22" s="98">
        <v>82</v>
      </c>
      <c r="O22" s="98">
        <v>86</v>
      </c>
      <c r="P22" s="98">
        <f>VLOOKUP(B:B,'[3]SQL Results'!$B$1:$AE$65536,30,0)</f>
        <v>3020.05</v>
      </c>
      <c r="Q22" s="98">
        <f>VLOOKUP(B:B,'[3]SQL Results'!$B$1:$AF$65536,31,0)</f>
        <v>35</v>
      </c>
      <c r="R22" s="98">
        <v>19</v>
      </c>
      <c r="S22" s="98">
        <f t="shared" si="3"/>
        <v>54</v>
      </c>
      <c r="T22" s="98">
        <f t="shared" si="4"/>
        <v>-28</v>
      </c>
      <c r="U22" s="98" t="s">
        <v>34</v>
      </c>
      <c r="V22" s="98">
        <f>P22*0.03</f>
        <v>90.6015</v>
      </c>
      <c r="W22" s="98">
        <f>T22*3</f>
        <v>-84</v>
      </c>
      <c r="X22" s="98">
        <f t="shared" si="11"/>
        <v>16</v>
      </c>
      <c r="Y22" s="98">
        <v>20</v>
      </c>
      <c r="Z22" s="98">
        <f>VLOOKUP(B:B,'[4]SQL Results'!$B$1:$P$65536,15,0)</f>
        <v>119.63</v>
      </c>
      <c r="AA22" s="98">
        <f>VLOOKUP(B:B,'[4]SQL Results'!$B$1:$Q$65536,16,0)</f>
        <v>5</v>
      </c>
      <c r="AB22" s="98">
        <f>VLOOKUP(B:B,'[4]SQL Results'!$B$1:$AJ$65536,35,0)</f>
        <v>39.8</v>
      </c>
      <c r="AC22" s="98">
        <f>VLOOKUP(B:B,'[4]SQL Results'!$B$1:$AK$65536,36,0)</f>
        <v>1</v>
      </c>
      <c r="AD22" s="98">
        <f t="shared" si="5"/>
        <v>-14</v>
      </c>
      <c r="AE22" s="98" t="s">
        <v>34</v>
      </c>
      <c r="AF22" s="98">
        <f>AB22*0.03</f>
        <v>1.194</v>
      </c>
      <c r="AG22" s="98">
        <v>6</v>
      </c>
      <c r="AH22" s="98">
        <v>7</v>
      </c>
      <c r="AI22" s="98">
        <f>VLOOKUP(B:B,'[4]SQL Results'!$B$1:$V$65536,21,0)</f>
        <v>1</v>
      </c>
      <c r="AJ22" s="98">
        <f t="shared" si="6"/>
        <v>-5</v>
      </c>
      <c r="AK22" s="98" t="s">
        <v>34</v>
      </c>
      <c r="AL22" s="98"/>
      <c r="AM22" s="98">
        <v>2807</v>
      </c>
      <c r="AN22" s="98">
        <v>3360</v>
      </c>
      <c r="AO22" s="98">
        <f>VLOOKUP(B:B,'[4]SQL Results'!$B$1:$F$65536,5,0)</f>
        <v>1594.53</v>
      </c>
      <c r="AP22" s="98">
        <f t="shared" si="7"/>
        <v>-1212.47</v>
      </c>
      <c r="AQ22" s="98" t="s">
        <v>34</v>
      </c>
      <c r="AR22" s="98">
        <f t="shared" si="15"/>
        <v>63.7812</v>
      </c>
      <c r="AS22" s="98">
        <v>38</v>
      </c>
      <c r="AT22" s="98">
        <v>46</v>
      </c>
      <c r="AU22" s="98">
        <f>VLOOKUP(B:B,'[4]SQL Results'!$B$1:$K$65536,10,0)</f>
        <v>879.49</v>
      </c>
      <c r="AV22" s="98">
        <f>VLOOKUP(B:B,'[4]SQL Results'!$B$1:$L$65536,11,0)</f>
        <v>33</v>
      </c>
      <c r="AW22" s="98">
        <f t="shared" si="8"/>
        <v>-5</v>
      </c>
      <c r="AX22" s="98" t="s">
        <v>34</v>
      </c>
      <c r="AY22" s="98">
        <f>AU22*0.03</f>
        <v>26.3847</v>
      </c>
      <c r="AZ22" s="98">
        <f t="shared" si="9"/>
        <v>190</v>
      </c>
      <c r="BA22" s="98">
        <f t="shared" si="10"/>
        <v>-92</v>
      </c>
    </row>
    <row r="23" customHeight="1" spans="1:53">
      <c r="A23" s="15">
        <v>20</v>
      </c>
      <c r="B23" s="35">
        <v>745</v>
      </c>
      <c r="C23" s="35" t="s">
        <v>60</v>
      </c>
      <c r="D23" s="35" t="s">
        <v>38</v>
      </c>
      <c r="E23" s="35" t="s">
        <v>39</v>
      </c>
      <c r="F23" s="98">
        <v>7</v>
      </c>
      <c r="G23" s="98">
        <v>9</v>
      </c>
      <c r="H23" s="98">
        <f>VLOOKUP(B:B,'[3]SQL Results'!$B$1:$Z$65536,25,0)</f>
        <v>810</v>
      </c>
      <c r="I23" s="98">
        <f>VLOOKUP(B:B,'[3]SQL Results'!$B$1:$AA$65536,26,0)</f>
        <v>6</v>
      </c>
      <c r="J23" s="98">
        <f t="shared" si="0"/>
        <v>-1</v>
      </c>
      <c r="K23" s="98" t="s">
        <v>34</v>
      </c>
      <c r="L23" s="98">
        <f>H23*0.02</f>
        <v>16.2</v>
      </c>
      <c r="M23" s="98">
        <f>J23*2</f>
        <v>-2</v>
      </c>
      <c r="N23" s="98">
        <v>82</v>
      </c>
      <c r="O23" s="98">
        <v>86</v>
      </c>
      <c r="P23" s="98">
        <f>VLOOKUP(B:B,'[3]SQL Results'!$B$1:$AE$65536,30,0)</f>
        <v>2730.63</v>
      </c>
      <c r="Q23" s="98">
        <f>VLOOKUP(B:B,'[3]SQL Results'!$B$1:$AF$65536,31,0)</f>
        <v>29</v>
      </c>
      <c r="R23" s="98">
        <v>19</v>
      </c>
      <c r="S23" s="98">
        <f t="shared" si="3"/>
        <v>48</v>
      </c>
      <c r="T23" s="98">
        <f t="shared" si="4"/>
        <v>-34</v>
      </c>
      <c r="U23" s="98" t="s">
        <v>34</v>
      </c>
      <c r="V23" s="98">
        <f>P23*0.03</f>
        <v>81.9189</v>
      </c>
      <c r="W23" s="98">
        <f>T23*3</f>
        <v>-102</v>
      </c>
      <c r="X23" s="98">
        <f t="shared" si="11"/>
        <v>25</v>
      </c>
      <c r="Y23" s="98">
        <v>29</v>
      </c>
      <c r="Z23" s="98">
        <f>VLOOKUP(B:B,'[4]SQL Results'!$B$1:$P$65536,15,0)</f>
        <v>279</v>
      </c>
      <c r="AA23" s="98">
        <f>VLOOKUP(B:B,'[4]SQL Results'!$B$1:$Q$65536,16,0)</f>
        <v>8</v>
      </c>
      <c r="AB23" s="98">
        <f>VLOOKUP(B:B,'[4]SQL Results'!$B$1:$AJ$65536,35,0)</f>
        <v>372.4</v>
      </c>
      <c r="AC23" s="98">
        <f>VLOOKUP(B:B,'[4]SQL Results'!$B$1:$AK$65536,36,0)</f>
        <v>10</v>
      </c>
      <c r="AD23" s="98">
        <f t="shared" si="5"/>
        <v>-11</v>
      </c>
      <c r="AE23" s="98" t="s">
        <v>34</v>
      </c>
      <c r="AF23" s="98">
        <f>AB23*0.03</f>
        <v>11.172</v>
      </c>
      <c r="AG23" s="98">
        <v>6</v>
      </c>
      <c r="AH23" s="98">
        <v>7</v>
      </c>
      <c r="AI23" s="98">
        <f>VLOOKUP(B:B,'[4]SQL Results'!$B$1:$V$65536,21,0)</f>
        <v>6</v>
      </c>
      <c r="AJ23" s="98">
        <f t="shared" si="6"/>
        <v>0</v>
      </c>
      <c r="AK23" s="98" t="s">
        <v>13</v>
      </c>
      <c r="AL23" s="98"/>
      <c r="AM23" s="98">
        <v>3406</v>
      </c>
      <c r="AN23" s="98">
        <v>3720</v>
      </c>
      <c r="AO23" s="98">
        <f>VLOOKUP(B:B,'[4]SQL Results'!$B$1:$F$65536,5,0)</f>
        <v>383.08</v>
      </c>
      <c r="AP23" s="98">
        <f t="shared" si="7"/>
        <v>-3022.92</v>
      </c>
      <c r="AQ23" s="98" t="s">
        <v>34</v>
      </c>
      <c r="AR23" s="98">
        <f t="shared" si="15"/>
        <v>15.3232</v>
      </c>
      <c r="AS23" s="98">
        <v>38</v>
      </c>
      <c r="AT23" s="98">
        <v>46</v>
      </c>
      <c r="AU23" s="98">
        <f>VLOOKUP(B:B,'[4]SQL Results'!$B$1:$K$65536,10,0)</f>
        <v>666.83</v>
      </c>
      <c r="AV23" s="98">
        <f>VLOOKUP(B:B,'[4]SQL Results'!$B$1:$L$65536,11,0)</f>
        <v>24</v>
      </c>
      <c r="AW23" s="98">
        <f t="shared" si="8"/>
        <v>-14</v>
      </c>
      <c r="AX23" s="98" t="s">
        <v>34</v>
      </c>
      <c r="AY23" s="98">
        <f>AU23*0.03</f>
        <v>20.0049</v>
      </c>
      <c r="AZ23" s="98">
        <f t="shared" si="9"/>
        <v>145</v>
      </c>
      <c r="BA23" s="98">
        <f t="shared" si="10"/>
        <v>-104</v>
      </c>
    </row>
    <row r="24" customHeight="1" spans="1:53">
      <c r="A24" s="15">
        <v>21</v>
      </c>
      <c r="B24" s="35">
        <v>752</v>
      </c>
      <c r="C24" s="35" t="s">
        <v>61</v>
      </c>
      <c r="D24" s="35" t="s">
        <v>43</v>
      </c>
      <c r="E24" s="35" t="s">
        <v>39</v>
      </c>
      <c r="F24" s="98">
        <v>6</v>
      </c>
      <c r="G24" s="98">
        <v>8</v>
      </c>
      <c r="H24" s="98">
        <f>VLOOKUP(B:B,'[3]SQL Results'!$B$1:$Z$65536,25,0)</f>
        <v>385</v>
      </c>
      <c r="I24" s="98">
        <f>VLOOKUP(B:B,'[3]SQL Results'!$B$1:$AA$65536,26,0)</f>
        <v>3</v>
      </c>
      <c r="J24" s="98">
        <f t="shared" si="0"/>
        <v>-3</v>
      </c>
      <c r="K24" s="98" t="s">
        <v>34</v>
      </c>
      <c r="L24" s="98">
        <f>H24*0.02</f>
        <v>7.7</v>
      </c>
      <c r="M24" s="98">
        <f>J24*2</f>
        <v>-6</v>
      </c>
      <c r="N24" s="98">
        <v>81</v>
      </c>
      <c r="O24" s="98">
        <v>85</v>
      </c>
      <c r="P24" s="98">
        <f>VLOOKUP(B:B,'[3]SQL Results'!$B$1:$AE$65536,30,0)</f>
        <v>2632.54</v>
      </c>
      <c r="Q24" s="98">
        <f>VLOOKUP(B:B,'[3]SQL Results'!$B$1:$AF$65536,31,0)</f>
        <v>31</v>
      </c>
      <c r="R24" s="98">
        <v>14</v>
      </c>
      <c r="S24" s="98">
        <f t="shared" si="3"/>
        <v>45</v>
      </c>
      <c r="T24" s="98">
        <f t="shared" si="4"/>
        <v>-36</v>
      </c>
      <c r="U24" s="98" t="s">
        <v>34</v>
      </c>
      <c r="V24" s="98">
        <f>P24*0.03</f>
        <v>78.9762</v>
      </c>
      <c r="W24" s="98">
        <f>T24*3</f>
        <v>-108</v>
      </c>
      <c r="X24" s="98">
        <f t="shared" si="11"/>
        <v>11</v>
      </c>
      <c r="Y24" s="98">
        <v>15</v>
      </c>
      <c r="Z24" s="98">
        <f>VLOOKUP(B:B,'[4]SQL Results'!$B$1:$P$65536,15,0)</f>
        <v>430</v>
      </c>
      <c r="AA24" s="98">
        <f>VLOOKUP(B:B,'[4]SQL Results'!$B$1:$Q$65536,16,0)</f>
        <v>14</v>
      </c>
      <c r="AB24" s="98">
        <f>VLOOKUP(B:B,'[4]SQL Results'!$B$1:$AJ$65536,35,0)</f>
        <v>39</v>
      </c>
      <c r="AC24" s="98">
        <f>VLOOKUP(B:B,'[4]SQL Results'!$B$1:$AK$65536,36,0)</f>
        <v>1</v>
      </c>
      <c r="AD24" s="98">
        <f t="shared" si="5"/>
        <v>0</v>
      </c>
      <c r="AE24" s="98" t="s">
        <v>14</v>
      </c>
      <c r="AF24" s="98">
        <f>AB24*0.05</f>
        <v>1.95</v>
      </c>
      <c r="AG24" s="98">
        <v>5</v>
      </c>
      <c r="AH24" s="98">
        <v>6</v>
      </c>
      <c r="AI24" s="98">
        <f>VLOOKUP(B:B,'[4]SQL Results'!$B$1:$V$65536,21,0)</f>
        <v>5</v>
      </c>
      <c r="AJ24" s="98">
        <f t="shared" si="6"/>
        <v>0</v>
      </c>
      <c r="AK24" s="98" t="s">
        <v>13</v>
      </c>
      <c r="AL24" s="98"/>
      <c r="AM24" s="98">
        <v>1307</v>
      </c>
      <c r="AN24" s="98">
        <v>1568</v>
      </c>
      <c r="AO24" s="98">
        <f>VLOOKUP(B:B,'[4]SQL Results'!$B$1:$F$65536,5,0)</f>
        <v>1050.03</v>
      </c>
      <c r="AP24" s="98">
        <f t="shared" si="7"/>
        <v>-256.97</v>
      </c>
      <c r="AQ24" s="98" t="s">
        <v>34</v>
      </c>
      <c r="AR24" s="98">
        <f t="shared" si="15"/>
        <v>42.0012</v>
      </c>
      <c r="AS24" s="98">
        <v>33</v>
      </c>
      <c r="AT24" s="98">
        <v>40</v>
      </c>
      <c r="AU24" s="98">
        <f>VLOOKUP(B:B,'[4]SQL Results'!$B$1:$K$65536,10,0)</f>
        <v>570.63</v>
      </c>
      <c r="AV24" s="98">
        <f>VLOOKUP(B:B,'[4]SQL Results'!$B$1:$L$65536,11,0)</f>
        <v>21</v>
      </c>
      <c r="AW24" s="98">
        <f t="shared" si="8"/>
        <v>-12</v>
      </c>
      <c r="AX24" s="98" t="s">
        <v>34</v>
      </c>
      <c r="AY24" s="98">
        <f>AU24*0.03</f>
        <v>17.1189</v>
      </c>
      <c r="AZ24" s="98">
        <f t="shared" si="9"/>
        <v>148</v>
      </c>
      <c r="BA24" s="98">
        <f t="shared" si="10"/>
        <v>-114</v>
      </c>
    </row>
    <row r="25" customHeight="1" spans="1:53">
      <c r="A25" s="15">
        <v>22</v>
      </c>
      <c r="B25" s="35">
        <v>102565</v>
      </c>
      <c r="C25" s="35" t="s">
        <v>62</v>
      </c>
      <c r="D25" s="35" t="s">
        <v>43</v>
      </c>
      <c r="E25" s="35" t="s">
        <v>39</v>
      </c>
      <c r="F25" s="98">
        <v>6</v>
      </c>
      <c r="G25" s="98">
        <v>8</v>
      </c>
      <c r="H25" s="98">
        <f>VLOOKUP(B:B,'[3]SQL Results'!$B$1:$Z$65536,25,0)</f>
        <v>1351.5</v>
      </c>
      <c r="I25" s="98">
        <f>VLOOKUP(B:B,'[3]SQL Results'!$B$1:$AA$65536,26,0)</f>
        <v>11</v>
      </c>
      <c r="J25" s="98">
        <f t="shared" si="0"/>
        <v>5</v>
      </c>
      <c r="K25" s="98" t="s">
        <v>14</v>
      </c>
      <c r="L25" s="98">
        <f>H25*0.04</f>
        <v>54.06</v>
      </c>
      <c r="M25" s="98"/>
      <c r="N25" s="98">
        <v>81</v>
      </c>
      <c r="O25" s="98">
        <v>85</v>
      </c>
      <c r="P25" s="98">
        <f>VLOOKUP(B:B,'[3]SQL Results'!$B$1:$AE$65536,30,0)</f>
        <v>6114.07</v>
      </c>
      <c r="Q25" s="98">
        <f>VLOOKUP(B:B,'[3]SQL Results'!$B$1:$AF$65536,31,0)</f>
        <v>74</v>
      </c>
      <c r="R25" s="98">
        <v>43</v>
      </c>
      <c r="S25" s="98">
        <f t="shared" si="3"/>
        <v>117</v>
      </c>
      <c r="T25" s="98">
        <f t="shared" si="4"/>
        <v>36</v>
      </c>
      <c r="U25" s="98" t="s">
        <v>14</v>
      </c>
      <c r="V25" s="98">
        <f>P25*0.05</f>
        <v>305.7035</v>
      </c>
      <c r="W25" s="98"/>
      <c r="X25" s="98">
        <f t="shared" si="11"/>
        <v>17</v>
      </c>
      <c r="Y25" s="98">
        <v>21</v>
      </c>
      <c r="Z25" s="98">
        <f>VLOOKUP(B:B,'[4]SQL Results'!$B$1:$P$65536,15,0)</f>
        <v>191</v>
      </c>
      <c r="AA25" s="98">
        <f>VLOOKUP(B:B,'[4]SQL Results'!$B$1:$Q$65536,16,0)</f>
        <v>5</v>
      </c>
      <c r="AB25" s="98">
        <f>VLOOKUP(B:B,'[4]SQL Results'!$B$1:$AJ$65536,35,0)</f>
        <v>535.9</v>
      </c>
      <c r="AC25" s="98">
        <f>VLOOKUP(B:B,'[4]SQL Results'!$B$1:$AK$65536,36,0)</f>
        <v>14</v>
      </c>
      <c r="AD25" s="98">
        <f t="shared" si="5"/>
        <v>-2</v>
      </c>
      <c r="AE25" s="98" t="s">
        <v>13</v>
      </c>
      <c r="AF25" s="98">
        <f>AB25*0.04</f>
        <v>21.436</v>
      </c>
      <c r="AG25" s="98">
        <v>5</v>
      </c>
      <c r="AH25" s="98">
        <v>6</v>
      </c>
      <c r="AI25" s="98">
        <f>VLOOKUP(B:B,'[4]SQL Results'!$B$1:$V$65536,21,0)</f>
        <v>11</v>
      </c>
      <c r="AJ25" s="98">
        <f t="shared" si="6"/>
        <v>6</v>
      </c>
      <c r="AK25" s="98" t="s">
        <v>14</v>
      </c>
      <c r="AL25" s="98">
        <f>AI25*5</f>
        <v>55</v>
      </c>
      <c r="AM25" s="98">
        <v>1907</v>
      </c>
      <c r="AN25" s="98">
        <v>2288</v>
      </c>
      <c r="AO25" s="98">
        <f>VLOOKUP(B:B,'[4]SQL Results'!$B$1:$F$65536,5,0)</f>
        <v>809.6</v>
      </c>
      <c r="AP25" s="98">
        <f t="shared" si="7"/>
        <v>-1097.4</v>
      </c>
      <c r="AQ25" s="98" t="s">
        <v>34</v>
      </c>
      <c r="AR25" s="98">
        <f t="shared" si="15"/>
        <v>32.384</v>
      </c>
      <c r="AS25" s="98">
        <v>33</v>
      </c>
      <c r="AT25" s="98">
        <v>40</v>
      </c>
      <c r="AU25" s="98">
        <f>VLOOKUP(B:B,'[4]SQL Results'!$B$1:$K$65536,10,0)</f>
        <v>1001.49</v>
      </c>
      <c r="AV25" s="98">
        <f>VLOOKUP(B:B,'[4]SQL Results'!$B$1:$L$65536,11,0)</f>
        <v>37</v>
      </c>
      <c r="AW25" s="98">
        <f t="shared" si="8"/>
        <v>4</v>
      </c>
      <c r="AX25" s="98" t="s">
        <v>13</v>
      </c>
      <c r="AY25" s="98">
        <f>AU25*0.4</f>
        <v>400.596</v>
      </c>
      <c r="AZ25" s="98">
        <f t="shared" si="9"/>
        <v>869</v>
      </c>
      <c r="BA25" s="98">
        <f t="shared" si="10"/>
        <v>0</v>
      </c>
    </row>
    <row r="26" customHeight="1" spans="1:53">
      <c r="A26" s="15">
        <v>23</v>
      </c>
      <c r="B26" s="35">
        <v>102934</v>
      </c>
      <c r="C26" s="35" t="s">
        <v>63</v>
      </c>
      <c r="D26" s="35" t="s">
        <v>45</v>
      </c>
      <c r="E26" s="35" t="s">
        <v>39</v>
      </c>
      <c r="F26" s="98">
        <v>7</v>
      </c>
      <c r="G26" s="98">
        <v>9</v>
      </c>
      <c r="H26" s="98">
        <f>VLOOKUP(B:B,'[3]SQL Results'!$B$1:$Z$65536,25,0)</f>
        <v>937.24</v>
      </c>
      <c r="I26" s="98">
        <f>VLOOKUP(B:B,'[3]SQL Results'!$B$1:$AA$65536,26,0)</f>
        <v>7</v>
      </c>
      <c r="J26" s="98">
        <f t="shared" si="0"/>
        <v>0</v>
      </c>
      <c r="K26" s="98" t="s">
        <v>13</v>
      </c>
      <c r="L26" s="98">
        <f>H26*0.03</f>
        <v>28.1172</v>
      </c>
      <c r="M26" s="98"/>
      <c r="N26" s="98">
        <v>114</v>
      </c>
      <c r="O26" s="98">
        <v>124</v>
      </c>
      <c r="P26" s="98">
        <f>VLOOKUP(B:B,'[3]SQL Results'!$B$1:$AE$65536,30,0)</f>
        <v>7462.03</v>
      </c>
      <c r="Q26" s="98">
        <f>VLOOKUP(B:B,'[3]SQL Results'!$B$1:$AF$65536,31,0)</f>
        <v>84</v>
      </c>
      <c r="R26" s="98">
        <v>46</v>
      </c>
      <c r="S26" s="98">
        <f t="shared" si="3"/>
        <v>130</v>
      </c>
      <c r="T26" s="98">
        <f t="shared" si="4"/>
        <v>16</v>
      </c>
      <c r="U26" s="98" t="s">
        <v>14</v>
      </c>
      <c r="V26" s="98">
        <f>P26*0.05</f>
        <v>373.1015</v>
      </c>
      <c r="W26" s="98"/>
      <c r="X26" s="98">
        <f t="shared" si="11"/>
        <v>34</v>
      </c>
      <c r="Y26" s="98">
        <v>38</v>
      </c>
      <c r="Z26" s="98">
        <f>VLOOKUP(B:B,'[4]SQL Results'!$B$1:$P$65536,15,0)</f>
        <v>277.4</v>
      </c>
      <c r="AA26" s="98">
        <f>VLOOKUP(B:B,'[4]SQL Results'!$B$1:$Q$65536,16,0)</f>
        <v>11</v>
      </c>
      <c r="AB26" s="98">
        <f>VLOOKUP(B:B,'[4]SQL Results'!$B$1:$AJ$65536,35,0)</f>
        <v>429.6</v>
      </c>
      <c r="AC26" s="98">
        <f>VLOOKUP(B:B,'[4]SQL Results'!$B$1:$AK$65536,36,0)</f>
        <v>13</v>
      </c>
      <c r="AD26" s="98">
        <f t="shared" si="5"/>
        <v>-14</v>
      </c>
      <c r="AE26" s="98" t="s">
        <v>34</v>
      </c>
      <c r="AF26" s="98">
        <f>AB26*0.03</f>
        <v>12.888</v>
      </c>
      <c r="AG26" s="98">
        <v>8</v>
      </c>
      <c r="AH26" s="98">
        <v>10</v>
      </c>
      <c r="AI26" s="98">
        <f>VLOOKUP(B:B,'[4]SQL Results'!$B$1:$V$65536,21,0)</f>
        <v>17</v>
      </c>
      <c r="AJ26" s="98">
        <f t="shared" si="6"/>
        <v>9</v>
      </c>
      <c r="AK26" s="98" t="s">
        <v>14</v>
      </c>
      <c r="AL26" s="98">
        <f>AI26*5</f>
        <v>85</v>
      </c>
      <c r="AM26" s="98">
        <v>4206</v>
      </c>
      <c r="AN26" s="98">
        <v>4680</v>
      </c>
      <c r="AO26" s="98">
        <f>VLOOKUP(B:B,'[4]SQL Results'!$B$1:$F$65536,5,0)</f>
        <v>1593.89</v>
      </c>
      <c r="AP26" s="98">
        <f t="shared" si="7"/>
        <v>-2612.11</v>
      </c>
      <c r="AQ26" s="98" t="s">
        <v>34</v>
      </c>
      <c r="AR26" s="98">
        <f t="shared" si="15"/>
        <v>63.7556</v>
      </c>
      <c r="AS26" s="98">
        <v>54</v>
      </c>
      <c r="AT26" s="98">
        <v>62</v>
      </c>
      <c r="AU26" s="98">
        <f>VLOOKUP(B:B,'[4]SQL Results'!$B$1:$K$65536,10,0)</f>
        <v>1211.75</v>
      </c>
      <c r="AV26" s="98">
        <f>VLOOKUP(B:B,'[4]SQL Results'!$B$1:$L$65536,11,0)</f>
        <v>49</v>
      </c>
      <c r="AW26" s="98">
        <f t="shared" si="8"/>
        <v>-5</v>
      </c>
      <c r="AX26" s="98" t="s">
        <v>34</v>
      </c>
      <c r="AY26" s="98">
        <f>AU26*0.03</f>
        <v>36.3525</v>
      </c>
      <c r="AZ26" s="98">
        <f t="shared" si="9"/>
        <v>599</v>
      </c>
      <c r="BA26" s="98">
        <f t="shared" si="10"/>
        <v>0</v>
      </c>
    </row>
    <row r="27" customHeight="1" spans="1:53">
      <c r="A27" s="15">
        <v>24</v>
      </c>
      <c r="B27" s="35">
        <v>103198</v>
      </c>
      <c r="C27" s="35" t="s">
        <v>64</v>
      </c>
      <c r="D27" s="35" t="s">
        <v>38</v>
      </c>
      <c r="E27" s="35" t="s">
        <v>39</v>
      </c>
      <c r="F27" s="98">
        <v>7</v>
      </c>
      <c r="G27" s="98">
        <v>9</v>
      </c>
      <c r="H27" s="98">
        <f>VLOOKUP(B:B,'[3]SQL Results'!$B$1:$Z$65536,25,0)</f>
        <v>627.5</v>
      </c>
      <c r="I27" s="98">
        <f>VLOOKUP(B:B,'[3]SQL Results'!$B$1:$AA$65536,26,0)</f>
        <v>5</v>
      </c>
      <c r="J27" s="98">
        <f t="shared" si="0"/>
        <v>-2</v>
      </c>
      <c r="K27" s="98" t="s">
        <v>34</v>
      </c>
      <c r="L27" s="98">
        <f>H27*0.02</f>
        <v>12.55</v>
      </c>
      <c r="M27" s="98">
        <f>J27*2</f>
        <v>-4</v>
      </c>
      <c r="N27" s="98">
        <v>82</v>
      </c>
      <c r="O27" s="98">
        <v>86</v>
      </c>
      <c r="P27" s="98">
        <f>VLOOKUP(B:B,'[3]SQL Results'!$B$1:$AE$65536,30,0)</f>
        <v>3584.01</v>
      </c>
      <c r="Q27" s="98">
        <f>VLOOKUP(B:B,'[3]SQL Results'!$B$1:$AF$65536,31,0)</f>
        <v>45</v>
      </c>
      <c r="R27" s="98">
        <v>19</v>
      </c>
      <c r="S27" s="98">
        <f t="shared" si="3"/>
        <v>64</v>
      </c>
      <c r="T27" s="98">
        <f t="shared" si="4"/>
        <v>-18</v>
      </c>
      <c r="U27" s="98" t="s">
        <v>34</v>
      </c>
      <c r="V27" s="98">
        <f>P27*0.03</f>
        <v>107.5203</v>
      </c>
      <c r="W27" s="98">
        <f>T27*3</f>
        <v>-54</v>
      </c>
      <c r="X27" s="98">
        <f t="shared" si="11"/>
        <v>32</v>
      </c>
      <c r="Y27" s="98">
        <v>36</v>
      </c>
      <c r="Z27" s="98">
        <f>VLOOKUP(B:B,'[4]SQL Results'!$B$1:$P$65536,15,0)</f>
        <v>701.85</v>
      </c>
      <c r="AA27" s="98">
        <f>VLOOKUP(B:B,'[4]SQL Results'!$B$1:$Q$65536,16,0)</f>
        <v>18</v>
      </c>
      <c r="AB27" s="98">
        <f>VLOOKUP(B:B,'[4]SQL Results'!$B$1:$AJ$65536,35,0)</f>
        <v>371.3</v>
      </c>
      <c r="AC27" s="98">
        <f>VLOOKUP(B:B,'[4]SQL Results'!$B$1:$AK$65536,36,0)</f>
        <v>11</v>
      </c>
      <c r="AD27" s="98">
        <f t="shared" si="5"/>
        <v>-7</v>
      </c>
      <c r="AE27" s="98" t="s">
        <v>34</v>
      </c>
      <c r="AF27" s="98">
        <f>AB27*0.03</f>
        <v>11.139</v>
      </c>
      <c r="AG27" s="98">
        <v>6</v>
      </c>
      <c r="AH27" s="98">
        <v>7</v>
      </c>
      <c r="AI27" s="98">
        <f>VLOOKUP(B:B,'[4]SQL Results'!$B$1:$V$65536,21,0)</f>
        <v>10</v>
      </c>
      <c r="AJ27" s="98">
        <f t="shared" si="6"/>
        <v>4</v>
      </c>
      <c r="AK27" s="98" t="s">
        <v>14</v>
      </c>
      <c r="AL27" s="98">
        <f>AI27*5</f>
        <v>50</v>
      </c>
      <c r="AM27" s="98">
        <v>1425</v>
      </c>
      <c r="AN27" s="98">
        <v>1710</v>
      </c>
      <c r="AO27" s="98">
        <f>VLOOKUP(B:B,'[4]SQL Results'!$B$1:$F$65536,5,0)</f>
        <v>552.99</v>
      </c>
      <c r="AP27" s="98">
        <f t="shared" si="7"/>
        <v>-872.01</v>
      </c>
      <c r="AQ27" s="98" t="s">
        <v>34</v>
      </c>
      <c r="AR27" s="98">
        <f t="shared" si="15"/>
        <v>22.1196</v>
      </c>
      <c r="AS27" s="98">
        <v>38</v>
      </c>
      <c r="AT27" s="98">
        <v>46</v>
      </c>
      <c r="AU27" s="98">
        <f>VLOOKUP(B:B,'[4]SQL Results'!$B$1:$K$65536,10,0)</f>
        <v>981.22</v>
      </c>
      <c r="AV27" s="98">
        <f>VLOOKUP(B:B,'[4]SQL Results'!$B$1:$L$65536,11,0)</f>
        <v>38</v>
      </c>
      <c r="AW27" s="98">
        <f t="shared" si="8"/>
        <v>0</v>
      </c>
      <c r="AX27" s="98" t="s">
        <v>13</v>
      </c>
      <c r="AY27" s="98">
        <f>AU27*0.4</f>
        <v>392.488</v>
      </c>
      <c r="AZ27" s="98">
        <f t="shared" si="9"/>
        <v>596</v>
      </c>
      <c r="BA27" s="98">
        <f t="shared" si="10"/>
        <v>-58</v>
      </c>
    </row>
    <row r="28" customHeight="1" spans="1:53">
      <c r="A28" s="15">
        <v>25</v>
      </c>
      <c r="B28" s="35">
        <v>103199</v>
      </c>
      <c r="C28" s="35" t="s">
        <v>65</v>
      </c>
      <c r="D28" s="35" t="s">
        <v>43</v>
      </c>
      <c r="E28" s="35" t="s">
        <v>39</v>
      </c>
      <c r="F28" s="98">
        <v>6</v>
      </c>
      <c r="G28" s="98">
        <v>8</v>
      </c>
      <c r="H28" s="98">
        <f>VLOOKUP(B:B,'[3]SQL Results'!$B$1:$Z$65536,25,0)</f>
        <v>810</v>
      </c>
      <c r="I28" s="98">
        <f>VLOOKUP(B:B,'[3]SQL Results'!$B$1:$AA$65536,26,0)</f>
        <v>6</v>
      </c>
      <c r="J28" s="98">
        <f t="shared" si="0"/>
        <v>0</v>
      </c>
      <c r="K28" s="98" t="s">
        <v>13</v>
      </c>
      <c r="L28" s="98">
        <f>H28*0.03</f>
        <v>24.3</v>
      </c>
      <c r="M28" s="98"/>
      <c r="N28" s="98">
        <v>81</v>
      </c>
      <c r="O28" s="98">
        <v>85</v>
      </c>
      <c r="P28" s="98">
        <f>VLOOKUP(B:B,'[3]SQL Results'!$B$1:$AE$65536,30,0)</f>
        <v>2423.93</v>
      </c>
      <c r="Q28" s="98">
        <f>VLOOKUP(B:B,'[3]SQL Results'!$B$1:$AF$65536,31,0)</f>
        <v>32</v>
      </c>
      <c r="R28" s="98">
        <v>10</v>
      </c>
      <c r="S28" s="98">
        <f t="shared" si="3"/>
        <v>42</v>
      </c>
      <c r="T28" s="98">
        <f t="shared" si="4"/>
        <v>-39</v>
      </c>
      <c r="U28" s="98" t="s">
        <v>34</v>
      </c>
      <c r="V28" s="98">
        <f>P28*0.03</f>
        <v>72.7179</v>
      </c>
      <c r="W28" s="98">
        <f>T28*3</f>
        <v>-117</v>
      </c>
      <c r="X28" s="98">
        <f t="shared" si="11"/>
        <v>17</v>
      </c>
      <c r="Y28" s="98">
        <v>21</v>
      </c>
      <c r="Z28" s="98">
        <f>VLOOKUP(B:B,'[4]SQL Results'!$B$1:$P$65536,15,0)</f>
        <v>365.25</v>
      </c>
      <c r="AA28" s="98">
        <f>VLOOKUP(B:B,'[4]SQL Results'!$B$1:$Q$65536,16,0)</f>
        <v>11</v>
      </c>
      <c r="AB28" s="98">
        <f>VLOOKUP(B:B,'[4]SQL Results'!$B$1:$AJ$65536,35,0)</f>
        <v>39.8</v>
      </c>
      <c r="AC28" s="98">
        <f>VLOOKUP(B:B,'[4]SQL Results'!$B$1:$AK$65536,36,0)</f>
        <v>1</v>
      </c>
      <c r="AD28" s="98">
        <f t="shared" si="5"/>
        <v>-9</v>
      </c>
      <c r="AE28" s="98" t="s">
        <v>34</v>
      </c>
      <c r="AF28" s="98">
        <f>AB28*0.03</f>
        <v>1.194</v>
      </c>
      <c r="AG28" s="98">
        <v>5</v>
      </c>
      <c r="AH28" s="98">
        <v>6</v>
      </c>
      <c r="AI28" s="98">
        <f>VLOOKUP(B:B,'[4]SQL Results'!$B$1:$V$65536,21,0)</f>
        <v>6</v>
      </c>
      <c r="AJ28" s="98">
        <f t="shared" si="6"/>
        <v>1</v>
      </c>
      <c r="AK28" s="98" t="s">
        <v>14</v>
      </c>
      <c r="AL28" s="98">
        <f>AI28*5</f>
        <v>30</v>
      </c>
      <c r="AM28" s="98">
        <v>1307</v>
      </c>
      <c r="AN28" s="98">
        <v>1568</v>
      </c>
      <c r="AO28" s="98">
        <f>VLOOKUP(B:B,'[4]SQL Results'!$B$1:$F$65536,5,0)</f>
        <v>1606.8</v>
      </c>
      <c r="AP28" s="98">
        <f t="shared" si="7"/>
        <v>299.8</v>
      </c>
      <c r="AQ28" s="98" t="s">
        <v>14</v>
      </c>
      <c r="AR28" s="98">
        <f>AO28*0.07</f>
        <v>112.476</v>
      </c>
      <c r="AS28" s="98">
        <v>64</v>
      </c>
      <c r="AT28" s="98">
        <v>74</v>
      </c>
      <c r="AU28" s="98">
        <f>VLOOKUP(B:B,'[4]SQL Results'!$B$1:$K$65536,10,0)</f>
        <v>2342.45</v>
      </c>
      <c r="AV28" s="98">
        <f>VLOOKUP(B:B,'[4]SQL Results'!$B$1:$L$65536,11,0)</f>
        <v>87</v>
      </c>
      <c r="AW28" s="98">
        <f t="shared" si="8"/>
        <v>23</v>
      </c>
      <c r="AX28" s="98" t="s">
        <v>14</v>
      </c>
      <c r="AY28" s="98">
        <f>AU28*0.05</f>
        <v>117.1225</v>
      </c>
      <c r="AZ28" s="98">
        <f t="shared" si="9"/>
        <v>358</v>
      </c>
      <c r="BA28" s="98">
        <f t="shared" si="10"/>
        <v>-117</v>
      </c>
    </row>
    <row r="29" customHeight="1" spans="1:53">
      <c r="A29" s="15">
        <v>26</v>
      </c>
      <c r="B29" s="35">
        <v>104429</v>
      </c>
      <c r="C29" s="35" t="s">
        <v>66</v>
      </c>
      <c r="D29" s="35" t="s">
        <v>36</v>
      </c>
      <c r="E29" s="35" t="s">
        <v>39</v>
      </c>
      <c r="F29" s="98">
        <v>6</v>
      </c>
      <c r="G29" s="98">
        <v>8</v>
      </c>
      <c r="H29" s="98">
        <f>VLOOKUP(B:B,'[3]SQL Results'!$B$1:$Z$65536,25,0)</f>
        <v>359</v>
      </c>
      <c r="I29" s="98">
        <f>VLOOKUP(B:B,'[3]SQL Results'!$B$1:$AA$65536,26,0)</f>
        <v>3</v>
      </c>
      <c r="J29" s="98">
        <f t="shared" si="0"/>
        <v>-3</v>
      </c>
      <c r="K29" s="98" t="s">
        <v>34</v>
      </c>
      <c r="L29" s="98">
        <f>H29*0.02</f>
        <v>7.18</v>
      </c>
      <c r="M29" s="98">
        <f>J29*2</f>
        <v>-6</v>
      </c>
      <c r="N29" s="98">
        <v>56</v>
      </c>
      <c r="O29" s="98">
        <v>54</v>
      </c>
      <c r="P29" s="98">
        <f>VLOOKUP(B:B,'[3]SQL Results'!$B$1:$AE$65536,30,0)</f>
        <v>1926.75</v>
      </c>
      <c r="Q29" s="98">
        <f>VLOOKUP(B:B,'[3]SQL Results'!$B$1:$AF$65536,31,0)</f>
        <v>27</v>
      </c>
      <c r="R29" s="98">
        <v>9</v>
      </c>
      <c r="S29" s="98">
        <f t="shared" si="3"/>
        <v>36</v>
      </c>
      <c r="T29" s="98">
        <f t="shared" si="4"/>
        <v>-20</v>
      </c>
      <c r="U29" s="98" t="s">
        <v>34</v>
      </c>
      <c r="V29" s="98">
        <f>P29*0.03</f>
        <v>57.8025</v>
      </c>
      <c r="W29" s="98">
        <f>T29*3</f>
        <v>-60</v>
      </c>
      <c r="X29" s="98">
        <f t="shared" si="11"/>
        <v>11</v>
      </c>
      <c r="Y29" s="98">
        <v>15</v>
      </c>
      <c r="Z29" s="98">
        <v>0</v>
      </c>
      <c r="AA29" s="98">
        <v>0</v>
      </c>
      <c r="AB29" s="98">
        <f>VLOOKUP(B:B,'[4]SQL Results'!$B$1:$AJ$65536,35,0)</f>
        <v>60.81</v>
      </c>
      <c r="AC29" s="98">
        <f>VLOOKUP(B:B,'[4]SQL Results'!$B$1:$AK$65536,36,0)</f>
        <v>2</v>
      </c>
      <c r="AD29" s="98">
        <f t="shared" si="5"/>
        <v>-13</v>
      </c>
      <c r="AE29" s="98" t="s">
        <v>34</v>
      </c>
      <c r="AF29" s="98">
        <f>AB29*0.03</f>
        <v>1.8243</v>
      </c>
      <c r="AG29" s="98">
        <v>2</v>
      </c>
      <c r="AH29" s="98">
        <v>2</v>
      </c>
      <c r="AI29" s="98">
        <v>0</v>
      </c>
      <c r="AJ29" s="98">
        <f t="shared" si="6"/>
        <v>-2</v>
      </c>
      <c r="AK29" s="98" t="s">
        <v>34</v>
      </c>
      <c r="AL29" s="98"/>
      <c r="AM29" s="98">
        <v>907</v>
      </c>
      <c r="AN29" s="98">
        <v>1088</v>
      </c>
      <c r="AO29" s="98">
        <f>VLOOKUP(B:B,'[4]SQL Results'!$B$1:$F$65536,5,0)</f>
        <v>962.45</v>
      </c>
      <c r="AP29" s="98">
        <f t="shared" si="7"/>
        <v>55.45</v>
      </c>
      <c r="AQ29" s="98" t="s">
        <v>13</v>
      </c>
      <c r="AR29" s="98">
        <f>AO29*0.05</f>
        <v>48.1225</v>
      </c>
      <c r="AS29" s="98">
        <v>28</v>
      </c>
      <c r="AT29" s="98">
        <v>34</v>
      </c>
      <c r="AU29" s="98">
        <f>VLOOKUP(B:B,'[4]SQL Results'!$B$1:$K$65536,10,0)</f>
        <v>286.52</v>
      </c>
      <c r="AV29" s="98">
        <f>VLOOKUP(B:B,'[4]SQL Results'!$B$1:$L$65536,11,0)</f>
        <v>11</v>
      </c>
      <c r="AW29" s="98">
        <f t="shared" si="8"/>
        <v>-17</v>
      </c>
      <c r="AX29" s="98" t="s">
        <v>34</v>
      </c>
      <c r="AY29" s="98">
        <f>AU29*0.03</f>
        <v>8.5956</v>
      </c>
      <c r="AZ29" s="98">
        <f t="shared" si="9"/>
        <v>124</v>
      </c>
      <c r="BA29" s="98">
        <f t="shared" si="10"/>
        <v>-66</v>
      </c>
    </row>
    <row r="30" customHeight="1" spans="1:53">
      <c r="A30" s="15">
        <v>27</v>
      </c>
      <c r="B30" s="35">
        <v>105267</v>
      </c>
      <c r="C30" s="35" t="s">
        <v>67</v>
      </c>
      <c r="D30" s="35" t="s">
        <v>36</v>
      </c>
      <c r="E30" s="35" t="s">
        <v>39</v>
      </c>
      <c r="F30" s="98">
        <v>6</v>
      </c>
      <c r="G30" s="98">
        <v>8</v>
      </c>
      <c r="H30" s="98">
        <f>VLOOKUP(B:B,'[3]SQL Results'!$B$1:$Z$65536,25,0)</f>
        <v>270</v>
      </c>
      <c r="I30" s="98">
        <f>VLOOKUP(B:B,'[3]SQL Results'!$B$1:$AA$65536,26,0)</f>
        <v>2</v>
      </c>
      <c r="J30" s="98">
        <f t="shared" si="0"/>
        <v>-4</v>
      </c>
      <c r="K30" s="98" t="s">
        <v>34</v>
      </c>
      <c r="L30" s="98">
        <f>H30*0.02</f>
        <v>5.4</v>
      </c>
      <c r="M30" s="98">
        <f>J30*2</f>
        <v>-8</v>
      </c>
      <c r="N30" s="98">
        <v>56</v>
      </c>
      <c r="O30" s="98">
        <v>54</v>
      </c>
      <c r="P30" s="98">
        <f>VLOOKUP(B:B,'[3]SQL Results'!$B$1:$AE$65536,30,0)</f>
        <v>5427.53</v>
      </c>
      <c r="Q30" s="98">
        <f>VLOOKUP(B:B,'[3]SQL Results'!$B$1:$AF$65536,31,0)</f>
        <v>59</v>
      </c>
      <c r="R30" s="98">
        <v>42</v>
      </c>
      <c r="S30" s="98">
        <f t="shared" si="3"/>
        <v>101</v>
      </c>
      <c r="T30" s="98">
        <f t="shared" si="4"/>
        <v>45</v>
      </c>
      <c r="U30" s="98" t="s">
        <v>14</v>
      </c>
      <c r="V30" s="98">
        <f>P30*0.05</f>
        <v>271.3765</v>
      </c>
      <c r="W30" s="98"/>
      <c r="X30" s="98">
        <f t="shared" si="11"/>
        <v>11</v>
      </c>
      <c r="Y30" s="98">
        <v>15</v>
      </c>
      <c r="Z30" s="98">
        <f>VLOOKUP(B:B,'[4]SQL Results'!$B$1:$P$65536,15,0)</f>
        <v>121.5</v>
      </c>
      <c r="AA30" s="98">
        <f>VLOOKUP(B:B,'[4]SQL Results'!$B$1:$Q$65536,16,0)</f>
        <v>4</v>
      </c>
      <c r="AB30" s="98">
        <f>VLOOKUP(B:B,'[4]SQL Results'!$B$1:$AJ$65536,35,0)</f>
        <v>98.3</v>
      </c>
      <c r="AC30" s="98">
        <f>VLOOKUP(B:B,'[4]SQL Results'!$B$1:$AK$65536,36,0)</f>
        <v>3</v>
      </c>
      <c r="AD30" s="98">
        <f t="shared" si="5"/>
        <v>-8</v>
      </c>
      <c r="AE30" s="98" t="s">
        <v>34</v>
      </c>
      <c r="AF30" s="98">
        <f>AB30*0.03</f>
        <v>2.949</v>
      </c>
      <c r="AG30" s="98">
        <v>3</v>
      </c>
      <c r="AH30" s="98">
        <v>4</v>
      </c>
      <c r="AI30" s="98">
        <f>VLOOKUP(B:B,'[4]SQL Results'!$B$1:$V$65536,21,0)</f>
        <v>19</v>
      </c>
      <c r="AJ30" s="98">
        <f t="shared" si="6"/>
        <v>16</v>
      </c>
      <c r="AK30" s="98" t="s">
        <v>14</v>
      </c>
      <c r="AL30" s="98">
        <f>AI30*5</f>
        <v>95</v>
      </c>
      <c r="AM30" s="98">
        <v>907</v>
      </c>
      <c r="AN30" s="98">
        <v>1088</v>
      </c>
      <c r="AO30" s="98">
        <f>VLOOKUP(B:B,'[4]SQL Results'!$B$1:$F$65536,5,0)</f>
        <v>2198.68</v>
      </c>
      <c r="AP30" s="98">
        <f t="shared" si="7"/>
        <v>1291.68</v>
      </c>
      <c r="AQ30" s="98" t="s">
        <v>14</v>
      </c>
      <c r="AR30" s="98">
        <f>AO30*0.07</f>
        <v>153.9076</v>
      </c>
      <c r="AS30" s="98">
        <v>28</v>
      </c>
      <c r="AT30" s="98">
        <v>34</v>
      </c>
      <c r="AU30" s="98">
        <f>VLOOKUP(B:B,'[4]SQL Results'!$B$1:$K$65536,10,0)</f>
        <v>643.95</v>
      </c>
      <c r="AV30" s="98">
        <f>VLOOKUP(B:B,'[4]SQL Results'!$B$1:$L$65536,11,0)</f>
        <v>24</v>
      </c>
      <c r="AW30" s="98">
        <f t="shared" si="8"/>
        <v>-4</v>
      </c>
      <c r="AX30" s="98" t="s">
        <v>34</v>
      </c>
      <c r="AY30" s="98">
        <f>AU30*0.03</f>
        <v>19.3185</v>
      </c>
      <c r="AZ30" s="98">
        <f t="shared" si="9"/>
        <v>548</v>
      </c>
      <c r="BA30" s="98">
        <f t="shared" si="10"/>
        <v>-8</v>
      </c>
    </row>
    <row r="31" customHeight="1" spans="1:53">
      <c r="A31" s="15">
        <v>28</v>
      </c>
      <c r="B31" s="99">
        <v>106569</v>
      </c>
      <c r="C31" s="99" t="s">
        <v>68</v>
      </c>
      <c r="D31" s="35" t="s">
        <v>36</v>
      </c>
      <c r="E31" s="35" t="s">
        <v>39</v>
      </c>
      <c r="F31" s="98">
        <v>0</v>
      </c>
      <c r="G31" s="98">
        <v>0</v>
      </c>
      <c r="H31" s="98">
        <f>VLOOKUP(B:B,'[3]SQL Results'!$B$1:$Z$65536,25,0)</f>
        <v>405</v>
      </c>
      <c r="I31" s="98">
        <f>VLOOKUP(B:B,'[3]SQL Results'!$B$1:$AA$65536,26,0)</f>
        <v>3</v>
      </c>
      <c r="J31" s="98">
        <f t="shared" si="0"/>
        <v>3</v>
      </c>
      <c r="K31" s="98" t="s">
        <v>13</v>
      </c>
      <c r="L31" s="98">
        <f>H31*0.03</f>
        <v>12.15</v>
      </c>
      <c r="M31" s="98"/>
      <c r="N31" s="98">
        <v>3</v>
      </c>
      <c r="O31" s="98">
        <v>3</v>
      </c>
      <c r="P31" s="98">
        <f>VLOOKUP(B:B,'[3]SQL Results'!$B$1:$AE$65536,30,0)</f>
        <v>1257.92</v>
      </c>
      <c r="Q31" s="98">
        <f>VLOOKUP(B:B,'[3]SQL Results'!$B$1:$AF$65536,31,0)</f>
        <v>16</v>
      </c>
      <c r="R31" s="98">
        <v>8</v>
      </c>
      <c r="S31" s="98">
        <f t="shared" si="3"/>
        <v>24</v>
      </c>
      <c r="T31" s="98">
        <f t="shared" si="4"/>
        <v>21</v>
      </c>
      <c r="U31" s="98" t="s">
        <v>14</v>
      </c>
      <c r="V31" s="98">
        <f>P31*0.05</f>
        <v>62.896</v>
      </c>
      <c r="W31" s="98"/>
      <c r="X31" s="98">
        <v>0</v>
      </c>
      <c r="Y31" s="98">
        <v>0</v>
      </c>
      <c r="Z31" s="98">
        <f>VLOOKUP(B:B,'[4]SQL Results'!$B$1:$P$65536,15,0)</f>
        <v>106.25</v>
      </c>
      <c r="AA31" s="98">
        <f>VLOOKUP(B:B,'[4]SQL Results'!$B$1:$Q$65536,16,0)</f>
        <v>3</v>
      </c>
      <c r="AB31" s="98">
        <f>VLOOKUP(B:B,'[4]SQL Results'!$B$1:$AJ$65536,35,0)</f>
        <v>33.15</v>
      </c>
      <c r="AC31" s="98">
        <f>VLOOKUP(B:B,'[4]SQL Results'!$B$1:$AK$65536,36,0)</f>
        <v>1</v>
      </c>
      <c r="AD31" s="98">
        <f t="shared" si="5"/>
        <v>4</v>
      </c>
      <c r="AE31" s="98" t="s">
        <v>13</v>
      </c>
      <c r="AF31" s="98">
        <f>AB31*0.04</f>
        <v>1.326</v>
      </c>
      <c r="AG31" s="98">
        <v>0</v>
      </c>
      <c r="AH31" s="98">
        <v>0</v>
      </c>
      <c r="AI31" s="98">
        <f>VLOOKUP(B:B,'[4]SQL Results'!$B$1:$V$65536,21,0)</f>
        <v>12</v>
      </c>
      <c r="AJ31" s="98">
        <f t="shared" si="6"/>
        <v>12</v>
      </c>
      <c r="AK31" s="98" t="s">
        <v>13</v>
      </c>
      <c r="AL31" s="98"/>
      <c r="AM31" s="98">
        <v>0</v>
      </c>
      <c r="AN31" s="98">
        <v>0</v>
      </c>
      <c r="AO31" s="98">
        <f>VLOOKUP(B:B,'[4]SQL Results'!$B$1:$F$65536,5,0)</f>
        <v>1017.5</v>
      </c>
      <c r="AP31" s="98">
        <f t="shared" si="7"/>
        <v>1017.5</v>
      </c>
      <c r="AQ31" s="98" t="s">
        <v>13</v>
      </c>
      <c r="AR31" s="98">
        <f>AO31*0.05</f>
        <v>50.875</v>
      </c>
      <c r="AS31" s="98">
        <v>0</v>
      </c>
      <c r="AT31" s="98">
        <v>0</v>
      </c>
      <c r="AU31" s="98">
        <f>VLOOKUP(B:B,'[4]SQL Results'!$B$1:$K$65536,10,0)</f>
        <v>659.68</v>
      </c>
      <c r="AV31" s="98">
        <f>VLOOKUP(B:B,'[4]SQL Results'!$B$1:$L$65536,11,0)</f>
        <v>27</v>
      </c>
      <c r="AW31" s="98">
        <f t="shared" si="8"/>
        <v>27</v>
      </c>
      <c r="AX31" s="98" t="s">
        <v>13</v>
      </c>
      <c r="AY31" s="98">
        <f>AU31*0.4</f>
        <v>263.872</v>
      </c>
      <c r="AZ31" s="98">
        <f t="shared" si="9"/>
        <v>391</v>
      </c>
      <c r="BA31" s="98">
        <f t="shared" si="10"/>
        <v>0</v>
      </c>
    </row>
    <row r="32" customHeight="1" spans="1:53">
      <c r="A32" s="15">
        <v>29</v>
      </c>
      <c r="B32" s="99">
        <v>106399</v>
      </c>
      <c r="C32" s="99" t="s">
        <v>69</v>
      </c>
      <c r="D32" s="35" t="s">
        <v>36</v>
      </c>
      <c r="E32" s="35" t="s">
        <v>39</v>
      </c>
      <c r="F32" s="98">
        <v>0</v>
      </c>
      <c r="G32" s="98">
        <v>0</v>
      </c>
      <c r="H32" s="98">
        <f>VLOOKUP(B:B,'[3]SQL Results'!$B$1:$Z$65536,25,0)</f>
        <v>250</v>
      </c>
      <c r="I32" s="98">
        <f>VLOOKUP(B:B,'[3]SQL Results'!$B$1:$AA$65536,26,0)</f>
        <v>2</v>
      </c>
      <c r="J32" s="98">
        <f t="shared" si="0"/>
        <v>2</v>
      </c>
      <c r="K32" s="98" t="s">
        <v>13</v>
      </c>
      <c r="L32" s="98">
        <f>H32*0.03</f>
        <v>7.5</v>
      </c>
      <c r="M32" s="98"/>
      <c r="N32" s="98">
        <v>3</v>
      </c>
      <c r="O32" s="98">
        <v>3</v>
      </c>
      <c r="P32" s="98">
        <f>VLOOKUP(B:B,'[3]SQL Results'!$B$1:$AE$65536,30,0)</f>
        <v>1115.51</v>
      </c>
      <c r="Q32" s="98">
        <f>VLOOKUP(B:B,'[3]SQL Results'!$B$1:$AF$65536,31,0)</f>
        <v>12</v>
      </c>
      <c r="R32" s="98">
        <v>7</v>
      </c>
      <c r="S32" s="98">
        <f t="shared" si="3"/>
        <v>19</v>
      </c>
      <c r="T32" s="98">
        <f t="shared" si="4"/>
        <v>16</v>
      </c>
      <c r="U32" s="98" t="s">
        <v>14</v>
      </c>
      <c r="V32" s="98">
        <f>P32*0.05</f>
        <v>55.7755</v>
      </c>
      <c r="W32" s="98"/>
      <c r="X32" s="98">
        <v>0</v>
      </c>
      <c r="Y32" s="98">
        <v>0</v>
      </c>
      <c r="Z32" s="98">
        <f>VLOOKUP(B:B,'[4]SQL Results'!$B$1:$P$65536,15,0)</f>
        <v>136.25</v>
      </c>
      <c r="AA32" s="98">
        <f>VLOOKUP(B:B,'[4]SQL Results'!$B$1:$Q$65536,16,0)</f>
        <v>4</v>
      </c>
      <c r="AB32" s="98">
        <f>VLOOKUP(B:B,'[4]SQL Results'!$B$1:$AJ$65536,35,0)</f>
        <v>171.6</v>
      </c>
      <c r="AC32" s="98">
        <f>VLOOKUP(B:B,'[4]SQL Results'!$B$1:$AK$65536,36,0)</f>
        <v>5</v>
      </c>
      <c r="AD32" s="98">
        <f t="shared" si="5"/>
        <v>9</v>
      </c>
      <c r="AE32" s="98" t="s">
        <v>13</v>
      </c>
      <c r="AF32" s="98">
        <f>AB32*0.04</f>
        <v>6.864</v>
      </c>
      <c r="AG32" s="98">
        <v>0</v>
      </c>
      <c r="AH32" s="98">
        <v>0</v>
      </c>
      <c r="AI32" s="98">
        <f>VLOOKUP(B:B,'[4]SQL Results'!$B$1:$V$65536,21,0)</f>
        <v>1</v>
      </c>
      <c r="AJ32" s="98">
        <f t="shared" si="6"/>
        <v>1</v>
      </c>
      <c r="AK32" s="98" t="s">
        <v>13</v>
      </c>
      <c r="AL32" s="98"/>
      <c r="AM32" s="98">
        <v>0</v>
      </c>
      <c r="AN32" s="98">
        <v>0</v>
      </c>
      <c r="AO32" s="98">
        <f>VLOOKUP(B:B,'[4]SQL Results'!$B$1:$F$65536,5,0)</f>
        <v>623.03</v>
      </c>
      <c r="AP32" s="98">
        <f t="shared" si="7"/>
        <v>623.03</v>
      </c>
      <c r="AQ32" s="98" t="s">
        <v>13</v>
      </c>
      <c r="AR32" s="98">
        <f>AO32*0.05</f>
        <v>31.1515</v>
      </c>
      <c r="AS32" s="98">
        <v>0</v>
      </c>
      <c r="AT32" s="98">
        <v>0</v>
      </c>
      <c r="AU32" s="98">
        <f>VLOOKUP(B:B,'[4]SQL Results'!$B$1:$K$65536,10,0)</f>
        <v>936.85</v>
      </c>
      <c r="AV32" s="98">
        <f>VLOOKUP(B:B,'[4]SQL Results'!$B$1:$L$65536,11,0)</f>
        <v>38</v>
      </c>
      <c r="AW32" s="98">
        <f t="shared" si="8"/>
        <v>38</v>
      </c>
      <c r="AX32" s="98" t="s">
        <v>13</v>
      </c>
      <c r="AY32" s="98">
        <f>AU32*0.4</f>
        <v>374.74</v>
      </c>
      <c r="AZ32" s="98">
        <f t="shared" si="9"/>
        <v>476</v>
      </c>
      <c r="BA32" s="98">
        <f t="shared" si="10"/>
        <v>0</v>
      </c>
    </row>
    <row r="33" customHeight="1" spans="1:53">
      <c r="A33" s="15">
        <v>30</v>
      </c>
      <c r="B33" s="35">
        <v>107658</v>
      </c>
      <c r="C33" s="35" t="s">
        <v>70</v>
      </c>
      <c r="D33" s="35"/>
      <c r="E33" s="35" t="s">
        <v>39</v>
      </c>
      <c r="F33" s="98">
        <v>0</v>
      </c>
      <c r="G33" s="98">
        <v>0</v>
      </c>
      <c r="H33" s="98">
        <v>0</v>
      </c>
      <c r="I33" s="98">
        <v>0</v>
      </c>
      <c r="J33" s="98">
        <f t="shared" si="0"/>
        <v>0</v>
      </c>
      <c r="K33" s="98" t="s">
        <v>13</v>
      </c>
      <c r="L33" s="98">
        <f>H33*0.03</f>
        <v>0</v>
      </c>
      <c r="M33" s="98"/>
      <c r="N33" s="98">
        <v>0</v>
      </c>
      <c r="O33" s="98">
        <v>0</v>
      </c>
      <c r="P33" s="98">
        <v>0</v>
      </c>
      <c r="Q33" s="98">
        <v>0</v>
      </c>
      <c r="R33" s="98">
        <v>0</v>
      </c>
      <c r="S33" s="98">
        <f t="shared" si="3"/>
        <v>0</v>
      </c>
      <c r="T33" s="98">
        <f t="shared" si="4"/>
        <v>0</v>
      </c>
      <c r="U33" s="98" t="s">
        <v>14</v>
      </c>
      <c r="V33" s="98">
        <f>P33*0.05</f>
        <v>0</v>
      </c>
      <c r="W33" s="98"/>
      <c r="X33" s="98">
        <v>0</v>
      </c>
      <c r="Y33" s="98">
        <v>0</v>
      </c>
      <c r="Z33" s="98">
        <f>VLOOKUP(B:B,'[4]SQL Results'!$B$1:$P$65536,15,0)</f>
        <v>73</v>
      </c>
      <c r="AA33" s="98">
        <f>VLOOKUP(B:B,'[4]SQL Results'!$B$1:$Q$65536,16,0)</f>
        <v>3</v>
      </c>
      <c r="AB33" s="98">
        <v>0</v>
      </c>
      <c r="AC33" s="98">
        <v>0</v>
      </c>
      <c r="AD33" s="98">
        <f t="shared" si="5"/>
        <v>3</v>
      </c>
      <c r="AE33" s="98" t="s">
        <v>13</v>
      </c>
      <c r="AF33" s="98">
        <f>AB33*0.04</f>
        <v>0</v>
      </c>
      <c r="AG33" s="98">
        <v>0</v>
      </c>
      <c r="AH33" s="98">
        <v>0</v>
      </c>
      <c r="AI33" s="98">
        <v>0</v>
      </c>
      <c r="AJ33" s="98">
        <f t="shared" si="6"/>
        <v>0</v>
      </c>
      <c r="AK33" s="98" t="s">
        <v>13</v>
      </c>
      <c r="AL33" s="98"/>
      <c r="AM33" s="98">
        <v>0</v>
      </c>
      <c r="AN33" s="98">
        <v>0</v>
      </c>
      <c r="AO33" s="98">
        <v>0</v>
      </c>
      <c r="AP33" s="98">
        <f t="shared" si="7"/>
        <v>0</v>
      </c>
      <c r="AQ33" s="98" t="s">
        <v>13</v>
      </c>
      <c r="AR33" s="98">
        <f>AO33*0.05</f>
        <v>0</v>
      </c>
      <c r="AS33" s="98">
        <v>0</v>
      </c>
      <c r="AT33" s="98">
        <v>0</v>
      </c>
      <c r="AU33" s="98">
        <f>VLOOKUP(B:B,'[4]SQL Results'!$B$1:$K$65536,10,0)</f>
        <v>71.24</v>
      </c>
      <c r="AV33" s="98">
        <f>VLOOKUP(B:B,'[4]SQL Results'!$B$1:$L$65536,11,0)</f>
        <v>3</v>
      </c>
      <c r="AW33" s="98">
        <f t="shared" si="8"/>
        <v>3</v>
      </c>
      <c r="AX33" s="98" t="s">
        <v>13</v>
      </c>
      <c r="AY33" s="98">
        <f>AU33*0.4</f>
        <v>28.496</v>
      </c>
      <c r="AZ33" s="98">
        <f t="shared" si="9"/>
        <v>28</v>
      </c>
      <c r="BA33" s="98">
        <f t="shared" si="10"/>
        <v>0</v>
      </c>
    </row>
    <row r="34" customHeight="1" spans="1:53">
      <c r="A34" s="15">
        <v>31</v>
      </c>
      <c r="B34" s="35">
        <v>108277</v>
      </c>
      <c r="C34" s="35" t="s">
        <v>71</v>
      </c>
      <c r="D34" s="35"/>
      <c r="E34" s="35" t="s">
        <v>39</v>
      </c>
      <c r="F34" s="98">
        <v>0</v>
      </c>
      <c r="G34" s="98">
        <v>0</v>
      </c>
      <c r="H34" s="98">
        <v>0</v>
      </c>
      <c r="I34" s="98">
        <v>0</v>
      </c>
      <c r="J34" s="98">
        <f t="shared" si="0"/>
        <v>0</v>
      </c>
      <c r="K34" s="98" t="s">
        <v>13</v>
      </c>
      <c r="L34" s="98">
        <f>H34*0.03</f>
        <v>0</v>
      </c>
      <c r="M34" s="98"/>
      <c r="N34" s="98">
        <v>0</v>
      </c>
      <c r="O34" s="98">
        <v>0</v>
      </c>
      <c r="P34" s="98">
        <v>0</v>
      </c>
      <c r="Q34" s="98">
        <v>0</v>
      </c>
      <c r="R34" s="98">
        <v>0</v>
      </c>
      <c r="S34" s="98">
        <f t="shared" si="3"/>
        <v>0</v>
      </c>
      <c r="T34" s="98">
        <f t="shared" si="4"/>
        <v>0</v>
      </c>
      <c r="U34" s="98" t="s">
        <v>14</v>
      </c>
      <c r="V34" s="98">
        <f>P34*0.05</f>
        <v>0</v>
      </c>
      <c r="W34" s="98"/>
      <c r="X34" s="98">
        <v>0</v>
      </c>
      <c r="Y34" s="98">
        <v>0</v>
      </c>
      <c r="Z34" s="98">
        <v>0</v>
      </c>
      <c r="AA34" s="98">
        <v>0</v>
      </c>
      <c r="AB34" s="98">
        <v>0</v>
      </c>
      <c r="AC34" s="98">
        <v>0</v>
      </c>
      <c r="AD34" s="98">
        <f t="shared" si="5"/>
        <v>0</v>
      </c>
      <c r="AE34" s="98" t="s">
        <v>13</v>
      </c>
      <c r="AF34" s="98">
        <f>AB34*0.04</f>
        <v>0</v>
      </c>
      <c r="AG34" s="98">
        <v>0</v>
      </c>
      <c r="AH34" s="98">
        <v>0</v>
      </c>
      <c r="AI34" s="98">
        <v>0</v>
      </c>
      <c r="AJ34" s="98">
        <f t="shared" si="6"/>
        <v>0</v>
      </c>
      <c r="AK34" s="98" t="s">
        <v>13</v>
      </c>
      <c r="AL34" s="98"/>
      <c r="AM34" s="98">
        <v>0</v>
      </c>
      <c r="AN34" s="98">
        <v>0</v>
      </c>
      <c r="AO34" s="98">
        <v>0</v>
      </c>
      <c r="AP34" s="98">
        <f t="shared" si="7"/>
        <v>0</v>
      </c>
      <c r="AQ34" s="98" t="s">
        <v>13</v>
      </c>
      <c r="AR34" s="98">
        <f>AO34*0.05</f>
        <v>0</v>
      </c>
      <c r="AS34" s="98">
        <v>0</v>
      </c>
      <c r="AT34" s="98">
        <v>0</v>
      </c>
      <c r="AU34" s="98">
        <v>0</v>
      </c>
      <c r="AV34" s="98">
        <v>0</v>
      </c>
      <c r="AW34" s="98">
        <f t="shared" si="8"/>
        <v>0</v>
      </c>
      <c r="AX34" s="98" t="s">
        <v>13</v>
      </c>
      <c r="AY34" s="98">
        <f>AU34*0.4</f>
        <v>0</v>
      </c>
      <c r="AZ34" s="98">
        <f t="shared" si="9"/>
        <v>0</v>
      </c>
      <c r="BA34" s="98">
        <f t="shared" si="10"/>
        <v>0</v>
      </c>
    </row>
    <row r="35" customHeight="1" spans="1:53">
      <c r="A35" s="15">
        <v>32</v>
      </c>
      <c r="B35" s="35">
        <v>387</v>
      </c>
      <c r="C35" s="35" t="s">
        <v>72</v>
      </c>
      <c r="D35" s="35" t="s">
        <v>48</v>
      </c>
      <c r="E35" s="35" t="s">
        <v>73</v>
      </c>
      <c r="F35" s="98">
        <v>9</v>
      </c>
      <c r="G35" s="98">
        <v>12</v>
      </c>
      <c r="H35" s="98">
        <f>VLOOKUP(B:B,'[3]SQL Results'!$B$1:$Z$65536,25,0)</f>
        <v>912</v>
      </c>
      <c r="I35" s="98">
        <f>VLOOKUP(B:B,'[3]SQL Results'!$B$1:$AA$65536,26,0)</f>
        <v>8</v>
      </c>
      <c r="J35" s="98">
        <f t="shared" si="0"/>
        <v>-1</v>
      </c>
      <c r="K35" s="98" t="s">
        <v>34</v>
      </c>
      <c r="L35" s="98">
        <f>H35*0.02</f>
        <v>18.24</v>
      </c>
      <c r="M35" s="98">
        <f>J35*2</f>
        <v>-2</v>
      </c>
      <c r="N35" s="98">
        <v>168</v>
      </c>
      <c r="O35" s="98">
        <v>188</v>
      </c>
      <c r="P35" s="98">
        <f>VLOOKUP(B:B,'[3]SQL Results'!$B$1:$AE$65536,30,0)</f>
        <v>9277.3</v>
      </c>
      <c r="Q35" s="98">
        <f>VLOOKUP(B:B,'[3]SQL Results'!$B$1:$AF$65536,31,0)</f>
        <v>99</v>
      </c>
      <c r="R35" s="98">
        <v>79</v>
      </c>
      <c r="S35" s="98">
        <f t="shared" si="3"/>
        <v>178</v>
      </c>
      <c r="T35" s="98">
        <f t="shared" si="4"/>
        <v>10</v>
      </c>
      <c r="U35" s="98" t="s">
        <v>13</v>
      </c>
      <c r="V35" s="98">
        <f>P35*0.04</f>
        <v>371.092</v>
      </c>
      <c r="W35" s="98"/>
      <c r="X35" s="98">
        <f t="shared" ref="X35:X41" si="16">Y35-4</f>
        <v>34</v>
      </c>
      <c r="Y35" s="98">
        <v>38</v>
      </c>
      <c r="Z35" s="98">
        <f>VLOOKUP(B:B,'[4]SQL Results'!$B$1:$P$65536,15,0)</f>
        <v>210</v>
      </c>
      <c r="AA35" s="98">
        <f>VLOOKUP(B:B,'[4]SQL Results'!$B$1:$Q$65536,16,0)</f>
        <v>7</v>
      </c>
      <c r="AB35" s="98">
        <f>VLOOKUP(B:B,'[4]SQL Results'!$B$1:$AJ$65536,35,0)</f>
        <v>303.06</v>
      </c>
      <c r="AC35" s="98">
        <f>VLOOKUP(B:B,'[4]SQL Results'!$B$1:$AK$65536,36,0)</f>
        <v>8</v>
      </c>
      <c r="AD35" s="98">
        <f t="shared" si="5"/>
        <v>-23</v>
      </c>
      <c r="AE35" s="98" t="s">
        <v>34</v>
      </c>
      <c r="AF35" s="98">
        <f>AB35*0.03</f>
        <v>9.0918</v>
      </c>
      <c r="AG35" s="98">
        <v>10</v>
      </c>
      <c r="AH35" s="98">
        <v>12</v>
      </c>
      <c r="AI35" s="98">
        <v>0</v>
      </c>
      <c r="AJ35" s="98">
        <f t="shared" si="6"/>
        <v>-10</v>
      </c>
      <c r="AK35" s="98" t="s">
        <v>34</v>
      </c>
      <c r="AL35" s="98"/>
      <c r="AM35" s="98">
        <v>3106</v>
      </c>
      <c r="AN35" s="98">
        <v>3480</v>
      </c>
      <c r="AO35" s="98">
        <f>VLOOKUP(B:B,'[4]SQL Results'!$B$1:$F$65536,5,0)</f>
        <v>2091</v>
      </c>
      <c r="AP35" s="98">
        <f t="shared" si="7"/>
        <v>-1015</v>
      </c>
      <c r="AQ35" s="98" t="s">
        <v>34</v>
      </c>
      <c r="AR35" s="98">
        <f t="shared" ref="AR35:AR48" si="17">AO35*0.04</f>
        <v>83.64</v>
      </c>
      <c r="AS35" s="98">
        <v>63</v>
      </c>
      <c r="AT35" s="98">
        <v>72</v>
      </c>
      <c r="AU35" s="98">
        <f>VLOOKUP(B:B,'[4]SQL Results'!$B$1:$K$65536,10,0)</f>
        <v>985.18</v>
      </c>
      <c r="AV35" s="98">
        <f>VLOOKUP(B:B,'[4]SQL Results'!$B$1:$L$65536,11,0)</f>
        <v>35</v>
      </c>
      <c r="AW35" s="98">
        <f t="shared" si="8"/>
        <v>-28</v>
      </c>
      <c r="AX35" s="98" t="s">
        <v>34</v>
      </c>
      <c r="AY35" s="98">
        <f>AU35*0.03</f>
        <v>29.5554</v>
      </c>
      <c r="AZ35" s="98">
        <f t="shared" si="9"/>
        <v>512</v>
      </c>
      <c r="BA35" s="98">
        <f t="shared" si="10"/>
        <v>-2</v>
      </c>
    </row>
    <row r="36" customHeight="1" spans="1:53">
      <c r="A36" s="15">
        <v>33</v>
      </c>
      <c r="B36" s="35">
        <v>377</v>
      </c>
      <c r="C36" s="35" t="s">
        <v>74</v>
      </c>
      <c r="D36" s="35" t="s">
        <v>45</v>
      </c>
      <c r="E36" s="35" t="s">
        <v>73</v>
      </c>
      <c r="F36" s="98">
        <v>7</v>
      </c>
      <c r="G36" s="98">
        <v>9</v>
      </c>
      <c r="H36" s="98">
        <f>VLOOKUP(B:B,'[3]SQL Results'!$B$1:$Z$65536,25,0)</f>
        <v>675</v>
      </c>
      <c r="I36" s="98">
        <f>VLOOKUP(B:B,'[3]SQL Results'!$B$1:$AA$65536,26,0)</f>
        <v>5</v>
      </c>
      <c r="J36" s="98">
        <f t="shared" si="0"/>
        <v>-2</v>
      </c>
      <c r="K36" s="98" t="s">
        <v>34</v>
      </c>
      <c r="L36" s="98">
        <f>H36*0.02</f>
        <v>13.5</v>
      </c>
      <c r="M36" s="98">
        <f>J36*2</f>
        <v>-4</v>
      </c>
      <c r="N36" s="98">
        <v>114</v>
      </c>
      <c r="O36" s="98">
        <v>124</v>
      </c>
      <c r="P36" s="98">
        <f>VLOOKUP(B:B,'[3]SQL Results'!$B$1:$AE$65536,30,0)</f>
        <v>9068.01</v>
      </c>
      <c r="Q36" s="98">
        <f>VLOOKUP(B:B,'[3]SQL Results'!$B$1:$AF$65536,31,0)</f>
        <v>107</v>
      </c>
      <c r="R36" s="98">
        <v>52</v>
      </c>
      <c r="S36" s="98">
        <f t="shared" si="3"/>
        <v>159</v>
      </c>
      <c r="T36" s="98">
        <f t="shared" si="4"/>
        <v>45</v>
      </c>
      <c r="U36" s="98" t="s">
        <v>14</v>
      </c>
      <c r="V36" s="98">
        <f>P36*0.05</f>
        <v>453.4005</v>
      </c>
      <c r="W36" s="98"/>
      <c r="X36" s="98">
        <f t="shared" si="16"/>
        <v>34</v>
      </c>
      <c r="Y36" s="98">
        <v>38</v>
      </c>
      <c r="Z36" s="98">
        <f>VLOOKUP(B:B,'[4]SQL Results'!$B$1:$P$65536,15,0)</f>
        <v>120</v>
      </c>
      <c r="AA36" s="98">
        <f>VLOOKUP(B:B,'[4]SQL Results'!$B$1:$Q$65536,16,0)</f>
        <v>4</v>
      </c>
      <c r="AB36" s="98">
        <f>VLOOKUP(B:B,'[4]SQL Results'!$B$1:$AJ$65536,35,0)</f>
        <v>190.75</v>
      </c>
      <c r="AC36" s="98">
        <f>VLOOKUP(B:B,'[4]SQL Results'!$B$1:$AK$65536,36,0)</f>
        <v>5</v>
      </c>
      <c r="AD36" s="98">
        <f t="shared" si="5"/>
        <v>-29</v>
      </c>
      <c r="AE36" s="98" t="s">
        <v>34</v>
      </c>
      <c r="AF36" s="98">
        <f>AB36*0.03</f>
        <v>5.7225</v>
      </c>
      <c r="AG36" s="98">
        <v>8</v>
      </c>
      <c r="AH36" s="98">
        <v>10</v>
      </c>
      <c r="AI36" s="98">
        <f>VLOOKUP(B:B,'[4]SQL Results'!$B$1:$V$65536,21,0)</f>
        <v>5</v>
      </c>
      <c r="AJ36" s="98">
        <f t="shared" si="6"/>
        <v>-3</v>
      </c>
      <c r="AK36" s="98" t="s">
        <v>34</v>
      </c>
      <c r="AL36" s="98"/>
      <c r="AM36" s="98">
        <v>3406</v>
      </c>
      <c r="AN36" s="98">
        <v>3720</v>
      </c>
      <c r="AO36" s="98">
        <f>VLOOKUP(B:B,'[4]SQL Results'!$B$1:$F$65536,5,0)</f>
        <v>2714</v>
      </c>
      <c r="AP36" s="98">
        <f t="shared" si="7"/>
        <v>-692</v>
      </c>
      <c r="AQ36" s="98" t="s">
        <v>34</v>
      </c>
      <c r="AR36" s="98">
        <f t="shared" si="17"/>
        <v>108.56</v>
      </c>
      <c r="AS36" s="98">
        <v>44</v>
      </c>
      <c r="AT36" s="98">
        <v>51</v>
      </c>
      <c r="AU36" s="98">
        <f>VLOOKUP(B:B,'[4]SQL Results'!$B$1:$K$65536,10,0)</f>
        <v>1189.3</v>
      </c>
      <c r="AV36" s="98">
        <f>VLOOKUP(B:B,'[4]SQL Results'!$B$1:$L$65536,11,0)</f>
        <v>43</v>
      </c>
      <c r="AW36" s="98">
        <f t="shared" si="8"/>
        <v>-1</v>
      </c>
      <c r="AX36" s="98" t="s">
        <v>34</v>
      </c>
      <c r="AY36" s="98">
        <f>AU36*0.03</f>
        <v>35.679</v>
      </c>
      <c r="AZ36" s="98">
        <f t="shared" si="9"/>
        <v>617</v>
      </c>
      <c r="BA36" s="98">
        <f t="shared" si="10"/>
        <v>-4</v>
      </c>
    </row>
    <row r="37" customHeight="1" spans="1:53">
      <c r="A37" s="15">
        <v>34</v>
      </c>
      <c r="B37" s="35">
        <v>399</v>
      </c>
      <c r="C37" s="35" t="s">
        <v>75</v>
      </c>
      <c r="D37" s="35" t="s">
        <v>45</v>
      </c>
      <c r="E37" s="35" t="s">
        <v>73</v>
      </c>
      <c r="F37" s="98">
        <v>7</v>
      </c>
      <c r="G37" s="98">
        <v>9</v>
      </c>
      <c r="H37" s="98">
        <f>VLOOKUP(B:B,'[3]SQL Results'!$B$1:$Z$65536,25,0)</f>
        <v>945</v>
      </c>
      <c r="I37" s="98">
        <f>VLOOKUP(B:B,'[3]SQL Results'!$B$1:$AA$65536,26,0)</f>
        <v>7</v>
      </c>
      <c r="J37" s="98">
        <f t="shared" ref="J37:J68" si="18">I37-F37</f>
        <v>0</v>
      </c>
      <c r="K37" s="98" t="s">
        <v>13</v>
      </c>
      <c r="L37" s="98">
        <f>H37*0.03</f>
        <v>28.35</v>
      </c>
      <c r="M37" s="98"/>
      <c r="N37" s="98">
        <v>107</v>
      </c>
      <c r="O37" s="98">
        <v>115</v>
      </c>
      <c r="P37" s="98">
        <f>VLOOKUP(B:B,'[3]SQL Results'!$B$1:$AE$65536,30,0)</f>
        <v>6847.54</v>
      </c>
      <c r="Q37" s="98">
        <f>VLOOKUP(B:B,'[3]SQL Results'!$B$1:$AF$65536,31,0)</f>
        <v>70</v>
      </c>
      <c r="R37" s="98">
        <v>45</v>
      </c>
      <c r="S37" s="98">
        <f t="shared" ref="S37:S68" si="19">Q37+R37</f>
        <v>115</v>
      </c>
      <c r="T37" s="98">
        <f t="shared" ref="T37:T68" si="20">S37-N37</f>
        <v>8</v>
      </c>
      <c r="U37" s="98" t="s">
        <v>14</v>
      </c>
      <c r="V37" s="98">
        <f>P37*0.05</f>
        <v>342.377</v>
      </c>
      <c r="W37" s="98"/>
      <c r="X37" s="98">
        <f t="shared" si="16"/>
        <v>34</v>
      </c>
      <c r="Y37" s="98">
        <v>38</v>
      </c>
      <c r="Z37" s="98">
        <f>VLOOKUP(B:B,'[4]SQL Results'!$B$1:$P$65536,15,0)</f>
        <v>434.28</v>
      </c>
      <c r="AA37" s="98">
        <f>VLOOKUP(B:B,'[4]SQL Results'!$B$1:$Q$65536,16,0)</f>
        <v>12</v>
      </c>
      <c r="AB37" s="98">
        <v>0</v>
      </c>
      <c r="AC37" s="98">
        <v>0</v>
      </c>
      <c r="AD37" s="98">
        <f t="shared" ref="AD37:AD68" si="21">(AA37+AC37)-Y37</f>
        <v>-26</v>
      </c>
      <c r="AE37" s="98" t="s">
        <v>34</v>
      </c>
      <c r="AF37" s="98">
        <f>AB37*0.03</f>
        <v>0</v>
      </c>
      <c r="AG37" s="98">
        <v>8</v>
      </c>
      <c r="AH37" s="98">
        <v>10</v>
      </c>
      <c r="AI37" s="98">
        <f>VLOOKUP(B:B,'[4]SQL Results'!$B$1:$V$65536,21,0)</f>
        <v>12</v>
      </c>
      <c r="AJ37" s="98">
        <f t="shared" ref="AJ37:AJ68" si="22">AI37-AG37</f>
        <v>4</v>
      </c>
      <c r="AK37" s="98" t="s">
        <v>14</v>
      </c>
      <c r="AL37" s="98">
        <f>AI37*5</f>
        <v>60</v>
      </c>
      <c r="AM37" s="98">
        <v>3406</v>
      </c>
      <c r="AN37" s="98">
        <v>3720</v>
      </c>
      <c r="AO37" s="98">
        <f>VLOOKUP(B:B,'[4]SQL Results'!$B$1:$F$65536,5,0)</f>
        <v>2502.5</v>
      </c>
      <c r="AP37" s="98">
        <f t="shared" ref="AP37:AP68" si="23">AO37-AM37</f>
        <v>-903.5</v>
      </c>
      <c r="AQ37" s="98" t="s">
        <v>34</v>
      </c>
      <c r="AR37" s="98">
        <f t="shared" si="17"/>
        <v>100.1</v>
      </c>
      <c r="AS37" s="98">
        <v>67</v>
      </c>
      <c r="AT37" s="98">
        <v>77</v>
      </c>
      <c r="AU37" s="98">
        <f>VLOOKUP(B:B,'[4]SQL Results'!$B$1:$K$65536,10,0)</f>
        <v>1650.42</v>
      </c>
      <c r="AV37" s="98">
        <f>VLOOKUP(B:B,'[4]SQL Results'!$B$1:$L$65536,11,0)</f>
        <v>61</v>
      </c>
      <c r="AW37" s="98">
        <f t="shared" ref="AW37:AW68" si="24">AV37-AS37</f>
        <v>-6</v>
      </c>
      <c r="AX37" s="98" t="s">
        <v>34</v>
      </c>
      <c r="AY37" s="98">
        <f>AU37*0.03</f>
        <v>49.5126</v>
      </c>
      <c r="AZ37" s="98">
        <f t="shared" ref="AZ37:AZ68" si="25">ROUND(L37+V37+AF37+AL37+AR37+AY37,0)</f>
        <v>580</v>
      </c>
      <c r="BA37" s="98">
        <f t="shared" ref="BA37:BA68" si="26">ROUND(M37+W37,0)</f>
        <v>0</v>
      </c>
    </row>
    <row r="38" customHeight="1" spans="1:53">
      <c r="A38" s="15">
        <v>35</v>
      </c>
      <c r="B38" s="35">
        <v>545</v>
      </c>
      <c r="C38" s="35" t="s">
        <v>76</v>
      </c>
      <c r="D38" s="35" t="s">
        <v>77</v>
      </c>
      <c r="E38" s="35" t="s">
        <v>73</v>
      </c>
      <c r="F38" s="98">
        <v>6</v>
      </c>
      <c r="G38" s="98">
        <v>8</v>
      </c>
      <c r="H38" s="98">
        <f>VLOOKUP(B:B,'[3]SQL Results'!$B$1:$Z$65536,25,0)</f>
        <v>348</v>
      </c>
      <c r="I38" s="98">
        <f>VLOOKUP(B:B,'[3]SQL Results'!$B$1:$AA$65536,26,0)</f>
        <v>3</v>
      </c>
      <c r="J38" s="98">
        <f t="shared" si="18"/>
        <v>-3</v>
      </c>
      <c r="K38" s="98" t="s">
        <v>34</v>
      </c>
      <c r="L38" s="98">
        <f t="shared" ref="L38:L46" si="27">H38*0.02</f>
        <v>6.96</v>
      </c>
      <c r="M38" s="98">
        <f t="shared" ref="M38:M46" si="28">J38*2</f>
        <v>-6</v>
      </c>
      <c r="N38" s="98">
        <v>78</v>
      </c>
      <c r="O38" s="98">
        <v>80</v>
      </c>
      <c r="P38" s="98">
        <f>VLOOKUP(B:B,'[3]SQL Results'!$B$1:$AE$65536,30,0)</f>
        <v>1420.4</v>
      </c>
      <c r="Q38" s="98">
        <f>VLOOKUP(B:B,'[3]SQL Results'!$B$1:$AF$65536,31,0)</f>
        <v>19</v>
      </c>
      <c r="R38" s="98">
        <v>8</v>
      </c>
      <c r="S38" s="98">
        <f t="shared" si="19"/>
        <v>27</v>
      </c>
      <c r="T38" s="98">
        <f t="shared" si="20"/>
        <v>-51</v>
      </c>
      <c r="U38" s="98" t="s">
        <v>34</v>
      </c>
      <c r="V38" s="98">
        <f>P38*0.03</f>
        <v>42.612</v>
      </c>
      <c r="W38" s="98">
        <f>T38*3</f>
        <v>-153</v>
      </c>
      <c r="X38" s="98">
        <f t="shared" si="16"/>
        <v>11</v>
      </c>
      <c r="Y38" s="98">
        <v>15</v>
      </c>
      <c r="Z38" s="98">
        <f>VLOOKUP(B:B,'[4]SQL Results'!$B$1:$P$65536,15,0)</f>
        <v>122</v>
      </c>
      <c r="AA38" s="98">
        <f>VLOOKUP(B:B,'[4]SQL Results'!$B$1:$Q$65536,16,0)</f>
        <v>4</v>
      </c>
      <c r="AB38" s="98">
        <f>VLOOKUP(B:B,'[4]SQL Results'!$B$1:$AJ$65536,35,0)</f>
        <v>39</v>
      </c>
      <c r="AC38" s="98">
        <f>VLOOKUP(B:B,'[4]SQL Results'!$B$1:$AK$65536,36,0)</f>
        <v>1</v>
      </c>
      <c r="AD38" s="98">
        <f t="shared" si="21"/>
        <v>-10</v>
      </c>
      <c r="AE38" s="98" t="s">
        <v>34</v>
      </c>
      <c r="AF38" s="98">
        <f>AB38*0.03</f>
        <v>1.17</v>
      </c>
      <c r="AG38" s="98">
        <v>3</v>
      </c>
      <c r="AH38" s="98">
        <v>4</v>
      </c>
      <c r="AI38" s="98">
        <v>0</v>
      </c>
      <c r="AJ38" s="98">
        <f t="shared" si="22"/>
        <v>-3</v>
      </c>
      <c r="AK38" s="98" t="s">
        <v>34</v>
      </c>
      <c r="AL38" s="98"/>
      <c r="AM38" s="98">
        <v>4906</v>
      </c>
      <c r="AN38" s="98">
        <v>5520</v>
      </c>
      <c r="AO38" s="98">
        <f>VLOOKUP(B:B,'[4]SQL Results'!$B$1:$F$65536,5,0)</f>
        <v>1280.04</v>
      </c>
      <c r="AP38" s="98">
        <f t="shared" si="23"/>
        <v>-3625.96</v>
      </c>
      <c r="AQ38" s="98" t="s">
        <v>34</v>
      </c>
      <c r="AR38" s="98">
        <f t="shared" si="17"/>
        <v>51.2016</v>
      </c>
      <c r="AS38" s="98">
        <v>28</v>
      </c>
      <c r="AT38" s="98">
        <v>34</v>
      </c>
      <c r="AU38" s="98">
        <f>VLOOKUP(B:B,'[4]SQL Results'!$B$1:$K$65536,10,0)</f>
        <v>521.54</v>
      </c>
      <c r="AV38" s="98">
        <f>VLOOKUP(B:B,'[4]SQL Results'!$B$1:$L$65536,11,0)</f>
        <v>19</v>
      </c>
      <c r="AW38" s="98">
        <f t="shared" si="24"/>
        <v>-9</v>
      </c>
      <c r="AX38" s="98" t="s">
        <v>34</v>
      </c>
      <c r="AY38" s="98">
        <f>AU38*0.03</f>
        <v>15.6462</v>
      </c>
      <c r="AZ38" s="98">
        <f t="shared" si="25"/>
        <v>118</v>
      </c>
      <c r="BA38" s="98">
        <f t="shared" si="26"/>
        <v>-159</v>
      </c>
    </row>
    <row r="39" customHeight="1" spans="1:53">
      <c r="A39" s="15">
        <v>36</v>
      </c>
      <c r="B39" s="35">
        <v>546</v>
      </c>
      <c r="C39" s="35" t="s">
        <v>78</v>
      </c>
      <c r="D39" s="35" t="s">
        <v>45</v>
      </c>
      <c r="E39" s="35" t="s">
        <v>73</v>
      </c>
      <c r="F39" s="98">
        <v>7</v>
      </c>
      <c r="G39" s="98">
        <v>9</v>
      </c>
      <c r="H39" s="98">
        <f>VLOOKUP(B:B,'[3]SQL Results'!$B$1:$Z$65536,25,0)</f>
        <v>405</v>
      </c>
      <c r="I39" s="98">
        <f>VLOOKUP(B:B,'[3]SQL Results'!$B$1:$AA$65536,26,0)</f>
        <v>3</v>
      </c>
      <c r="J39" s="98">
        <f t="shared" si="18"/>
        <v>-4</v>
      </c>
      <c r="K39" s="98" t="s">
        <v>34</v>
      </c>
      <c r="L39" s="98">
        <f t="shared" si="27"/>
        <v>8.1</v>
      </c>
      <c r="M39" s="98">
        <f t="shared" si="28"/>
        <v>-8</v>
      </c>
      <c r="N39" s="98">
        <v>114</v>
      </c>
      <c r="O39" s="98">
        <v>124</v>
      </c>
      <c r="P39" s="98">
        <f>VLOOKUP(B:B,'[3]SQL Results'!$B$1:$AE$65536,30,0)</f>
        <v>7640.83</v>
      </c>
      <c r="Q39" s="98">
        <f>VLOOKUP(B:B,'[3]SQL Results'!$B$1:$AF$65536,31,0)</f>
        <v>103</v>
      </c>
      <c r="R39" s="98">
        <v>36</v>
      </c>
      <c r="S39" s="98">
        <f t="shared" si="19"/>
        <v>139</v>
      </c>
      <c r="T39" s="98">
        <f t="shared" si="20"/>
        <v>25</v>
      </c>
      <c r="U39" s="98" t="s">
        <v>14</v>
      </c>
      <c r="V39" s="98">
        <f>P39*0.05</f>
        <v>382.0415</v>
      </c>
      <c r="W39" s="98"/>
      <c r="X39" s="98">
        <f t="shared" si="16"/>
        <v>34</v>
      </c>
      <c r="Y39" s="98">
        <v>38</v>
      </c>
      <c r="Z39" s="98">
        <f>VLOOKUP(B:B,'[4]SQL Results'!$B$1:$P$65536,15,0)</f>
        <v>515</v>
      </c>
      <c r="AA39" s="98">
        <f>VLOOKUP(B:B,'[4]SQL Results'!$B$1:$Q$65536,16,0)</f>
        <v>9</v>
      </c>
      <c r="AB39" s="98">
        <f>VLOOKUP(B:B,'[4]SQL Results'!$B$1:$AJ$65536,35,0)</f>
        <v>383.9</v>
      </c>
      <c r="AC39" s="98">
        <f>VLOOKUP(B:B,'[4]SQL Results'!$B$1:$AK$65536,36,0)</f>
        <v>10</v>
      </c>
      <c r="AD39" s="98">
        <f t="shared" si="21"/>
        <v>-19</v>
      </c>
      <c r="AE39" s="98" t="s">
        <v>34</v>
      </c>
      <c r="AF39" s="98">
        <f>AB39*0.03</f>
        <v>11.517</v>
      </c>
      <c r="AG39" s="98">
        <v>8</v>
      </c>
      <c r="AH39" s="98">
        <v>10</v>
      </c>
      <c r="AI39" s="98">
        <f>VLOOKUP(B:B,'[4]SQL Results'!$B$1:$V$65536,21,0)</f>
        <v>20</v>
      </c>
      <c r="AJ39" s="98">
        <f t="shared" si="22"/>
        <v>12</v>
      </c>
      <c r="AK39" s="98" t="s">
        <v>14</v>
      </c>
      <c r="AL39" s="98">
        <f>AI39*5</f>
        <v>100</v>
      </c>
      <c r="AM39" s="98">
        <v>4206</v>
      </c>
      <c r="AN39" s="98">
        <v>4680</v>
      </c>
      <c r="AO39" s="98">
        <f>VLOOKUP(B:B,'[4]SQL Results'!$B$1:$F$65536,5,0)</f>
        <v>1194.19</v>
      </c>
      <c r="AP39" s="98">
        <f t="shared" si="23"/>
        <v>-3011.81</v>
      </c>
      <c r="AQ39" s="98" t="s">
        <v>34</v>
      </c>
      <c r="AR39" s="98">
        <f t="shared" si="17"/>
        <v>47.7676</v>
      </c>
      <c r="AS39" s="98">
        <v>52</v>
      </c>
      <c r="AT39" s="98">
        <v>60</v>
      </c>
      <c r="AU39" s="98">
        <f>VLOOKUP(B:B,'[4]SQL Results'!$B$1:$K$65536,10,0)</f>
        <v>2582.71</v>
      </c>
      <c r="AV39" s="98">
        <f>VLOOKUP(B:B,'[4]SQL Results'!$B$1:$L$65536,11,0)</f>
        <v>94</v>
      </c>
      <c r="AW39" s="98">
        <f t="shared" si="24"/>
        <v>42</v>
      </c>
      <c r="AX39" s="98" t="s">
        <v>14</v>
      </c>
      <c r="AY39" s="98">
        <f>AU39*0.05</f>
        <v>129.1355</v>
      </c>
      <c r="AZ39" s="98">
        <f t="shared" si="25"/>
        <v>679</v>
      </c>
      <c r="BA39" s="98">
        <f t="shared" si="26"/>
        <v>-8</v>
      </c>
    </row>
    <row r="40" customHeight="1" spans="1:53">
      <c r="A40" s="15">
        <v>37</v>
      </c>
      <c r="B40" s="100">
        <v>571</v>
      </c>
      <c r="C40" s="100" t="s">
        <v>79</v>
      </c>
      <c r="D40" s="35" t="s">
        <v>48</v>
      </c>
      <c r="E40" s="100" t="s">
        <v>73</v>
      </c>
      <c r="F40" s="98">
        <v>9</v>
      </c>
      <c r="G40" s="98">
        <v>12</v>
      </c>
      <c r="H40" s="98">
        <f>VLOOKUP(B:B,'[3]SQL Results'!$B$1:$Z$65536,25,0)</f>
        <v>945</v>
      </c>
      <c r="I40" s="98">
        <f>VLOOKUP(B:B,'[3]SQL Results'!$B$1:$AA$65536,26,0)</f>
        <v>7</v>
      </c>
      <c r="J40" s="98">
        <f t="shared" si="18"/>
        <v>-2</v>
      </c>
      <c r="K40" s="98" t="s">
        <v>34</v>
      </c>
      <c r="L40" s="98">
        <f t="shared" si="27"/>
        <v>18.9</v>
      </c>
      <c r="M40" s="98">
        <f t="shared" si="28"/>
        <v>-4</v>
      </c>
      <c r="N40" s="98">
        <v>145</v>
      </c>
      <c r="O40" s="98">
        <v>161</v>
      </c>
      <c r="P40" s="98">
        <f>VLOOKUP(B:B,'[3]SQL Results'!$B$1:$AE$65536,30,0)</f>
        <v>7746.46</v>
      </c>
      <c r="Q40" s="98">
        <f>VLOOKUP(B:B,'[3]SQL Results'!$B$1:$AF$65536,31,0)</f>
        <v>87</v>
      </c>
      <c r="R40" s="98">
        <v>55</v>
      </c>
      <c r="S40" s="98">
        <f t="shared" si="19"/>
        <v>142</v>
      </c>
      <c r="T40" s="98">
        <f t="shared" si="20"/>
        <v>-3</v>
      </c>
      <c r="U40" s="98" t="s">
        <v>34</v>
      </c>
      <c r="V40" s="98">
        <f>P40*0.03</f>
        <v>232.3938</v>
      </c>
      <c r="W40" s="98">
        <f>T40*3</f>
        <v>-9</v>
      </c>
      <c r="X40" s="98">
        <f t="shared" si="16"/>
        <v>34</v>
      </c>
      <c r="Y40" s="98">
        <v>38</v>
      </c>
      <c r="Z40" s="98">
        <f>VLOOKUP(B:B,'[4]SQL Results'!$B$1:$P$65536,15,0)</f>
        <v>958.5</v>
      </c>
      <c r="AA40" s="98">
        <f>VLOOKUP(B:B,'[4]SQL Results'!$B$1:$Q$65536,16,0)</f>
        <v>28</v>
      </c>
      <c r="AB40" s="98">
        <f>VLOOKUP(B:B,'[4]SQL Results'!$B$1:$AJ$65536,35,0)</f>
        <v>422.8</v>
      </c>
      <c r="AC40" s="98">
        <f>VLOOKUP(B:B,'[4]SQL Results'!$B$1:$AK$65536,36,0)</f>
        <v>12</v>
      </c>
      <c r="AD40" s="98">
        <f t="shared" si="21"/>
        <v>2</v>
      </c>
      <c r="AE40" s="98" t="s">
        <v>14</v>
      </c>
      <c r="AF40" s="98">
        <f>AB40*0.05</f>
        <v>21.14</v>
      </c>
      <c r="AG40" s="98">
        <v>10</v>
      </c>
      <c r="AH40" s="98">
        <v>12</v>
      </c>
      <c r="AI40" s="98">
        <f>VLOOKUP(B:B,'[4]SQL Results'!$B$1:$V$65536,21,0)</f>
        <v>5</v>
      </c>
      <c r="AJ40" s="98">
        <f t="shared" si="22"/>
        <v>-5</v>
      </c>
      <c r="AK40" s="98" t="s">
        <v>34</v>
      </c>
      <c r="AL40" s="98"/>
      <c r="AM40" s="98">
        <v>3306</v>
      </c>
      <c r="AN40" s="98">
        <v>3967</v>
      </c>
      <c r="AO40" s="98">
        <f>VLOOKUP(B:B,'[4]SQL Results'!$B$1:$F$65536,5,0)</f>
        <v>2235</v>
      </c>
      <c r="AP40" s="98">
        <f t="shared" si="23"/>
        <v>-1071</v>
      </c>
      <c r="AQ40" s="98" t="s">
        <v>34</v>
      </c>
      <c r="AR40" s="98">
        <f t="shared" si="17"/>
        <v>89.4</v>
      </c>
      <c r="AS40" s="98">
        <v>99</v>
      </c>
      <c r="AT40" s="98">
        <v>109</v>
      </c>
      <c r="AU40" s="98">
        <f>VLOOKUP(B:B,'[4]SQL Results'!$B$1:$K$65536,10,0)</f>
        <v>2463.6</v>
      </c>
      <c r="AV40" s="98">
        <f>VLOOKUP(B:B,'[4]SQL Results'!$B$1:$L$65536,11,0)</f>
        <v>92</v>
      </c>
      <c r="AW40" s="98">
        <f t="shared" si="24"/>
        <v>-7</v>
      </c>
      <c r="AX40" s="98" t="s">
        <v>34</v>
      </c>
      <c r="AY40" s="98">
        <f>AU40*0.03</f>
        <v>73.908</v>
      </c>
      <c r="AZ40" s="98">
        <f t="shared" si="25"/>
        <v>436</v>
      </c>
      <c r="BA40" s="98">
        <f t="shared" si="26"/>
        <v>-13</v>
      </c>
    </row>
    <row r="41" customHeight="1" spans="1:53">
      <c r="A41" s="15">
        <v>38</v>
      </c>
      <c r="B41" s="35">
        <v>573</v>
      </c>
      <c r="C41" s="35" t="s">
        <v>80</v>
      </c>
      <c r="D41" s="35" t="s">
        <v>43</v>
      </c>
      <c r="E41" s="35" t="s">
        <v>73</v>
      </c>
      <c r="F41" s="98">
        <v>6</v>
      </c>
      <c r="G41" s="98">
        <v>8</v>
      </c>
      <c r="H41" s="98">
        <f>VLOOKUP(B:B,'[3]SQL Results'!$B$1:$Z$65536,25,0)</f>
        <v>376</v>
      </c>
      <c r="I41" s="98">
        <f>VLOOKUP(B:B,'[3]SQL Results'!$B$1:$AA$65536,26,0)</f>
        <v>3</v>
      </c>
      <c r="J41" s="98">
        <f t="shared" si="18"/>
        <v>-3</v>
      </c>
      <c r="K41" s="98" t="s">
        <v>34</v>
      </c>
      <c r="L41" s="98">
        <f t="shared" si="27"/>
        <v>7.52</v>
      </c>
      <c r="M41" s="98">
        <f t="shared" si="28"/>
        <v>-6</v>
      </c>
      <c r="N41" s="98">
        <v>85</v>
      </c>
      <c r="O41" s="98">
        <v>89</v>
      </c>
      <c r="P41" s="98">
        <f>VLOOKUP(B:B,'[3]SQL Results'!$B$1:$AE$65536,30,0)</f>
        <v>4607.97</v>
      </c>
      <c r="Q41" s="98">
        <f>VLOOKUP(B:B,'[3]SQL Results'!$B$1:$AF$65536,31,0)</f>
        <v>62</v>
      </c>
      <c r="R41" s="98">
        <v>26</v>
      </c>
      <c r="S41" s="98">
        <f t="shared" si="19"/>
        <v>88</v>
      </c>
      <c r="T41" s="98">
        <f t="shared" si="20"/>
        <v>3</v>
      </c>
      <c r="U41" s="98" t="s">
        <v>13</v>
      </c>
      <c r="V41" s="98">
        <f>P41*0.04</f>
        <v>184.3188</v>
      </c>
      <c r="W41" s="98"/>
      <c r="X41" s="98">
        <f t="shared" si="16"/>
        <v>17</v>
      </c>
      <c r="Y41" s="98">
        <v>21</v>
      </c>
      <c r="Z41" s="98">
        <f>VLOOKUP(B:B,'[4]SQL Results'!$B$1:$P$65536,15,0)</f>
        <v>30</v>
      </c>
      <c r="AA41" s="98">
        <f>VLOOKUP(B:B,'[4]SQL Results'!$B$1:$Q$65536,16,0)</f>
        <v>1</v>
      </c>
      <c r="AB41" s="98">
        <f>VLOOKUP(B:B,'[4]SQL Results'!$B$1:$AJ$65536,35,0)</f>
        <v>267.95</v>
      </c>
      <c r="AC41" s="98">
        <f>VLOOKUP(B:B,'[4]SQL Results'!$B$1:$AK$65536,36,0)</f>
        <v>7</v>
      </c>
      <c r="AD41" s="98">
        <f t="shared" si="21"/>
        <v>-13</v>
      </c>
      <c r="AE41" s="98" t="s">
        <v>34</v>
      </c>
      <c r="AF41" s="98">
        <f t="shared" ref="AF41:AF48" si="29">AB41*0.03</f>
        <v>8.0385</v>
      </c>
      <c r="AG41" s="98">
        <v>5</v>
      </c>
      <c r="AH41" s="98">
        <v>6</v>
      </c>
      <c r="AI41" s="98">
        <f>VLOOKUP(B:B,'[4]SQL Results'!$B$1:$V$65536,21,0)</f>
        <v>1</v>
      </c>
      <c r="AJ41" s="98">
        <f t="shared" si="22"/>
        <v>-4</v>
      </c>
      <c r="AK41" s="98" t="s">
        <v>34</v>
      </c>
      <c r="AL41" s="98"/>
      <c r="AM41" s="98">
        <v>2206</v>
      </c>
      <c r="AN41" s="98">
        <v>2647</v>
      </c>
      <c r="AO41" s="98">
        <f>VLOOKUP(B:B,'[4]SQL Results'!$B$1:$F$65536,5,0)</f>
        <v>1481.04</v>
      </c>
      <c r="AP41" s="98">
        <f t="shared" si="23"/>
        <v>-724.96</v>
      </c>
      <c r="AQ41" s="98" t="s">
        <v>34</v>
      </c>
      <c r="AR41" s="98">
        <f t="shared" si="17"/>
        <v>59.2416</v>
      </c>
      <c r="AS41" s="98">
        <v>33</v>
      </c>
      <c r="AT41" s="98">
        <v>40</v>
      </c>
      <c r="AU41" s="98">
        <f>VLOOKUP(B:B,'[4]SQL Results'!$B$1:$K$65536,10,0)</f>
        <v>436.42</v>
      </c>
      <c r="AV41" s="98">
        <f>VLOOKUP(B:B,'[4]SQL Results'!$B$1:$L$65536,11,0)</f>
        <v>17</v>
      </c>
      <c r="AW41" s="98">
        <f t="shared" si="24"/>
        <v>-16</v>
      </c>
      <c r="AX41" s="98" t="s">
        <v>34</v>
      </c>
      <c r="AY41" s="98">
        <f>AU41*0.03</f>
        <v>13.0926</v>
      </c>
      <c r="AZ41" s="98">
        <f t="shared" si="25"/>
        <v>272</v>
      </c>
      <c r="BA41" s="98">
        <f t="shared" si="26"/>
        <v>-6</v>
      </c>
    </row>
    <row r="42" customHeight="1" spans="1:53">
      <c r="A42" s="15">
        <v>39</v>
      </c>
      <c r="B42" s="35">
        <v>707</v>
      </c>
      <c r="C42" s="35" t="s">
        <v>81</v>
      </c>
      <c r="D42" s="35" t="s">
        <v>48</v>
      </c>
      <c r="E42" s="35" t="s">
        <v>73</v>
      </c>
      <c r="F42" s="98">
        <v>9</v>
      </c>
      <c r="G42" s="98">
        <v>12</v>
      </c>
      <c r="H42" s="98">
        <f>VLOOKUP(B:B,'[3]SQL Results'!$B$1:$Z$65536,25,0)</f>
        <v>790</v>
      </c>
      <c r="I42" s="98">
        <f>VLOOKUP(B:B,'[3]SQL Results'!$B$1:$AA$65536,26,0)</f>
        <v>6</v>
      </c>
      <c r="J42" s="98">
        <f t="shared" si="18"/>
        <v>-3</v>
      </c>
      <c r="K42" s="98" t="s">
        <v>34</v>
      </c>
      <c r="L42" s="98">
        <f t="shared" si="27"/>
        <v>15.8</v>
      </c>
      <c r="M42" s="98">
        <f t="shared" si="28"/>
        <v>-6</v>
      </c>
      <c r="N42" s="98">
        <v>168</v>
      </c>
      <c r="O42" s="98">
        <v>188</v>
      </c>
      <c r="P42" s="98">
        <f>VLOOKUP(B:B,'[3]SQL Results'!$B$1:$AE$65536,30,0)</f>
        <v>12240.55</v>
      </c>
      <c r="Q42" s="98">
        <f>VLOOKUP(B:B,'[3]SQL Results'!$B$1:$AF$65536,31,0)</f>
        <v>133</v>
      </c>
      <c r="R42" s="98">
        <v>83</v>
      </c>
      <c r="S42" s="98">
        <f t="shared" si="19"/>
        <v>216</v>
      </c>
      <c r="T42" s="98">
        <f t="shared" si="20"/>
        <v>48</v>
      </c>
      <c r="U42" s="98" t="s">
        <v>14</v>
      </c>
      <c r="V42" s="98">
        <f>P42*0.05</f>
        <v>612.0275</v>
      </c>
      <c r="W42" s="98"/>
      <c r="X42" s="98">
        <f t="shared" ref="X42:X73" si="30">Y42-4</f>
        <v>34</v>
      </c>
      <c r="Y42" s="98">
        <v>38</v>
      </c>
      <c r="Z42" s="98">
        <f>VLOOKUP(B:B,'[4]SQL Results'!$B$1:$P$65536,15,0)</f>
        <v>288</v>
      </c>
      <c r="AA42" s="98">
        <f>VLOOKUP(B:B,'[4]SQL Results'!$B$1:$Q$65536,16,0)</f>
        <v>11</v>
      </c>
      <c r="AB42" s="98">
        <f>VLOOKUP(B:B,'[4]SQL Results'!$B$1:$AJ$65536,35,0)</f>
        <v>457.1</v>
      </c>
      <c r="AC42" s="98">
        <f>VLOOKUP(B:B,'[4]SQL Results'!$B$1:$AK$65536,36,0)</f>
        <v>12</v>
      </c>
      <c r="AD42" s="98">
        <f t="shared" si="21"/>
        <v>-15</v>
      </c>
      <c r="AE42" s="98" t="s">
        <v>34</v>
      </c>
      <c r="AF42" s="98">
        <f t="shared" si="29"/>
        <v>13.713</v>
      </c>
      <c r="AG42" s="98">
        <v>9</v>
      </c>
      <c r="AH42" s="98">
        <v>12</v>
      </c>
      <c r="AI42" s="98">
        <f>VLOOKUP(B:B,'[4]SQL Results'!$B$1:$V$65536,21,0)</f>
        <v>3</v>
      </c>
      <c r="AJ42" s="98">
        <f t="shared" si="22"/>
        <v>-6</v>
      </c>
      <c r="AK42" s="98" t="s">
        <v>34</v>
      </c>
      <c r="AL42" s="98"/>
      <c r="AM42" s="98">
        <v>3106</v>
      </c>
      <c r="AN42" s="98">
        <v>3480</v>
      </c>
      <c r="AO42" s="98">
        <f>VLOOKUP(B:B,'[4]SQL Results'!$B$1:$F$65536,5,0)</f>
        <v>1713</v>
      </c>
      <c r="AP42" s="98">
        <f t="shared" si="23"/>
        <v>-1393</v>
      </c>
      <c r="AQ42" s="98" t="s">
        <v>34</v>
      </c>
      <c r="AR42" s="98">
        <f t="shared" si="17"/>
        <v>68.52</v>
      </c>
      <c r="AS42" s="98">
        <v>99</v>
      </c>
      <c r="AT42" s="98">
        <v>109</v>
      </c>
      <c r="AU42" s="98">
        <f>VLOOKUP(B:B,'[4]SQL Results'!$B$1:$K$65536,10,0)</f>
        <v>4260.9</v>
      </c>
      <c r="AV42" s="98">
        <f>VLOOKUP(B:B,'[4]SQL Results'!$B$1:$L$65536,11,0)</f>
        <v>155</v>
      </c>
      <c r="AW42" s="98">
        <f t="shared" si="24"/>
        <v>56</v>
      </c>
      <c r="AX42" s="98" t="s">
        <v>14</v>
      </c>
      <c r="AY42" s="98">
        <f>AU42*0.05</f>
        <v>213.045</v>
      </c>
      <c r="AZ42" s="98">
        <f t="shared" si="25"/>
        <v>923</v>
      </c>
      <c r="BA42" s="98">
        <f t="shared" si="26"/>
        <v>-6</v>
      </c>
    </row>
    <row r="43" customHeight="1" spans="1:53">
      <c r="A43" s="15">
        <v>40</v>
      </c>
      <c r="B43" s="35">
        <v>598</v>
      </c>
      <c r="C43" s="35" t="s">
        <v>82</v>
      </c>
      <c r="D43" s="35" t="s">
        <v>38</v>
      </c>
      <c r="E43" s="35" t="s">
        <v>73</v>
      </c>
      <c r="F43" s="98">
        <v>7</v>
      </c>
      <c r="G43" s="98">
        <v>9</v>
      </c>
      <c r="H43" s="98">
        <f>VLOOKUP(B:B,'[3]SQL Results'!$B$1:$Z$65536,25,0)</f>
        <v>665</v>
      </c>
      <c r="I43" s="98">
        <f>VLOOKUP(B:B,'[3]SQL Results'!$B$1:$AA$65536,26,0)</f>
        <v>5</v>
      </c>
      <c r="J43" s="98">
        <f t="shared" si="18"/>
        <v>-2</v>
      </c>
      <c r="K43" s="98" t="s">
        <v>34</v>
      </c>
      <c r="L43" s="98">
        <f t="shared" si="27"/>
        <v>13.3</v>
      </c>
      <c r="M43" s="98">
        <f t="shared" si="28"/>
        <v>-4</v>
      </c>
      <c r="N43" s="98">
        <v>99</v>
      </c>
      <c r="O43" s="98">
        <v>107</v>
      </c>
      <c r="P43" s="98">
        <f>VLOOKUP(B:B,'[3]SQL Results'!$B$1:$AE$65536,30,0)</f>
        <v>5108.92</v>
      </c>
      <c r="Q43" s="98">
        <f>VLOOKUP(B:B,'[3]SQL Results'!$B$1:$AF$65536,31,0)</f>
        <v>59</v>
      </c>
      <c r="R43" s="98">
        <v>37</v>
      </c>
      <c r="S43" s="98">
        <f t="shared" si="19"/>
        <v>96</v>
      </c>
      <c r="T43" s="98">
        <f t="shared" si="20"/>
        <v>-3</v>
      </c>
      <c r="U43" s="98" t="s">
        <v>34</v>
      </c>
      <c r="V43" s="98">
        <f>P43*0.03</f>
        <v>153.2676</v>
      </c>
      <c r="W43" s="98">
        <f>T43*3</f>
        <v>-9</v>
      </c>
      <c r="X43" s="98">
        <f t="shared" si="30"/>
        <v>25</v>
      </c>
      <c r="Y43" s="98">
        <v>29</v>
      </c>
      <c r="Z43" s="98">
        <f>VLOOKUP(B:B,'[4]SQL Results'!$B$1:$P$65536,15,0)</f>
        <v>525.12</v>
      </c>
      <c r="AA43" s="98">
        <f>VLOOKUP(B:B,'[4]SQL Results'!$B$1:$Q$65536,16,0)</f>
        <v>13</v>
      </c>
      <c r="AB43" s="98">
        <f>VLOOKUP(B:B,'[4]SQL Results'!$B$1:$AJ$65536,35,0)</f>
        <v>312.8</v>
      </c>
      <c r="AC43" s="98">
        <f>VLOOKUP(B:B,'[4]SQL Results'!$B$1:$AK$65536,36,0)</f>
        <v>8</v>
      </c>
      <c r="AD43" s="98">
        <f t="shared" si="21"/>
        <v>-8</v>
      </c>
      <c r="AE43" s="98" t="s">
        <v>34</v>
      </c>
      <c r="AF43" s="98">
        <f t="shared" si="29"/>
        <v>9.384</v>
      </c>
      <c r="AG43" s="98">
        <v>6</v>
      </c>
      <c r="AH43" s="98">
        <v>7</v>
      </c>
      <c r="AI43" s="98">
        <f>VLOOKUP(B:B,'[4]SQL Results'!$B$1:$V$65536,21,0)</f>
        <v>4</v>
      </c>
      <c r="AJ43" s="98">
        <f t="shared" si="22"/>
        <v>-2</v>
      </c>
      <c r="AK43" s="98" t="s">
        <v>34</v>
      </c>
      <c r="AL43" s="98"/>
      <c r="AM43" s="98">
        <v>3006</v>
      </c>
      <c r="AN43" s="98">
        <v>3360</v>
      </c>
      <c r="AO43" s="98">
        <f>VLOOKUP(B:B,'[4]SQL Results'!$B$1:$F$65536,5,0)</f>
        <v>424.93</v>
      </c>
      <c r="AP43" s="98">
        <f t="shared" si="23"/>
        <v>-2581.07</v>
      </c>
      <c r="AQ43" s="98" t="s">
        <v>34</v>
      </c>
      <c r="AR43" s="98">
        <f t="shared" si="17"/>
        <v>16.9972</v>
      </c>
      <c r="AS43" s="98">
        <v>38</v>
      </c>
      <c r="AT43" s="98">
        <v>46</v>
      </c>
      <c r="AU43" s="98">
        <f>VLOOKUP(B:B,'[4]SQL Results'!$B$1:$K$65536,10,0)</f>
        <v>2338.3</v>
      </c>
      <c r="AV43" s="98">
        <f>VLOOKUP(B:B,'[4]SQL Results'!$B$1:$L$65536,11,0)</f>
        <v>84</v>
      </c>
      <c r="AW43" s="98">
        <f t="shared" si="24"/>
        <v>46</v>
      </c>
      <c r="AX43" s="98" t="s">
        <v>14</v>
      </c>
      <c r="AY43" s="98">
        <f>AU43*0.05</f>
        <v>116.915</v>
      </c>
      <c r="AZ43" s="98">
        <f t="shared" si="25"/>
        <v>310</v>
      </c>
      <c r="BA43" s="98">
        <f t="shared" si="26"/>
        <v>-13</v>
      </c>
    </row>
    <row r="44" customHeight="1" spans="1:53">
      <c r="A44" s="15">
        <v>41</v>
      </c>
      <c r="B44" s="35">
        <v>712</v>
      </c>
      <c r="C44" s="35" t="s">
        <v>83</v>
      </c>
      <c r="D44" s="35" t="s">
        <v>48</v>
      </c>
      <c r="E44" s="35" t="s">
        <v>73</v>
      </c>
      <c r="F44" s="98">
        <v>9</v>
      </c>
      <c r="G44" s="98">
        <v>12</v>
      </c>
      <c r="H44" s="98">
        <f>VLOOKUP(B:B,'[3]SQL Results'!$B$1:$Z$65536,25,0)</f>
        <v>659.3</v>
      </c>
      <c r="I44" s="98">
        <f>VLOOKUP(B:B,'[3]SQL Results'!$B$1:$AA$65536,26,0)</f>
        <v>5</v>
      </c>
      <c r="J44" s="98">
        <f t="shared" si="18"/>
        <v>-4</v>
      </c>
      <c r="K44" s="98" t="s">
        <v>34</v>
      </c>
      <c r="L44" s="98">
        <f t="shared" si="27"/>
        <v>13.186</v>
      </c>
      <c r="M44" s="98">
        <f t="shared" si="28"/>
        <v>-8</v>
      </c>
      <c r="N44" s="98">
        <v>158</v>
      </c>
      <c r="O44" s="98">
        <v>176</v>
      </c>
      <c r="P44" s="98">
        <f>VLOOKUP(B:B,'[3]SQL Results'!$B$1:$AE$65536,30,0)</f>
        <v>8845.16</v>
      </c>
      <c r="Q44" s="98">
        <f>VLOOKUP(B:B,'[3]SQL Results'!$B$1:$AF$65536,31,0)</f>
        <v>101</v>
      </c>
      <c r="R44" s="98">
        <v>57</v>
      </c>
      <c r="S44" s="98">
        <f t="shared" si="19"/>
        <v>158</v>
      </c>
      <c r="T44" s="98">
        <f t="shared" si="20"/>
        <v>0</v>
      </c>
      <c r="U44" s="98" t="s">
        <v>13</v>
      </c>
      <c r="V44" s="98">
        <f>P44*0.04</f>
        <v>353.8064</v>
      </c>
      <c r="W44" s="98"/>
      <c r="X44" s="98">
        <f t="shared" si="30"/>
        <v>36</v>
      </c>
      <c r="Y44" s="98">
        <v>40</v>
      </c>
      <c r="Z44" s="98">
        <f>VLOOKUP(B:B,'[4]SQL Results'!$B$1:$P$65536,15,0)</f>
        <v>116</v>
      </c>
      <c r="AA44" s="98">
        <f>VLOOKUP(B:B,'[4]SQL Results'!$B$1:$Q$65536,16,0)</f>
        <v>3</v>
      </c>
      <c r="AB44" s="98">
        <f>VLOOKUP(B:B,'[4]SQL Results'!$B$1:$AJ$65536,35,0)</f>
        <v>262.9</v>
      </c>
      <c r="AC44" s="98">
        <f>VLOOKUP(B:B,'[4]SQL Results'!$B$1:$AK$65536,36,0)</f>
        <v>7</v>
      </c>
      <c r="AD44" s="98">
        <f t="shared" si="21"/>
        <v>-30</v>
      </c>
      <c r="AE44" s="98" t="s">
        <v>34</v>
      </c>
      <c r="AF44" s="98">
        <f t="shared" si="29"/>
        <v>7.887</v>
      </c>
      <c r="AG44" s="98">
        <v>10</v>
      </c>
      <c r="AH44" s="98">
        <v>12</v>
      </c>
      <c r="AI44" s="98">
        <f>VLOOKUP(B:B,'[4]SQL Results'!$B$1:$V$65536,21,0)</f>
        <v>8</v>
      </c>
      <c r="AJ44" s="98">
        <f t="shared" si="22"/>
        <v>-2</v>
      </c>
      <c r="AK44" s="98" t="s">
        <v>34</v>
      </c>
      <c r="AL44" s="98"/>
      <c r="AM44" s="98">
        <v>6606</v>
      </c>
      <c r="AN44" s="98">
        <v>7560</v>
      </c>
      <c r="AO44" s="98">
        <f>VLOOKUP(B:B,'[4]SQL Results'!$B$1:$F$65536,5,0)</f>
        <v>4797.8</v>
      </c>
      <c r="AP44" s="98">
        <f t="shared" si="23"/>
        <v>-1808.2</v>
      </c>
      <c r="AQ44" s="98" t="s">
        <v>34</v>
      </c>
      <c r="AR44" s="98">
        <f t="shared" si="17"/>
        <v>191.912</v>
      </c>
      <c r="AS44" s="98">
        <v>191</v>
      </c>
      <c r="AT44" s="98">
        <v>210</v>
      </c>
      <c r="AU44" s="98">
        <f>VLOOKUP(B:B,'[4]SQL Results'!$B$1:$K$65536,10,0)</f>
        <v>5638.79</v>
      </c>
      <c r="AV44" s="98">
        <f>VLOOKUP(B:B,'[4]SQL Results'!$B$1:$L$65536,11,0)</f>
        <v>205</v>
      </c>
      <c r="AW44" s="98">
        <f t="shared" si="24"/>
        <v>14</v>
      </c>
      <c r="AX44" s="98" t="s">
        <v>13</v>
      </c>
      <c r="AY44" s="98">
        <f>AU44*0.4</f>
        <v>2255.516</v>
      </c>
      <c r="AZ44" s="98">
        <f t="shared" si="25"/>
        <v>2822</v>
      </c>
      <c r="BA44" s="98">
        <f t="shared" si="26"/>
        <v>-8</v>
      </c>
    </row>
    <row r="45" customHeight="1" spans="1:53">
      <c r="A45" s="15">
        <v>42</v>
      </c>
      <c r="B45" s="35">
        <v>724</v>
      </c>
      <c r="C45" s="35" t="s">
        <v>84</v>
      </c>
      <c r="D45" s="35" t="s">
        <v>45</v>
      </c>
      <c r="E45" s="35" t="s">
        <v>73</v>
      </c>
      <c r="F45" s="98">
        <v>7</v>
      </c>
      <c r="G45" s="98">
        <v>9</v>
      </c>
      <c r="H45" s="98">
        <f>VLOOKUP(B:B,'[3]SQL Results'!$B$1:$Z$65536,25,0)</f>
        <v>675</v>
      </c>
      <c r="I45" s="98">
        <f>VLOOKUP(B:B,'[3]SQL Results'!$B$1:$AA$65536,26,0)</f>
        <v>5</v>
      </c>
      <c r="J45" s="98">
        <f t="shared" si="18"/>
        <v>-2</v>
      </c>
      <c r="K45" s="98" t="s">
        <v>34</v>
      </c>
      <c r="L45" s="98">
        <f t="shared" si="27"/>
        <v>13.5</v>
      </c>
      <c r="M45" s="98">
        <f t="shared" si="28"/>
        <v>-4</v>
      </c>
      <c r="N45" s="98">
        <v>114</v>
      </c>
      <c r="O45" s="98">
        <v>124</v>
      </c>
      <c r="P45" s="98">
        <f>VLOOKUP(B:B,'[3]SQL Results'!$B$1:$AE$65536,30,0)</f>
        <v>8231.27</v>
      </c>
      <c r="Q45" s="98">
        <f>VLOOKUP(B:B,'[3]SQL Results'!$B$1:$AF$65536,31,0)</f>
        <v>108</v>
      </c>
      <c r="R45" s="98">
        <v>40</v>
      </c>
      <c r="S45" s="98">
        <f t="shared" si="19"/>
        <v>148</v>
      </c>
      <c r="T45" s="98">
        <f t="shared" si="20"/>
        <v>34</v>
      </c>
      <c r="U45" s="98" t="s">
        <v>14</v>
      </c>
      <c r="V45" s="98">
        <f>P45*0.05</f>
        <v>411.5635</v>
      </c>
      <c r="W45" s="98"/>
      <c r="X45" s="98">
        <f t="shared" si="30"/>
        <v>34</v>
      </c>
      <c r="Y45" s="98">
        <v>38</v>
      </c>
      <c r="Z45" s="98">
        <f>VLOOKUP(B:B,'[4]SQL Results'!$B$1:$P$65536,15,0)</f>
        <v>287</v>
      </c>
      <c r="AA45" s="98">
        <f>VLOOKUP(B:B,'[4]SQL Results'!$B$1:$Q$65536,16,0)</f>
        <v>6</v>
      </c>
      <c r="AB45" s="98">
        <f>VLOOKUP(B:B,'[4]SQL Results'!$B$1:$AJ$65536,35,0)</f>
        <v>305.6</v>
      </c>
      <c r="AC45" s="98">
        <f>VLOOKUP(B:B,'[4]SQL Results'!$B$1:$AK$65536,36,0)</f>
        <v>8</v>
      </c>
      <c r="AD45" s="98">
        <f t="shared" si="21"/>
        <v>-24</v>
      </c>
      <c r="AE45" s="98" t="s">
        <v>34</v>
      </c>
      <c r="AF45" s="98">
        <f t="shared" si="29"/>
        <v>9.168</v>
      </c>
      <c r="AG45" s="98">
        <v>8</v>
      </c>
      <c r="AH45" s="98">
        <v>10</v>
      </c>
      <c r="AI45" s="98">
        <v>0</v>
      </c>
      <c r="AJ45" s="98">
        <f t="shared" si="22"/>
        <v>-8</v>
      </c>
      <c r="AK45" s="98" t="s">
        <v>34</v>
      </c>
      <c r="AL45" s="98"/>
      <c r="AM45" s="98">
        <v>3956</v>
      </c>
      <c r="AN45" s="98">
        <v>4380</v>
      </c>
      <c r="AO45" s="98">
        <f>VLOOKUP(B:B,'[4]SQL Results'!$B$1:$F$65536,5,0)</f>
        <v>1522.5</v>
      </c>
      <c r="AP45" s="98">
        <f t="shared" si="23"/>
        <v>-2433.5</v>
      </c>
      <c r="AQ45" s="98" t="s">
        <v>34</v>
      </c>
      <c r="AR45" s="98">
        <f t="shared" si="17"/>
        <v>60.9</v>
      </c>
      <c r="AS45" s="98">
        <v>81</v>
      </c>
      <c r="AT45" s="98">
        <v>89</v>
      </c>
      <c r="AU45" s="98">
        <f>VLOOKUP(B:B,'[4]SQL Results'!$B$1:$K$65536,10,0)</f>
        <v>2002.22</v>
      </c>
      <c r="AV45" s="98">
        <f>VLOOKUP(B:B,'[4]SQL Results'!$B$1:$L$65536,11,0)</f>
        <v>74</v>
      </c>
      <c r="AW45" s="98">
        <f t="shared" si="24"/>
        <v>-7</v>
      </c>
      <c r="AX45" s="98" t="s">
        <v>34</v>
      </c>
      <c r="AY45" s="98">
        <f>AU45*0.03</f>
        <v>60.0666</v>
      </c>
      <c r="AZ45" s="98">
        <f t="shared" si="25"/>
        <v>555</v>
      </c>
      <c r="BA45" s="98">
        <f t="shared" si="26"/>
        <v>-4</v>
      </c>
    </row>
    <row r="46" customHeight="1" spans="1:53">
      <c r="A46" s="15">
        <v>43</v>
      </c>
      <c r="B46" s="35">
        <v>737</v>
      </c>
      <c r="C46" s="35" t="s">
        <v>85</v>
      </c>
      <c r="D46" s="35" t="s">
        <v>38</v>
      </c>
      <c r="E46" s="35" t="s">
        <v>73</v>
      </c>
      <c r="F46" s="98">
        <v>7</v>
      </c>
      <c r="G46" s="98">
        <v>9</v>
      </c>
      <c r="H46" s="98">
        <v>0</v>
      </c>
      <c r="I46" s="98">
        <v>0</v>
      </c>
      <c r="J46" s="98">
        <f t="shared" si="18"/>
        <v>-7</v>
      </c>
      <c r="K46" s="98" t="s">
        <v>34</v>
      </c>
      <c r="L46" s="98">
        <f t="shared" si="27"/>
        <v>0</v>
      </c>
      <c r="M46" s="98">
        <f t="shared" si="28"/>
        <v>-14</v>
      </c>
      <c r="N46" s="98">
        <v>89</v>
      </c>
      <c r="O46" s="98">
        <v>95</v>
      </c>
      <c r="P46" s="98">
        <f>VLOOKUP(B:B,'[3]SQL Results'!$B$1:$AE$65536,30,0)</f>
        <v>8409.18</v>
      </c>
      <c r="Q46" s="98">
        <f>VLOOKUP(B:B,'[3]SQL Results'!$B$1:$AF$65536,31,0)</f>
        <v>107</v>
      </c>
      <c r="R46" s="98">
        <v>49</v>
      </c>
      <c r="S46" s="98">
        <f t="shared" si="19"/>
        <v>156</v>
      </c>
      <c r="T46" s="98">
        <f t="shared" si="20"/>
        <v>67</v>
      </c>
      <c r="U46" s="98" t="s">
        <v>14</v>
      </c>
      <c r="V46" s="98">
        <f>P46*0.05</f>
        <v>420.459</v>
      </c>
      <c r="W46" s="98"/>
      <c r="X46" s="98">
        <f t="shared" si="30"/>
        <v>25</v>
      </c>
      <c r="Y46" s="98">
        <v>29</v>
      </c>
      <c r="Z46" s="98">
        <f>VLOOKUP(B:B,'[4]SQL Results'!$B$1:$P$65536,15,0)</f>
        <v>380</v>
      </c>
      <c r="AA46" s="98">
        <f>VLOOKUP(B:B,'[4]SQL Results'!$B$1:$Q$65536,16,0)</f>
        <v>13</v>
      </c>
      <c r="AB46" s="98">
        <f>VLOOKUP(B:B,'[4]SQL Results'!$B$1:$AJ$65536,35,0)</f>
        <v>150.15</v>
      </c>
      <c r="AC46" s="98">
        <f>VLOOKUP(B:B,'[4]SQL Results'!$B$1:$AK$65536,36,0)</f>
        <v>4</v>
      </c>
      <c r="AD46" s="98">
        <f t="shared" si="21"/>
        <v>-12</v>
      </c>
      <c r="AE46" s="98" t="s">
        <v>34</v>
      </c>
      <c r="AF46" s="98">
        <f t="shared" si="29"/>
        <v>4.5045</v>
      </c>
      <c r="AG46" s="98">
        <v>6</v>
      </c>
      <c r="AH46" s="98">
        <v>7</v>
      </c>
      <c r="AI46" s="98">
        <f>VLOOKUP(B:B,'[4]SQL Results'!$B$1:$V$65536,21,0)</f>
        <v>2</v>
      </c>
      <c r="AJ46" s="98">
        <f t="shared" si="22"/>
        <v>-4</v>
      </c>
      <c r="AK46" s="98" t="s">
        <v>34</v>
      </c>
      <c r="AL46" s="98"/>
      <c r="AM46" s="98">
        <v>3006</v>
      </c>
      <c r="AN46" s="98">
        <v>3360</v>
      </c>
      <c r="AO46" s="98">
        <f>VLOOKUP(B:B,'[4]SQL Results'!$B$1:$F$65536,5,0)</f>
        <v>321</v>
      </c>
      <c r="AP46" s="98">
        <f t="shared" si="23"/>
        <v>-2685</v>
      </c>
      <c r="AQ46" s="98" t="s">
        <v>34</v>
      </c>
      <c r="AR46" s="98">
        <f t="shared" si="17"/>
        <v>12.84</v>
      </c>
      <c r="AS46" s="98">
        <v>38</v>
      </c>
      <c r="AT46" s="98">
        <v>46</v>
      </c>
      <c r="AU46" s="98">
        <f>VLOOKUP(B:B,'[4]SQL Results'!$B$1:$K$65536,10,0)</f>
        <v>1303.83</v>
      </c>
      <c r="AV46" s="98">
        <f>VLOOKUP(B:B,'[4]SQL Results'!$B$1:$L$65536,11,0)</f>
        <v>48</v>
      </c>
      <c r="AW46" s="98">
        <f t="shared" si="24"/>
        <v>10</v>
      </c>
      <c r="AX46" s="98" t="s">
        <v>14</v>
      </c>
      <c r="AY46" s="98">
        <f>AU46*0.05</f>
        <v>65.1915</v>
      </c>
      <c r="AZ46" s="98">
        <f t="shared" si="25"/>
        <v>503</v>
      </c>
      <c r="BA46" s="98">
        <f t="shared" si="26"/>
        <v>-14</v>
      </c>
    </row>
    <row r="47" customHeight="1" spans="1:53">
      <c r="A47" s="15">
        <v>44</v>
      </c>
      <c r="B47" s="35">
        <v>740</v>
      </c>
      <c r="C47" s="35" t="s">
        <v>86</v>
      </c>
      <c r="D47" s="35" t="s">
        <v>77</v>
      </c>
      <c r="E47" s="35" t="s">
        <v>73</v>
      </c>
      <c r="F47" s="98">
        <v>6</v>
      </c>
      <c r="G47" s="98">
        <v>8</v>
      </c>
      <c r="H47" s="98">
        <f>VLOOKUP(B:B,'[3]SQL Results'!$B$1:$Z$65536,25,0)</f>
        <v>760</v>
      </c>
      <c r="I47" s="98">
        <f>VLOOKUP(B:B,'[3]SQL Results'!$B$1:$AA$65536,26,0)</f>
        <v>6</v>
      </c>
      <c r="J47" s="98">
        <f t="shared" si="18"/>
        <v>0</v>
      </c>
      <c r="K47" s="98" t="s">
        <v>13</v>
      </c>
      <c r="L47" s="98">
        <f>H47*0.03</f>
        <v>22.8</v>
      </c>
      <c r="M47" s="98"/>
      <c r="N47" s="98">
        <v>78</v>
      </c>
      <c r="O47" s="98">
        <v>80</v>
      </c>
      <c r="P47" s="98">
        <f>VLOOKUP(B:B,'[3]SQL Results'!$B$1:$AE$65536,30,0)</f>
        <v>5770.01</v>
      </c>
      <c r="Q47" s="98">
        <f>VLOOKUP(B:B,'[3]SQL Results'!$B$1:$AF$65536,31,0)</f>
        <v>74</v>
      </c>
      <c r="R47" s="98">
        <v>29</v>
      </c>
      <c r="S47" s="98">
        <f t="shared" si="19"/>
        <v>103</v>
      </c>
      <c r="T47" s="98">
        <f t="shared" si="20"/>
        <v>25</v>
      </c>
      <c r="U47" s="98" t="s">
        <v>14</v>
      </c>
      <c r="V47" s="98">
        <f>P47*0.05</f>
        <v>288.5005</v>
      </c>
      <c r="W47" s="98"/>
      <c r="X47" s="98">
        <f t="shared" si="30"/>
        <v>11</v>
      </c>
      <c r="Y47" s="98">
        <v>15</v>
      </c>
      <c r="Z47" s="98">
        <f>VLOOKUP(B:B,'[4]SQL Results'!$B$1:$P$65536,15,0)</f>
        <v>65</v>
      </c>
      <c r="AA47" s="98">
        <f>VLOOKUP(B:B,'[4]SQL Results'!$B$1:$Q$65536,16,0)</f>
        <v>1</v>
      </c>
      <c r="AB47" s="98">
        <f>VLOOKUP(B:B,'[4]SQL Results'!$B$1:$AJ$65536,35,0)</f>
        <v>78.8</v>
      </c>
      <c r="AC47" s="98">
        <f>VLOOKUP(B:B,'[4]SQL Results'!$B$1:$AK$65536,36,0)</f>
        <v>2</v>
      </c>
      <c r="AD47" s="98">
        <f t="shared" si="21"/>
        <v>-12</v>
      </c>
      <c r="AE47" s="98" t="s">
        <v>34</v>
      </c>
      <c r="AF47" s="98">
        <f t="shared" si="29"/>
        <v>2.364</v>
      </c>
      <c r="AG47" s="98">
        <v>3</v>
      </c>
      <c r="AH47" s="98">
        <v>4</v>
      </c>
      <c r="AI47" s="98">
        <f>VLOOKUP(B:B,'[4]SQL Results'!$B$1:$V$65536,21,0)</f>
        <v>3</v>
      </c>
      <c r="AJ47" s="98">
        <f t="shared" si="22"/>
        <v>0</v>
      </c>
      <c r="AK47" s="98" t="s">
        <v>13</v>
      </c>
      <c r="AL47" s="98"/>
      <c r="AM47" s="98">
        <v>5506</v>
      </c>
      <c r="AN47" s="98">
        <v>6240</v>
      </c>
      <c r="AO47" s="98">
        <f>VLOOKUP(B:B,'[4]SQL Results'!$B$1:$F$65536,5,0)</f>
        <v>2026.34</v>
      </c>
      <c r="AP47" s="98">
        <f t="shared" si="23"/>
        <v>-3479.66</v>
      </c>
      <c r="AQ47" s="98" t="s">
        <v>34</v>
      </c>
      <c r="AR47" s="98">
        <f t="shared" si="17"/>
        <v>81.0536</v>
      </c>
      <c r="AS47" s="98">
        <v>32</v>
      </c>
      <c r="AT47" s="98">
        <v>38</v>
      </c>
      <c r="AU47" s="98">
        <f>VLOOKUP(B:B,'[4]SQL Results'!$B$1:$K$65536,10,0)</f>
        <v>618.05</v>
      </c>
      <c r="AV47" s="98">
        <f>VLOOKUP(B:B,'[4]SQL Results'!$B$1:$L$65536,11,0)</f>
        <v>23</v>
      </c>
      <c r="AW47" s="98">
        <f t="shared" si="24"/>
        <v>-9</v>
      </c>
      <c r="AX47" s="98" t="s">
        <v>34</v>
      </c>
      <c r="AY47" s="98">
        <f>AU47*0.03</f>
        <v>18.5415</v>
      </c>
      <c r="AZ47" s="98">
        <f t="shared" si="25"/>
        <v>413</v>
      </c>
      <c r="BA47" s="98">
        <f t="shared" si="26"/>
        <v>0</v>
      </c>
    </row>
    <row r="48" customHeight="1" spans="1:53">
      <c r="A48" s="15">
        <v>45</v>
      </c>
      <c r="B48" s="35">
        <v>743</v>
      </c>
      <c r="C48" s="35" t="s">
        <v>87</v>
      </c>
      <c r="D48" s="35" t="s">
        <v>43</v>
      </c>
      <c r="E48" s="35" t="s">
        <v>73</v>
      </c>
      <c r="F48" s="98">
        <v>6</v>
      </c>
      <c r="G48" s="98">
        <v>8</v>
      </c>
      <c r="H48" s="98">
        <f>VLOOKUP(B:B,'[3]SQL Results'!$B$1:$Z$65536,25,0)</f>
        <v>135</v>
      </c>
      <c r="I48" s="98">
        <f>VLOOKUP(B:B,'[3]SQL Results'!$B$1:$AA$65536,26,0)</f>
        <v>1</v>
      </c>
      <c r="J48" s="98">
        <f t="shared" si="18"/>
        <v>-5</v>
      </c>
      <c r="K48" s="98" t="s">
        <v>34</v>
      </c>
      <c r="L48" s="98">
        <f>H48*0.02</f>
        <v>2.7</v>
      </c>
      <c r="M48" s="98">
        <f>J48*2</f>
        <v>-10</v>
      </c>
      <c r="N48" s="98">
        <v>81</v>
      </c>
      <c r="O48" s="98">
        <v>85</v>
      </c>
      <c r="P48" s="98">
        <f>VLOOKUP(B:B,'[3]SQL Results'!$B$1:$AE$65536,30,0)</f>
        <v>6989.41</v>
      </c>
      <c r="Q48" s="98">
        <f>VLOOKUP(B:B,'[3]SQL Results'!$B$1:$AF$65536,31,0)</f>
        <v>89</v>
      </c>
      <c r="R48" s="98">
        <v>36</v>
      </c>
      <c r="S48" s="98">
        <f t="shared" si="19"/>
        <v>125</v>
      </c>
      <c r="T48" s="98">
        <f t="shared" si="20"/>
        <v>44</v>
      </c>
      <c r="U48" s="98" t="s">
        <v>14</v>
      </c>
      <c r="V48" s="98">
        <f>P48*0.05</f>
        <v>349.4705</v>
      </c>
      <c r="W48" s="98"/>
      <c r="X48" s="98">
        <f t="shared" si="30"/>
        <v>17</v>
      </c>
      <c r="Y48" s="98">
        <v>21</v>
      </c>
      <c r="Z48" s="98">
        <f>VLOOKUP(B:B,'[4]SQL Results'!$B$1:$P$65536,15,0)</f>
        <v>113.35</v>
      </c>
      <c r="AA48" s="98">
        <f>VLOOKUP(B:B,'[4]SQL Results'!$B$1:$Q$65536,16,0)</f>
        <v>3</v>
      </c>
      <c r="AB48" s="98">
        <f>VLOOKUP(B:B,'[4]SQL Results'!$B$1:$AJ$65536,35,0)</f>
        <v>234.8</v>
      </c>
      <c r="AC48" s="98">
        <f>VLOOKUP(B:B,'[4]SQL Results'!$B$1:$AK$65536,36,0)</f>
        <v>6</v>
      </c>
      <c r="AD48" s="98">
        <f t="shared" si="21"/>
        <v>-12</v>
      </c>
      <c r="AE48" s="98" t="s">
        <v>34</v>
      </c>
      <c r="AF48" s="98">
        <f t="shared" si="29"/>
        <v>7.044</v>
      </c>
      <c r="AG48" s="98">
        <v>5</v>
      </c>
      <c r="AH48" s="98">
        <v>6</v>
      </c>
      <c r="AI48" s="98">
        <f>VLOOKUP(B:B,'[4]SQL Results'!$B$1:$V$65536,21,0)</f>
        <v>3</v>
      </c>
      <c r="AJ48" s="98">
        <f t="shared" si="22"/>
        <v>-2</v>
      </c>
      <c r="AK48" s="98" t="s">
        <v>34</v>
      </c>
      <c r="AL48" s="98"/>
      <c r="AM48" s="98">
        <v>1307</v>
      </c>
      <c r="AN48" s="98">
        <v>1568</v>
      </c>
      <c r="AO48" s="98">
        <f>VLOOKUP(B:B,'[4]SQL Results'!$B$1:$F$65536,5,0)</f>
        <v>823.3</v>
      </c>
      <c r="AP48" s="98">
        <f t="shared" si="23"/>
        <v>-483.7</v>
      </c>
      <c r="AQ48" s="98" t="s">
        <v>34</v>
      </c>
      <c r="AR48" s="98">
        <f t="shared" si="17"/>
        <v>32.932</v>
      </c>
      <c r="AS48" s="98">
        <v>33</v>
      </c>
      <c r="AT48" s="98">
        <v>40</v>
      </c>
      <c r="AU48" s="98">
        <f>VLOOKUP(B:B,'[4]SQL Results'!$B$1:$K$65536,10,0)</f>
        <v>775.38</v>
      </c>
      <c r="AV48" s="98">
        <f>VLOOKUP(B:B,'[4]SQL Results'!$B$1:$L$65536,11,0)</f>
        <v>29</v>
      </c>
      <c r="AW48" s="98">
        <f t="shared" si="24"/>
        <v>-4</v>
      </c>
      <c r="AX48" s="98" t="s">
        <v>34</v>
      </c>
      <c r="AY48" s="98">
        <f>AU48*0.03</f>
        <v>23.2614</v>
      </c>
      <c r="AZ48" s="98">
        <f t="shared" si="25"/>
        <v>415</v>
      </c>
      <c r="BA48" s="98">
        <f t="shared" si="26"/>
        <v>-10</v>
      </c>
    </row>
    <row r="49" customHeight="1" spans="1:53">
      <c r="A49" s="15">
        <v>46</v>
      </c>
      <c r="B49" s="35">
        <v>733</v>
      </c>
      <c r="C49" s="35" t="s">
        <v>88</v>
      </c>
      <c r="D49" s="35" t="s">
        <v>77</v>
      </c>
      <c r="E49" s="35" t="s">
        <v>73</v>
      </c>
      <c r="F49" s="98">
        <v>6</v>
      </c>
      <c r="G49" s="98">
        <v>8</v>
      </c>
      <c r="H49" s="98">
        <f>VLOOKUP(B:B,'[3]SQL Results'!$B$1:$Z$65536,25,0)</f>
        <v>745.5</v>
      </c>
      <c r="I49" s="98">
        <f>VLOOKUP(B:B,'[3]SQL Results'!$B$1:$AA$65536,26,0)</f>
        <v>6</v>
      </c>
      <c r="J49" s="98">
        <f t="shared" si="18"/>
        <v>0</v>
      </c>
      <c r="K49" s="98" t="s">
        <v>13</v>
      </c>
      <c r="L49" s="98">
        <f>H49*0.03</f>
        <v>22.365</v>
      </c>
      <c r="M49" s="98"/>
      <c r="N49" s="98">
        <v>73</v>
      </c>
      <c r="O49" s="98">
        <v>75</v>
      </c>
      <c r="P49" s="98">
        <f>VLOOKUP(B:B,'[3]SQL Results'!$B$1:$AE$65536,30,0)</f>
        <v>2737.6</v>
      </c>
      <c r="Q49" s="98">
        <f>VLOOKUP(B:B,'[3]SQL Results'!$B$1:$AF$65536,31,0)</f>
        <v>34</v>
      </c>
      <c r="R49" s="98">
        <v>14</v>
      </c>
      <c r="S49" s="98">
        <f t="shared" si="19"/>
        <v>48</v>
      </c>
      <c r="T49" s="98">
        <f t="shared" si="20"/>
        <v>-25</v>
      </c>
      <c r="U49" s="98" t="s">
        <v>34</v>
      </c>
      <c r="V49" s="98">
        <f>P49*0.03</f>
        <v>82.128</v>
      </c>
      <c r="W49" s="98">
        <f>T49*3</f>
        <v>-75</v>
      </c>
      <c r="X49" s="98">
        <f t="shared" si="30"/>
        <v>11</v>
      </c>
      <c r="Y49" s="98">
        <v>15</v>
      </c>
      <c r="Z49" s="98">
        <f>VLOOKUP(B:B,'[4]SQL Results'!$B$1:$P$65536,15,0)</f>
        <v>723</v>
      </c>
      <c r="AA49" s="98">
        <f>VLOOKUP(B:B,'[4]SQL Results'!$B$1:$Q$65536,16,0)</f>
        <v>24</v>
      </c>
      <c r="AB49" s="98">
        <f>VLOOKUP(B:B,'[4]SQL Results'!$B$1:$AJ$65536,35,0)</f>
        <v>261.3</v>
      </c>
      <c r="AC49" s="98">
        <f>VLOOKUP(B:B,'[4]SQL Results'!$B$1:$AK$65536,36,0)</f>
        <v>7</v>
      </c>
      <c r="AD49" s="98">
        <f t="shared" si="21"/>
        <v>16</v>
      </c>
      <c r="AE49" s="98" t="s">
        <v>14</v>
      </c>
      <c r="AF49" s="98">
        <f>AB49*0.05</f>
        <v>13.065</v>
      </c>
      <c r="AG49" s="98">
        <v>3</v>
      </c>
      <c r="AH49" s="98">
        <v>4</v>
      </c>
      <c r="AI49" s="98">
        <f>VLOOKUP(B:B,'[4]SQL Results'!$B$1:$V$65536,21,0)</f>
        <v>8</v>
      </c>
      <c r="AJ49" s="98">
        <f t="shared" si="22"/>
        <v>5</v>
      </c>
      <c r="AK49" s="98" t="s">
        <v>14</v>
      </c>
      <c r="AL49" s="98">
        <f>AI49*5</f>
        <v>40</v>
      </c>
      <c r="AM49" s="98">
        <v>1806</v>
      </c>
      <c r="AN49" s="98">
        <v>2167</v>
      </c>
      <c r="AO49" s="98">
        <f>VLOOKUP(B:B,'[4]SQL Results'!$B$1:$F$65536,5,0)</f>
        <v>2322.73</v>
      </c>
      <c r="AP49" s="98">
        <f t="shared" si="23"/>
        <v>516.73</v>
      </c>
      <c r="AQ49" s="98" t="s">
        <v>14</v>
      </c>
      <c r="AR49" s="98">
        <f>AO49*0.07</f>
        <v>162.5911</v>
      </c>
      <c r="AS49" s="98">
        <v>28</v>
      </c>
      <c r="AT49" s="98">
        <v>34</v>
      </c>
      <c r="AU49" s="98">
        <f>VLOOKUP(B:B,'[4]SQL Results'!$B$1:$K$65536,10,0)</f>
        <v>807.57</v>
      </c>
      <c r="AV49" s="98">
        <f>VLOOKUP(B:B,'[4]SQL Results'!$B$1:$L$65536,11,0)</f>
        <v>29</v>
      </c>
      <c r="AW49" s="98">
        <f t="shared" si="24"/>
        <v>1</v>
      </c>
      <c r="AX49" s="98" t="s">
        <v>13</v>
      </c>
      <c r="AY49" s="98">
        <f>AU49*0.4</f>
        <v>323.028</v>
      </c>
      <c r="AZ49" s="98">
        <f t="shared" si="25"/>
        <v>643</v>
      </c>
      <c r="BA49" s="98">
        <f t="shared" si="26"/>
        <v>-75</v>
      </c>
    </row>
    <row r="50" customHeight="1" spans="1:53">
      <c r="A50" s="15">
        <v>47</v>
      </c>
      <c r="B50" s="35">
        <v>750</v>
      </c>
      <c r="C50" s="35" t="s">
        <v>89</v>
      </c>
      <c r="D50" s="35" t="s">
        <v>41</v>
      </c>
      <c r="E50" s="35" t="s">
        <v>73</v>
      </c>
      <c r="F50" s="98">
        <v>9</v>
      </c>
      <c r="G50" s="98">
        <v>12</v>
      </c>
      <c r="H50" s="98">
        <f>VLOOKUP(B:B,'[3]SQL Results'!$B$1:$Z$65536,25,0)</f>
        <v>2001.5</v>
      </c>
      <c r="I50" s="98">
        <f>VLOOKUP(B:B,'[3]SQL Results'!$B$1:$AA$65536,26,0)</f>
        <v>15</v>
      </c>
      <c r="J50" s="98">
        <f t="shared" si="18"/>
        <v>6</v>
      </c>
      <c r="K50" s="98" t="s">
        <v>14</v>
      </c>
      <c r="L50" s="98">
        <f>H50*0.04</f>
        <v>80.06</v>
      </c>
      <c r="M50" s="98"/>
      <c r="N50" s="98">
        <v>195</v>
      </c>
      <c r="O50" s="98">
        <v>221</v>
      </c>
      <c r="P50" s="98">
        <f>VLOOKUP(B:B,'[3]SQL Results'!$B$1:$AE$65536,30,0)</f>
        <v>12512.36</v>
      </c>
      <c r="Q50" s="98">
        <f>VLOOKUP(B:B,'[3]SQL Results'!$B$1:$AF$65536,31,0)</f>
        <v>136</v>
      </c>
      <c r="R50" s="98">
        <v>90</v>
      </c>
      <c r="S50" s="98">
        <f t="shared" si="19"/>
        <v>226</v>
      </c>
      <c r="T50" s="98">
        <f t="shared" si="20"/>
        <v>31</v>
      </c>
      <c r="U50" s="98" t="s">
        <v>14</v>
      </c>
      <c r="V50" s="98">
        <f>P50*0.05</f>
        <v>625.618</v>
      </c>
      <c r="W50" s="98"/>
      <c r="X50" s="98">
        <f t="shared" si="30"/>
        <v>109</v>
      </c>
      <c r="Y50" s="98">
        <v>113</v>
      </c>
      <c r="Z50" s="98">
        <f>VLOOKUP(B:B,'[4]SQL Results'!$B$1:$P$65536,15,0)</f>
        <v>2160.7</v>
      </c>
      <c r="AA50" s="98">
        <f>VLOOKUP(B:B,'[4]SQL Results'!$B$1:$Q$65536,16,0)</f>
        <v>68</v>
      </c>
      <c r="AB50" s="98">
        <f>VLOOKUP(B:B,'[4]SQL Results'!$B$1:$AJ$65536,35,0)</f>
        <v>772.3</v>
      </c>
      <c r="AC50" s="98">
        <f>VLOOKUP(B:B,'[4]SQL Results'!$B$1:$AK$65536,36,0)</f>
        <v>21</v>
      </c>
      <c r="AD50" s="98">
        <f t="shared" si="21"/>
        <v>-24</v>
      </c>
      <c r="AE50" s="98" t="s">
        <v>34</v>
      </c>
      <c r="AF50" s="98">
        <f t="shared" ref="AF50:AF55" si="31">AB50*0.03</f>
        <v>23.169</v>
      </c>
      <c r="AG50" s="98">
        <v>17</v>
      </c>
      <c r="AH50" s="98">
        <v>20</v>
      </c>
      <c r="AI50" s="98">
        <f>VLOOKUP(B:B,'[4]SQL Results'!$B$1:$V$65536,21,0)</f>
        <v>31</v>
      </c>
      <c r="AJ50" s="98">
        <f t="shared" si="22"/>
        <v>14</v>
      </c>
      <c r="AK50" s="98" t="s">
        <v>14</v>
      </c>
      <c r="AL50" s="98">
        <f>AI50*5</f>
        <v>155</v>
      </c>
      <c r="AM50" s="98">
        <v>5600</v>
      </c>
      <c r="AN50" s="98">
        <v>6720</v>
      </c>
      <c r="AO50" s="98">
        <f>VLOOKUP(B:B,'[4]SQL Results'!$B$1:$F$65536,5,0)</f>
        <v>1981</v>
      </c>
      <c r="AP50" s="98">
        <f t="shared" si="23"/>
        <v>-3619</v>
      </c>
      <c r="AQ50" s="98" t="s">
        <v>34</v>
      </c>
      <c r="AR50" s="98">
        <f>AO50*0.04</f>
        <v>79.24</v>
      </c>
      <c r="AS50" s="98">
        <v>359</v>
      </c>
      <c r="AT50" s="98">
        <v>395</v>
      </c>
      <c r="AU50" s="98">
        <f>VLOOKUP(B:B,'[4]SQL Results'!$B$1:$K$65536,10,0)</f>
        <v>9342.12</v>
      </c>
      <c r="AV50" s="98">
        <f>VLOOKUP(B:B,'[4]SQL Results'!$B$1:$L$65536,11,0)</f>
        <v>344</v>
      </c>
      <c r="AW50" s="98">
        <f t="shared" si="24"/>
        <v>-15</v>
      </c>
      <c r="AX50" s="98" t="s">
        <v>34</v>
      </c>
      <c r="AY50" s="98">
        <f>AU50*0.03</f>
        <v>280.2636</v>
      </c>
      <c r="AZ50" s="98">
        <f t="shared" si="25"/>
        <v>1243</v>
      </c>
      <c r="BA50" s="98">
        <f t="shared" si="26"/>
        <v>0</v>
      </c>
    </row>
    <row r="51" customHeight="1" spans="1:53">
      <c r="A51" s="15">
        <v>48</v>
      </c>
      <c r="B51" s="35">
        <v>753</v>
      </c>
      <c r="C51" s="35" t="s">
        <v>90</v>
      </c>
      <c r="D51" s="35" t="s">
        <v>77</v>
      </c>
      <c r="E51" s="35" t="s">
        <v>73</v>
      </c>
      <c r="F51" s="98">
        <v>6</v>
      </c>
      <c r="G51" s="98">
        <v>8</v>
      </c>
      <c r="H51" s="98">
        <f>VLOOKUP(B:B,'[3]SQL Results'!$B$1:$Z$65536,25,0)</f>
        <v>270</v>
      </c>
      <c r="I51" s="98">
        <f>VLOOKUP(B:B,'[3]SQL Results'!$B$1:$AA$65536,26,0)</f>
        <v>2</v>
      </c>
      <c r="J51" s="98">
        <f t="shared" si="18"/>
        <v>-4</v>
      </c>
      <c r="K51" s="98" t="s">
        <v>34</v>
      </c>
      <c r="L51" s="98">
        <f>H51*0.02</f>
        <v>5.4</v>
      </c>
      <c r="M51" s="98">
        <f>J51*2</f>
        <v>-8</v>
      </c>
      <c r="N51" s="98">
        <v>73</v>
      </c>
      <c r="O51" s="98">
        <v>75</v>
      </c>
      <c r="P51" s="98">
        <f>VLOOKUP(B:B,'[3]SQL Results'!$B$1:$AE$65536,30,0)</f>
        <v>4148</v>
      </c>
      <c r="Q51" s="98">
        <f>VLOOKUP(B:B,'[3]SQL Results'!$B$1:$AF$65536,31,0)</f>
        <v>42</v>
      </c>
      <c r="R51" s="98">
        <v>35</v>
      </c>
      <c r="S51" s="98">
        <f t="shared" si="19"/>
        <v>77</v>
      </c>
      <c r="T51" s="98">
        <f t="shared" si="20"/>
        <v>4</v>
      </c>
      <c r="U51" s="98" t="s">
        <v>14</v>
      </c>
      <c r="V51" s="98">
        <f>P51*0.05</f>
        <v>207.4</v>
      </c>
      <c r="W51" s="98"/>
      <c r="X51" s="98">
        <f t="shared" si="30"/>
        <v>11</v>
      </c>
      <c r="Y51" s="98">
        <v>15</v>
      </c>
      <c r="Z51" s="98">
        <f>VLOOKUP(B:B,'[4]SQL Results'!$B$1:$P$65536,15,0)</f>
        <v>60</v>
      </c>
      <c r="AA51" s="98">
        <f>VLOOKUP(B:B,'[4]SQL Results'!$B$1:$Q$65536,16,0)</f>
        <v>2</v>
      </c>
      <c r="AB51" s="98">
        <f>VLOOKUP(B:B,'[4]SQL Results'!$B$1:$AJ$65536,35,0)</f>
        <v>78</v>
      </c>
      <c r="AC51" s="98">
        <f>VLOOKUP(B:B,'[4]SQL Results'!$B$1:$AK$65536,36,0)</f>
        <v>2</v>
      </c>
      <c r="AD51" s="98">
        <f t="shared" si="21"/>
        <v>-11</v>
      </c>
      <c r="AE51" s="98" t="s">
        <v>34</v>
      </c>
      <c r="AF51" s="98">
        <f t="shared" si="31"/>
        <v>2.34</v>
      </c>
      <c r="AG51" s="98">
        <v>3</v>
      </c>
      <c r="AH51" s="98">
        <v>4</v>
      </c>
      <c r="AI51" s="98">
        <f>VLOOKUP(B:B,'[4]SQL Results'!$B$1:$V$65536,21,0)</f>
        <v>9</v>
      </c>
      <c r="AJ51" s="98">
        <f t="shared" si="22"/>
        <v>6</v>
      </c>
      <c r="AK51" s="98" t="s">
        <v>14</v>
      </c>
      <c r="AL51" s="98">
        <f>AI51*5</f>
        <v>45</v>
      </c>
      <c r="AM51" s="98">
        <v>1307</v>
      </c>
      <c r="AN51" s="98">
        <v>1568</v>
      </c>
      <c r="AO51" s="98">
        <f>VLOOKUP(B:B,'[4]SQL Results'!$B$1:$F$65536,5,0)</f>
        <v>975.47</v>
      </c>
      <c r="AP51" s="98">
        <f t="shared" si="23"/>
        <v>-331.53</v>
      </c>
      <c r="AQ51" s="98" t="s">
        <v>34</v>
      </c>
      <c r="AR51" s="98">
        <f>AO51*0.04</f>
        <v>39.0188</v>
      </c>
      <c r="AS51" s="98">
        <v>28</v>
      </c>
      <c r="AT51" s="98">
        <v>34</v>
      </c>
      <c r="AU51" s="98">
        <f>VLOOKUP(B:B,'[4]SQL Results'!$B$1:$K$65536,10,0)</f>
        <v>570.14</v>
      </c>
      <c r="AV51" s="98">
        <f>VLOOKUP(B:B,'[4]SQL Results'!$B$1:$L$65536,11,0)</f>
        <v>22</v>
      </c>
      <c r="AW51" s="98">
        <f t="shared" si="24"/>
        <v>-6</v>
      </c>
      <c r="AX51" s="98" t="s">
        <v>34</v>
      </c>
      <c r="AY51" s="98">
        <f>AU51*0.03</f>
        <v>17.1042</v>
      </c>
      <c r="AZ51" s="98">
        <f t="shared" si="25"/>
        <v>316</v>
      </c>
      <c r="BA51" s="98">
        <f t="shared" si="26"/>
        <v>-8</v>
      </c>
    </row>
    <row r="52" customHeight="1" spans="1:53">
      <c r="A52" s="15">
        <v>49</v>
      </c>
      <c r="B52" s="35">
        <v>103639</v>
      </c>
      <c r="C52" s="35" t="s">
        <v>91</v>
      </c>
      <c r="D52" s="35" t="s">
        <v>43</v>
      </c>
      <c r="E52" s="35" t="s">
        <v>73</v>
      </c>
      <c r="F52" s="98">
        <v>6</v>
      </c>
      <c r="G52" s="98">
        <v>8</v>
      </c>
      <c r="H52" s="98">
        <f>VLOOKUP(B:B,'[3]SQL Results'!$B$1:$Z$65536,25,0)</f>
        <v>405</v>
      </c>
      <c r="I52" s="98">
        <f>VLOOKUP(B:B,'[3]SQL Results'!$B$1:$AA$65536,26,0)</f>
        <v>3</v>
      </c>
      <c r="J52" s="98">
        <f t="shared" si="18"/>
        <v>-3</v>
      </c>
      <c r="K52" s="98" t="s">
        <v>34</v>
      </c>
      <c r="L52" s="98">
        <f>H52*0.02</f>
        <v>8.1</v>
      </c>
      <c r="M52" s="98">
        <f>J52*2</f>
        <v>-6</v>
      </c>
      <c r="N52" s="98">
        <v>81</v>
      </c>
      <c r="O52" s="98">
        <v>85</v>
      </c>
      <c r="P52" s="98">
        <f>VLOOKUP(B:B,'[3]SQL Results'!$B$1:$AE$65536,30,0)</f>
        <v>6570.53</v>
      </c>
      <c r="Q52" s="98">
        <f>VLOOKUP(B:B,'[3]SQL Results'!$B$1:$AF$65536,31,0)</f>
        <v>76</v>
      </c>
      <c r="R52" s="98">
        <v>41</v>
      </c>
      <c r="S52" s="98">
        <f t="shared" si="19"/>
        <v>117</v>
      </c>
      <c r="T52" s="98">
        <f t="shared" si="20"/>
        <v>36</v>
      </c>
      <c r="U52" s="98" t="s">
        <v>14</v>
      </c>
      <c r="V52" s="98">
        <f>P52*0.05</f>
        <v>328.5265</v>
      </c>
      <c r="W52" s="98"/>
      <c r="X52" s="98">
        <f t="shared" si="30"/>
        <v>17</v>
      </c>
      <c r="Y52" s="98">
        <v>21</v>
      </c>
      <c r="Z52" s="98">
        <f>VLOOKUP(B:B,'[4]SQL Results'!$B$1:$P$65536,15,0)</f>
        <v>25.5</v>
      </c>
      <c r="AA52" s="98">
        <f>VLOOKUP(B:B,'[4]SQL Results'!$B$1:$Q$65536,16,0)</f>
        <v>1</v>
      </c>
      <c r="AB52" s="98">
        <f>VLOOKUP(B:B,'[4]SQL Results'!$B$1:$AJ$65536,35,0)</f>
        <v>79.6</v>
      </c>
      <c r="AC52" s="98">
        <f>VLOOKUP(B:B,'[4]SQL Results'!$B$1:$AK$65536,36,0)</f>
        <v>2</v>
      </c>
      <c r="AD52" s="98">
        <f t="shared" si="21"/>
        <v>-18</v>
      </c>
      <c r="AE52" s="98" t="s">
        <v>34</v>
      </c>
      <c r="AF52" s="98">
        <f t="shared" si="31"/>
        <v>2.388</v>
      </c>
      <c r="AG52" s="98">
        <v>5</v>
      </c>
      <c r="AH52" s="98">
        <v>6</v>
      </c>
      <c r="AI52" s="98">
        <f>VLOOKUP(B:B,'[4]SQL Results'!$B$1:$V$65536,21,0)</f>
        <v>11</v>
      </c>
      <c r="AJ52" s="98">
        <f t="shared" si="22"/>
        <v>6</v>
      </c>
      <c r="AK52" s="98" t="s">
        <v>14</v>
      </c>
      <c r="AL52" s="98">
        <f>AI52*5</f>
        <v>55</v>
      </c>
      <c r="AM52" s="98">
        <v>3006</v>
      </c>
      <c r="AN52" s="98">
        <v>3360</v>
      </c>
      <c r="AO52" s="98">
        <f>VLOOKUP(B:B,'[4]SQL Results'!$B$1:$F$65536,5,0)</f>
        <v>518.48</v>
      </c>
      <c r="AP52" s="98">
        <f t="shared" si="23"/>
        <v>-2487.52</v>
      </c>
      <c r="AQ52" s="98" t="s">
        <v>34</v>
      </c>
      <c r="AR52" s="98">
        <f>AO52*0.04</f>
        <v>20.7392</v>
      </c>
      <c r="AS52" s="98">
        <v>66</v>
      </c>
      <c r="AT52" s="98">
        <v>76</v>
      </c>
      <c r="AU52" s="98">
        <f>VLOOKUP(B:B,'[4]SQL Results'!$B$1:$K$65536,10,0)</f>
        <v>3852.29</v>
      </c>
      <c r="AV52" s="98">
        <f>VLOOKUP(B:B,'[4]SQL Results'!$B$1:$L$65536,11,0)</f>
        <v>144</v>
      </c>
      <c r="AW52" s="98">
        <f t="shared" si="24"/>
        <v>78</v>
      </c>
      <c r="AX52" s="98" t="s">
        <v>14</v>
      </c>
      <c r="AY52" s="98">
        <f>AU52*0.05</f>
        <v>192.6145</v>
      </c>
      <c r="AZ52" s="98">
        <f t="shared" si="25"/>
        <v>607</v>
      </c>
      <c r="BA52" s="98">
        <f t="shared" si="26"/>
        <v>-6</v>
      </c>
    </row>
    <row r="53" customHeight="1" spans="1:53">
      <c r="A53" s="15">
        <v>50</v>
      </c>
      <c r="B53" s="35">
        <v>104430</v>
      </c>
      <c r="C53" s="35" t="s">
        <v>92</v>
      </c>
      <c r="D53" s="35" t="s">
        <v>36</v>
      </c>
      <c r="E53" s="35" t="s">
        <v>73</v>
      </c>
      <c r="F53" s="98">
        <v>6</v>
      </c>
      <c r="G53" s="98">
        <v>8</v>
      </c>
      <c r="H53" s="98">
        <f>VLOOKUP(B:B,'[3]SQL Results'!$B$1:$Z$65536,25,0)</f>
        <v>615</v>
      </c>
      <c r="I53" s="98">
        <f>VLOOKUP(B:B,'[3]SQL Results'!$B$1:$AA$65536,26,0)</f>
        <v>5</v>
      </c>
      <c r="J53" s="98">
        <f t="shared" si="18"/>
        <v>-1</v>
      </c>
      <c r="K53" s="98" t="s">
        <v>34</v>
      </c>
      <c r="L53" s="98">
        <f>H53*0.02</f>
        <v>12.3</v>
      </c>
      <c r="M53" s="98">
        <f>J53*2</f>
        <v>-2</v>
      </c>
      <c r="N53" s="98">
        <v>56</v>
      </c>
      <c r="O53" s="98">
        <v>54</v>
      </c>
      <c r="P53" s="98">
        <f>VLOOKUP(B:B,'[3]SQL Results'!$B$1:$AE$65536,30,0)</f>
        <v>-326.52</v>
      </c>
      <c r="Q53" s="98">
        <f>VLOOKUP(B:B,'[3]SQL Results'!$B$1:$AF$65536,31,0)</f>
        <v>-3</v>
      </c>
      <c r="R53" s="98">
        <v>0</v>
      </c>
      <c r="S53" s="98">
        <f t="shared" si="19"/>
        <v>-3</v>
      </c>
      <c r="T53" s="98">
        <f t="shared" si="20"/>
        <v>-59</v>
      </c>
      <c r="U53" s="98" t="s">
        <v>34</v>
      </c>
      <c r="V53" s="98">
        <f>P53*0.03</f>
        <v>-9.7956</v>
      </c>
      <c r="W53" s="98">
        <f>T53*3</f>
        <v>-177</v>
      </c>
      <c r="X53" s="98">
        <f t="shared" si="30"/>
        <v>11</v>
      </c>
      <c r="Y53" s="98">
        <v>15</v>
      </c>
      <c r="Z53" s="98">
        <f>VLOOKUP(B:B,'[4]SQL Results'!$B$1:$P$65536,15,0)</f>
        <v>224</v>
      </c>
      <c r="AA53" s="98">
        <f>VLOOKUP(B:B,'[4]SQL Results'!$B$1:$Q$65536,16,0)</f>
        <v>8</v>
      </c>
      <c r="AB53" s="98">
        <f>VLOOKUP(B:B,'[4]SQL Results'!$B$1:$AJ$65536,35,0)</f>
        <v>39.8</v>
      </c>
      <c r="AC53" s="98">
        <f>VLOOKUP(B:B,'[4]SQL Results'!$B$1:$AK$65536,36,0)</f>
        <v>1</v>
      </c>
      <c r="AD53" s="98">
        <f t="shared" si="21"/>
        <v>-6</v>
      </c>
      <c r="AE53" s="98" t="s">
        <v>34</v>
      </c>
      <c r="AF53" s="98">
        <f t="shared" si="31"/>
        <v>1.194</v>
      </c>
      <c r="AG53" s="98">
        <v>2</v>
      </c>
      <c r="AH53" s="98">
        <v>2</v>
      </c>
      <c r="AI53" s="98">
        <v>0</v>
      </c>
      <c r="AJ53" s="98">
        <f t="shared" si="22"/>
        <v>-2</v>
      </c>
      <c r="AK53" s="98" t="s">
        <v>34</v>
      </c>
      <c r="AL53" s="98"/>
      <c r="AM53" s="98">
        <v>1006</v>
      </c>
      <c r="AN53" s="98">
        <v>1207</v>
      </c>
      <c r="AO53" s="98">
        <f>VLOOKUP(B:B,'[4]SQL Results'!$B$1:$F$65536,5,0)</f>
        <v>260.3</v>
      </c>
      <c r="AP53" s="98">
        <f t="shared" si="23"/>
        <v>-745.7</v>
      </c>
      <c r="AQ53" s="98" t="s">
        <v>34</v>
      </c>
      <c r="AR53" s="98">
        <f>AO53*0.04</f>
        <v>10.412</v>
      </c>
      <c r="AS53" s="98">
        <v>28</v>
      </c>
      <c r="AT53" s="98">
        <v>34</v>
      </c>
      <c r="AU53" s="98">
        <f>VLOOKUP(B:B,'[4]SQL Results'!$B$1:$K$65536,10,0)</f>
        <v>143.56</v>
      </c>
      <c r="AV53" s="98">
        <f>VLOOKUP(B:B,'[4]SQL Results'!$B$1:$L$65536,11,0)</f>
        <v>6</v>
      </c>
      <c r="AW53" s="98">
        <f t="shared" si="24"/>
        <v>-22</v>
      </c>
      <c r="AX53" s="98" t="s">
        <v>34</v>
      </c>
      <c r="AY53" s="98">
        <f>AU53*0.03</f>
        <v>4.3068</v>
      </c>
      <c r="AZ53" s="98">
        <f t="shared" si="25"/>
        <v>18</v>
      </c>
      <c r="BA53" s="98">
        <f t="shared" si="26"/>
        <v>-179</v>
      </c>
    </row>
    <row r="54" customHeight="1" spans="1:53">
      <c r="A54" s="15">
        <v>51</v>
      </c>
      <c r="B54" s="35">
        <v>105396</v>
      </c>
      <c r="C54" s="101" t="s">
        <v>93</v>
      </c>
      <c r="D54" s="35" t="s">
        <v>36</v>
      </c>
      <c r="E54" s="35" t="s">
        <v>73</v>
      </c>
      <c r="F54" s="98">
        <v>6</v>
      </c>
      <c r="G54" s="98">
        <v>8</v>
      </c>
      <c r="H54" s="98">
        <f>VLOOKUP(B:B,'[3]SQL Results'!$B$1:$Z$65536,25,0)</f>
        <v>793.18</v>
      </c>
      <c r="I54" s="98">
        <f>VLOOKUP(B:B,'[3]SQL Results'!$B$1:$AA$65536,26,0)</f>
        <v>6</v>
      </c>
      <c r="J54" s="98">
        <f t="shared" si="18"/>
        <v>0</v>
      </c>
      <c r="K54" s="98" t="s">
        <v>13</v>
      </c>
      <c r="L54" s="98">
        <f>H54*0.03</f>
        <v>23.7954</v>
      </c>
      <c r="M54" s="98"/>
      <c r="N54" s="98">
        <v>56</v>
      </c>
      <c r="O54" s="98">
        <v>54</v>
      </c>
      <c r="P54" s="98">
        <f>VLOOKUP(B:B,'[3]SQL Results'!$B$1:$AE$65536,30,0)</f>
        <v>1357.3</v>
      </c>
      <c r="Q54" s="98">
        <f>VLOOKUP(B:B,'[3]SQL Results'!$B$1:$AF$65536,31,0)</f>
        <v>14</v>
      </c>
      <c r="R54" s="98">
        <v>10</v>
      </c>
      <c r="S54" s="98">
        <f t="shared" si="19"/>
        <v>24</v>
      </c>
      <c r="T54" s="98">
        <f t="shared" si="20"/>
        <v>-32</v>
      </c>
      <c r="U54" s="98" t="s">
        <v>34</v>
      </c>
      <c r="V54" s="98">
        <f>P54*0.03</f>
        <v>40.719</v>
      </c>
      <c r="W54" s="98">
        <f>T54*3</f>
        <v>-96</v>
      </c>
      <c r="X54" s="98">
        <f t="shared" si="30"/>
        <v>15</v>
      </c>
      <c r="Y54" s="98">
        <v>19</v>
      </c>
      <c r="Z54" s="98">
        <f>VLOOKUP(B:B,'[4]SQL Results'!$B$1:$P$65536,15,0)</f>
        <v>370.5</v>
      </c>
      <c r="AA54" s="98">
        <f>VLOOKUP(B:B,'[4]SQL Results'!$B$1:$Q$65536,16,0)</f>
        <v>10</v>
      </c>
      <c r="AB54" s="98">
        <f>VLOOKUP(B:B,'[4]SQL Results'!$B$1:$AJ$65536,35,0)</f>
        <v>39.8</v>
      </c>
      <c r="AC54" s="98">
        <f>VLOOKUP(B:B,'[4]SQL Results'!$B$1:$AK$65536,36,0)</f>
        <v>1</v>
      </c>
      <c r="AD54" s="98">
        <f t="shared" si="21"/>
        <v>-8</v>
      </c>
      <c r="AE54" s="98" t="s">
        <v>34</v>
      </c>
      <c r="AF54" s="98">
        <f t="shared" si="31"/>
        <v>1.194</v>
      </c>
      <c r="AG54" s="98">
        <v>2</v>
      </c>
      <c r="AH54" s="98">
        <v>2</v>
      </c>
      <c r="AI54" s="98">
        <f>VLOOKUP(B:B,'[4]SQL Results'!$B$1:$V$65536,21,0)</f>
        <v>2</v>
      </c>
      <c r="AJ54" s="98">
        <f t="shared" si="22"/>
        <v>0</v>
      </c>
      <c r="AK54" s="98" t="s">
        <v>14</v>
      </c>
      <c r="AL54" s="98">
        <f>AI54*5</f>
        <v>10</v>
      </c>
      <c r="AM54" s="98">
        <v>907</v>
      </c>
      <c r="AN54" s="98">
        <v>1088</v>
      </c>
      <c r="AO54" s="98">
        <f>VLOOKUP(B:B,'[4]SQL Results'!$B$1:$F$65536,5,0)</f>
        <v>322</v>
      </c>
      <c r="AP54" s="98">
        <f t="shared" si="23"/>
        <v>-585</v>
      </c>
      <c r="AQ54" s="98" t="s">
        <v>34</v>
      </c>
      <c r="AR54" s="98">
        <f>AO54*0.04</f>
        <v>12.88</v>
      </c>
      <c r="AS54" s="98">
        <v>38</v>
      </c>
      <c r="AT54" s="98">
        <v>46</v>
      </c>
      <c r="AU54" s="98">
        <f>VLOOKUP(B:B,'[4]SQL Results'!$B$1:$K$65536,10,0)</f>
        <v>1825.89</v>
      </c>
      <c r="AV54" s="98">
        <f>VLOOKUP(B:B,'[4]SQL Results'!$B$1:$L$65536,11,0)</f>
        <v>69</v>
      </c>
      <c r="AW54" s="98">
        <f t="shared" si="24"/>
        <v>31</v>
      </c>
      <c r="AX54" s="98" t="s">
        <v>14</v>
      </c>
      <c r="AY54" s="98">
        <f>AU54*0.05</f>
        <v>91.2945</v>
      </c>
      <c r="AZ54" s="98">
        <f t="shared" si="25"/>
        <v>180</v>
      </c>
      <c r="BA54" s="98">
        <f t="shared" si="26"/>
        <v>-96</v>
      </c>
    </row>
    <row r="55" customHeight="1" spans="1:53">
      <c r="A55" s="15">
        <v>52</v>
      </c>
      <c r="B55" s="35">
        <v>105751</v>
      </c>
      <c r="C55" s="102" t="s">
        <v>94</v>
      </c>
      <c r="D55" s="35" t="s">
        <v>36</v>
      </c>
      <c r="E55" s="35" t="s">
        <v>73</v>
      </c>
      <c r="F55" s="98">
        <v>6</v>
      </c>
      <c r="G55" s="98">
        <v>8</v>
      </c>
      <c r="H55" s="98">
        <f>VLOOKUP(B:B,'[3]SQL Results'!$B$1:$Z$65536,25,0)</f>
        <v>937</v>
      </c>
      <c r="I55" s="98">
        <f>VLOOKUP(B:B,'[3]SQL Results'!$B$1:$AA$65536,26,0)</f>
        <v>7</v>
      </c>
      <c r="J55" s="98">
        <f t="shared" si="18"/>
        <v>1</v>
      </c>
      <c r="K55" s="98" t="s">
        <v>13</v>
      </c>
      <c r="L55" s="98">
        <f>H55*0.03</f>
        <v>28.11</v>
      </c>
      <c r="M55" s="98"/>
      <c r="N55" s="98">
        <v>56</v>
      </c>
      <c r="O55" s="98">
        <v>54</v>
      </c>
      <c r="P55" s="98">
        <f>VLOOKUP(B:B,'[3]SQL Results'!$B$1:$AE$65536,30,0)</f>
        <v>2690.01</v>
      </c>
      <c r="Q55" s="98">
        <f>VLOOKUP(B:B,'[3]SQL Results'!$B$1:$AF$65536,31,0)</f>
        <v>33</v>
      </c>
      <c r="R55" s="98">
        <v>13</v>
      </c>
      <c r="S55" s="98">
        <f t="shared" si="19"/>
        <v>46</v>
      </c>
      <c r="T55" s="98">
        <f t="shared" si="20"/>
        <v>-10</v>
      </c>
      <c r="U55" s="98" t="s">
        <v>34</v>
      </c>
      <c r="V55" s="98">
        <f>P55*0.03</f>
        <v>80.7003</v>
      </c>
      <c r="W55" s="98">
        <f>T55*3</f>
        <v>-30</v>
      </c>
      <c r="X55" s="98">
        <f t="shared" si="30"/>
        <v>11</v>
      </c>
      <c r="Y55" s="98">
        <v>15</v>
      </c>
      <c r="Z55" s="98">
        <v>0</v>
      </c>
      <c r="AA55" s="98">
        <v>0</v>
      </c>
      <c r="AB55" s="98">
        <f>VLOOKUP(B:B,'[4]SQL Results'!$B$1:$AJ$65536,35,0)</f>
        <v>205.55</v>
      </c>
      <c r="AC55" s="98">
        <f>VLOOKUP(B:B,'[4]SQL Results'!$B$1:$AK$65536,36,0)</f>
        <v>6</v>
      </c>
      <c r="AD55" s="98">
        <f t="shared" si="21"/>
        <v>-9</v>
      </c>
      <c r="AE55" s="98" t="s">
        <v>34</v>
      </c>
      <c r="AF55" s="98">
        <f t="shared" si="31"/>
        <v>6.1665</v>
      </c>
      <c r="AG55" s="98">
        <v>2</v>
      </c>
      <c r="AH55" s="98">
        <v>2</v>
      </c>
      <c r="AI55" s="98">
        <f>VLOOKUP(B:B,'[4]SQL Results'!$B$1:$V$65536,21,0)</f>
        <v>1</v>
      </c>
      <c r="AJ55" s="98">
        <f t="shared" si="22"/>
        <v>-1</v>
      </c>
      <c r="AK55" s="98" t="s">
        <v>34</v>
      </c>
      <c r="AL55" s="98"/>
      <c r="AM55" s="98">
        <v>907</v>
      </c>
      <c r="AN55" s="98">
        <v>1088</v>
      </c>
      <c r="AO55" s="98">
        <f>VLOOKUP(B:B,'[4]SQL Results'!$B$1:$F$65536,5,0)</f>
        <v>1328.5</v>
      </c>
      <c r="AP55" s="98">
        <f t="shared" si="23"/>
        <v>421.5</v>
      </c>
      <c r="AQ55" s="98" t="s">
        <v>14</v>
      </c>
      <c r="AR55" s="98">
        <f>AO55*0.07</f>
        <v>92.995</v>
      </c>
      <c r="AS55" s="98">
        <v>36</v>
      </c>
      <c r="AT55" s="98">
        <v>43</v>
      </c>
      <c r="AU55" s="98">
        <f>VLOOKUP(B:B,'[4]SQL Results'!$B$1:$K$65536,10,0)</f>
        <v>1598.3</v>
      </c>
      <c r="AV55" s="98">
        <f>VLOOKUP(B:B,'[4]SQL Results'!$B$1:$L$65536,11,0)</f>
        <v>61</v>
      </c>
      <c r="AW55" s="98">
        <f t="shared" si="24"/>
        <v>25</v>
      </c>
      <c r="AX55" s="98" t="s">
        <v>14</v>
      </c>
      <c r="AY55" s="98">
        <f>AU55*0.05</f>
        <v>79.915</v>
      </c>
      <c r="AZ55" s="98">
        <f t="shared" si="25"/>
        <v>288</v>
      </c>
      <c r="BA55" s="98">
        <f t="shared" si="26"/>
        <v>-30</v>
      </c>
    </row>
    <row r="56" customHeight="1" spans="1:53">
      <c r="A56" s="15">
        <v>53</v>
      </c>
      <c r="B56" s="35">
        <v>105910</v>
      </c>
      <c r="C56" s="102" t="s">
        <v>95</v>
      </c>
      <c r="D56" s="35" t="s">
        <v>36</v>
      </c>
      <c r="E56" s="35" t="s">
        <v>73</v>
      </c>
      <c r="F56" s="98">
        <v>6</v>
      </c>
      <c r="G56" s="98">
        <v>8</v>
      </c>
      <c r="H56" s="98">
        <f>VLOOKUP(B:B,'[3]SQL Results'!$B$1:$Z$65536,25,0)</f>
        <v>673</v>
      </c>
      <c r="I56" s="98">
        <f>VLOOKUP(B:B,'[3]SQL Results'!$B$1:$AA$65536,26,0)</f>
        <v>6</v>
      </c>
      <c r="J56" s="98">
        <f t="shared" si="18"/>
        <v>0</v>
      </c>
      <c r="K56" s="98" t="s">
        <v>13</v>
      </c>
      <c r="L56" s="98">
        <f>H56*0.03</f>
        <v>20.19</v>
      </c>
      <c r="M56" s="98"/>
      <c r="N56" s="98">
        <v>56</v>
      </c>
      <c r="O56" s="98">
        <v>54</v>
      </c>
      <c r="P56" s="98">
        <f>VLOOKUP(B:B,'[3]SQL Results'!$B$1:$AE$65536,30,0)</f>
        <v>1380</v>
      </c>
      <c r="Q56" s="98">
        <f>VLOOKUP(B:B,'[3]SQL Results'!$B$1:$AF$65536,31,0)</f>
        <v>14</v>
      </c>
      <c r="R56" s="98">
        <v>14</v>
      </c>
      <c r="S56" s="98">
        <f t="shared" si="19"/>
        <v>28</v>
      </c>
      <c r="T56" s="98">
        <f t="shared" si="20"/>
        <v>-28</v>
      </c>
      <c r="U56" s="98" t="s">
        <v>34</v>
      </c>
      <c r="V56" s="98">
        <f>P56*0.03</f>
        <v>41.4</v>
      </c>
      <c r="W56" s="98">
        <f>T56*3</f>
        <v>-84</v>
      </c>
      <c r="X56" s="98">
        <v>4</v>
      </c>
      <c r="Y56" s="98">
        <v>6</v>
      </c>
      <c r="Z56" s="98">
        <f>VLOOKUP(B:B,'[4]SQL Results'!$B$1:$P$65536,15,0)</f>
        <v>119.5</v>
      </c>
      <c r="AA56" s="98">
        <f>VLOOKUP(B:B,'[4]SQL Results'!$B$1:$Q$65536,16,0)</f>
        <v>4</v>
      </c>
      <c r="AB56" s="98">
        <v>0</v>
      </c>
      <c r="AC56" s="98">
        <v>0</v>
      </c>
      <c r="AD56" s="98">
        <f t="shared" si="21"/>
        <v>-2</v>
      </c>
      <c r="AE56" s="98" t="s">
        <v>13</v>
      </c>
      <c r="AF56" s="98">
        <f>AB56*0.04</f>
        <v>0</v>
      </c>
      <c r="AG56" s="98">
        <v>2</v>
      </c>
      <c r="AH56" s="98">
        <v>2</v>
      </c>
      <c r="AI56" s="98">
        <v>0</v>
      </c>
      <c r="AJ56" s="98">
        <f t="shared" si="22"/>
        <v>-2</v>
      </c>
      <c r="AK56" s="98" t="s">
        <v>34</v>
      </c>
      <c r="AL56" s="98"/>
      <c r="AM56" s="98">
        <v>907</v>
      </c>
      <c r="AN56" s="98">
        <v>1088</v>
      </c>
      <c r="AO56" s="98">
        <f>VLOOKUP(B:B,'[4]SQL Results'!$B$1:$F$65536,5,0)</f>
        <v>357.25</v>
      </c>
      <c r="AP56" s="98">
        <f t="shared" si="23"/>
        <v>-549.75</v>
      </c>
      <c r="AQ56" s="98" t="s">
        <v>34</v>
      </c>
      <c r="AR56" s="98">
        <f>AO56*0.04</f>
        <v>14.29</v>
      </c>
      <c r="AS56" s="98">
        <v>28</v>
      </c>
      <c r="AT56" s="98">
        <v>34</v>
      </c>
      <c r="AU56" s="98">
        <f>VLOOKUP(B:B,'[4]SQL Results'!$B$1:$K$65536,10,0)</f>
        <v>326.53</v>
      </c>
      <c r="AV56" s="98">
        <f>VLOOKUP(B:B,'[4]SQL Results'!$B$1:$L$65536,11,0)</f>
        <v>12</v>
      </c>
      <c r="AW56" s="98">
        <f t="shared" si="24"/>
        <v>-16</v>
      </c>
      <c r="AX56" s="98" t="s">
        <v>34</v>
      </c>
      <c r="AY56" s="98">
        <f>AU56*0.03</f>
        <v>9.7959</v>
      </c>
      <c r="AZ56" s="98">
        <f t="shared" si="25"/>
        <v>86</v>
      </c>
      <c r="BA56" s="98">
        <f t="shared" si="26"/>
        <v>-84</v>
      </c>
    </row>
    <row r="57" customHeight="1" spans="1:53">
      <c r="A57" s="15">
        <v>54</v>
      </c>
      <c r="B57" s="99">
        <v>106485</v>
      </c>
      <c r="C57" s="99" t="s">
        <v>96</v>
      </c>
      <c r="D57" s="35" t="s">
        <v>36</v>
      </c>
      <c r="E57" s="35" t="s">
        <v>73</v>
      </c>
      <c r="F57" s="98">
        <v>0</v>
      </c>
      <c r="G57" s="98">
        <v>0</v>
      </c>
      <c r="H57" s="98">
        <f>VLOOKUP(B:B,'[3]SQL Results'!$B$1:$Z$65536,25,0)</f>
        <v>115</v>
      </c>
      <c r="I57" s="98">
        <f>VLOOKUP(B:B,'[3]SQL Results'!$B$1:$AA$65536,26,0)</f>
        <v>1</v>
      </c>
      <c r="J57" s="98">
        <f t="shared" si="18"/>
        <v>1</v>
      </c>
      <c r="K57" s="98" t="s">
        <v>13</v>
      </c>
      <c r="L57" s="98">
        <f>H57*0.03</f>
        <v>3.45</v>
      </c>
      <c r="M57" s="98"/>
      <c r="N57" s="98">
        <v>3</v>
      </c>
      <c r="O57" s="98">
        <v>3</v>
      </c>
      <c r="P57" s="98">
        <f>VLOOKUP(B:B,'[3]SQL Results'!$B$1:$AE$65536,30,0)</f>
        <v>116</v>
      </c>
      <c r="Q57" s="98">
        <f>VLOOKUP(B:B,'[3]SQL Results'!$B$1:$AF$65536,31,0)</f>
        <v>2</v>
      </c>
      <c r="R57" s="98">
        <v>0</v>
      </c>
      <c r="S57" s="98">
        <f t="shared" si="19"/>
        <v>2</v>
      </c>
      <c r="T57" s="98">
        <f t="shared" si="20"/>
        <v>-1</v>
      </c>
      <c r="U57" s="98" t="s">
        <v>34</v>
      </c>
      <c r="V57" s="98">
        <f>P57*0.03</f>
        <v>3.48</v>
      </c>
      <c r="W57" s="98">
        <f>T57*3</f>
        <v>-3</v>
      </c>
      <c r="X57" s="98">
        <v>0</v>
      </c>
      <c r="Y57" s="98">
        <v>0</v>
      </c>
      <c r="Z57" s="98">
        <f>VLOOKUP(B:B,'[4]SQL Results'!$B$1:$P$65536,15,0)</f>
        <v>87.5</v>
      </c>
      <c r="AA57" s="98">
        <f>VLOOKUP(B:B,'[4]SQL Results'!$B$1:$Q$65536,16,0)</f>
        <v>2</v>
      </c>
      <c r="AB57" s="98">
        <v>0</v>
      </c>
      <c r="AC57" s="98">
        <v>0</v>
      </c>
      <c r="AD57" s="98">
        <f t="shared" si="21"/>
        <v>2</v>
      </c>
      <c r="AE57" s="98" t="s">
        <v>13</v>
      </c>
      <c r="AF57" s="98">
        <f>AB57*0.04</f>
        <v>0</v>
      </c>
      <c r="AG57" s="98">
        <v>0</v>
      </c>
      <c r="AH57" s="98">
        <v>0</v>
      </c>
      <c r="AI57" s="98">
        <v>0</v>
      </c>
      <c r="AJ57" s="98">
        <f t="shared" si="22"/>
        <v>0</v>
      </c>
      <c r="AK57" s="98" t="s">
        <v>13</v>
      </c>
      <c r="AL57" s="98"/>
      <c r="AM57" s="98">
        <v>0</v>
      </c>
      <c r="AN57" s="98">
        <v>0</v>
      </c>
      <c r="AO57" s="98">
        <f>VLOOKUP(B:B,'[4]SQL Results'!$B$1:$F$65536,5,0)</f>
        <v>178.6</v>
      </c>
      <c r="AP57" s="98">
        <f t="shared" si="23"/>
        <v>178.6</v>
      </c>
      <c r="AQ57" s="98" t="s">
        <v>13</v>
      </c>
      <c r="AR57" s="98">
        <f>AO57*0.05</f>
        <v>8.93</v>
      </c>
      <c r="AS57" s="98">
        <v>0</v>
      </c>
      <c r="AT57" s="98">
        <v>0</v>
      </c>
      <c r="AU57" s="98">
        <f>VLOOKUP(B:B,'[4]SQL Results'!$B$1:$K$65536,10,0)</f>
        <v>221.45</v>
      </c>
      <c r="AV57" s="98">
        <f>VLOOKUP(B:B,'[4]SQL Results'!$B$1:$L$65536,11,0)</f>
        <v>9</v>
      </c>
      <c r="AW57" s="98">
        <f t="shared" si="24"/>
        <v>9</v>
      </c>
      <c r="AX57" s="98" t="s">
        <v>13</v>
      </c>
      <c r="AY57" s="98">
        <f>AU57*0.4</f>
        <v>88.58</v>
      </c>
      <c r="AZ57" s="98">
        <f t="shared" si="25"/>
        <v>104</v>
      </c>
      <c r="BA57" s="98">
        <f t="shared" si="26"/>
        <v>-3</v>
      </c>
    </row>
    <row r="58" customHeight="1" spans="1:53">
      <c r="A58" s="15">
        <v>55</v>
      </c>
      <c r="B58" s="99">
        <v>106568</v>
      </c>
      <c r="C58" s="99" t="s">
        <v>97</v>
      </c>
      <c r="D58" s="35" t="s">
        <v>36</v>
      </c>
      <c r="E58" s="35" t="s">
        <v>73</v>
      </c>
      <c r="F58" s="98">
        <v>0</v>
      </c>
      <c r="G58" s="98">
        <v>0</v>
      </c>
      <c r="H58" s="98">
        <f>VLOOKUP(B:B,'[3]SQL Results'!$B$1:$Z$65536,25,0)</f>
        <v>135</v>
      </c>
      <c r="I58" s="98">
        <f>VLOOKUP(B:B,'[3]SQL Results'!$B$1:$AA$65536,26,0)</f>
        <v>1</v>
      </c>
      <c r="J58" s="98">
        <f t="shared" si="18"/>
        <v>1</v>
      </c>
      <c r="K58" s="98" t="s">
        <v>13</v>
      </c>
      <c r="L58" s="98">
        <f>H58*0.03</f>
        <v>4.05</v>
      </c>
      <c r="M58" s="98"/>
      <c r="N58" s="98">
        <v>3</v>
      </c>
      <c r="O58" s="98">
        <v>3</v>
      </c>
      <c r="P58" s="98">
        <f>VLOOKUP(B:B,'[3]SQL Results'!$B$1:$AE$65536,30,0)</f>
        <v>1845.09</v>
      </c>
      <c r="Q58" s="98">
        <f>VLOOKUP(B:B,'[3]SQL Results'!$B$1:$AF$65536,31,0)</f>
        <v>26</v>
      </c>
      <c r="R58" s="98">
        <v>8</v>
      </c>
      <c r="S58" s="98">
        <f t="shared" si="19"/>
        <v>34</v>
      </c>
      <c r="T58" s="98">
        <f t="shared" si="20"/>
        <v>31</v>
      </c>
      <c r="U58" s="98" t="s">
        <v>14</v>
      </c>
      <c r="V58" s="98">
        <f>P58*0.05</f>
        <v>92.2545</v>
      </c>
      <c r="W58" s="98"/>
      <c r="X58" s="98">
        <v>0</v>
      </c>
      <c r="Y58" s="98">
        <v>0</v>
      </c>
      <c r="Z58" s="98">
        <v>0</v>
      </c>
      <c r="AA58" s="98">
        <v>0</v>
      </c>
      <c r="AB58" s="98">
        <f>VLOOKUP(B:B,'[4]SQL Results'!$B$1:$AJ$65536,35,0)</f>
        <v>79.6</v>
      </c>
      <c r="AC58" s="98">
        <f>VLOOKUP(B:B,'[4]SQL Results'!$B$1:$AK$65536,36,0)</f>
        <v>2</v>
      </c>
      <c r="AD58" s="98">
        <f t="shared" si="21"/>
        <v>2</v>
      </c>
      <c r="AE58" s="98" t="s">
        <v>13</v>
      </c>
      <c r="AF58" s="98">
        <f>AB58*0.04</f>
        <v>3.184</v>
      </c>
      <c r="AG58" s="98">
        <v>0</v>
      </c>
      <c r="AH58" s="98">
        <v>0</v>
      </c>
      <c r="AI58" s="98">
        <v>0</v>
      </c>
      <c r="AJ58" s="98">
        <f t="shared" si="22"/>
        <v>0</v>
      </c>
      <c r="AK58" s="98" t="s">
        <v>13</v>
      </c>
      <c r="AL58" s="98"/>
      <c r="AM58" s="98">
        <v>0</v>
      </c>
      <c r="AN58" s="98">
        <v>0</v>
      </c>
      <c r="AO58" s="98">
        <f>VLOOKUP(B:B,'[4]SQL Results'!$B$1:$F$65536,5,0)</f>
        <v>167.5</v>
      </c>
      <c r="AP58" s="98">
        <f t="shared" si="23"/>
        <v>167.5</v>
      </c>
      <c r="AQ58" s="98" t="s">
        <v>13</v>
      </c>
      <c r="AR58" s="98">
        <f>AO58*0.05</f>
        <v>8.375</v>
      </c>
      <c r="AS58" s="98">
        <v>0</v>
      </c>
      <c r="AT58" s="98">
        <v>0</v>
      </c>
      <c r="AU58" s="98">
        <f>VLOOKUP(B:B,'[4]SQL Results'!$B$1:$K$65536,10,0)</f>
        <v>423.97</v>
      </c>
      <c r="AV58" s="98">
        <f>VLOOKUP(B:B,'[4]SQL Results'!$B$1:$L$65536,11,0)</f>
        <v>17</v>
      </c>
      <c r="AW58" s="98">
        <f t="shared" si="24"/>
        <v>17</v>
      </c>
      <c r="AX58" s="98" t="s">
        <v>13</v>
      </c>
      <c r="AY58" s="98">
        <f>AU58*0.4</f>
        <v>169.588</v>
      </c>
      <c r="AZ58" s="98">
        <f t="shared" si="25"/>
        <v>277</v>
      </c>
      <c r="BA58" s="98">
        <f t="shared" si="26"/>
        <v>0</v>
      </c>
    </row>
    <row r="59" customHeight="1" spans="1:53">
      <c r="A59" s="15">
        <v>56</v>
      </c>
      <c r="B59" s="35">
        <v>308</v>
      </c>
      <c r="C59" s="35" t="s">
        <v>98</v>
      </c>
      <c r="D59" s="35" t="s">
        <v>45</v>
      </c>
      <c r="E59" s="35" t="s">
        <v>99</v>
      </c>
      <c r="F59" s="98">
        <v>7</v>
      </c>
      <c r="G59" s="98">
        <v>9</v>
      </c>
      <c r="H59" s="98">
        <f>VLOOKUP(B:B,'[3]SQL Results'!$B$1:$Z$65536,25,0)</f>
        <v>270</v>
      </c>
      <c r="I59" s="98">
        <f>VLOOKUP(B:B,'[3]SQL Results'!$B$1:$AA$65536,26,0)</f>
        <v>2</v>
      </c>
      <c r="J59" s="98">
        <f t="shared" si="18"/>
        <v>-5</v>
      </c>
      <c r="K59" s="98" t="s">
        <v>34</v>
      </c>
      <c r="L59" s="98">
        <f>H59*0.02</f>
        <v>5.4</v>
      </c>
      <c r="M59" s="98">
        <f>J59*2</f>
        <v>-10</v>
      </c>
      <c r="N59" s="98">
        <v>107</v>
      </c>
      <c r="O59" s="98">
        <v>115</v>
      </c>
      <c r="P59" s="98">
        <f>VLOOKUP(B:B,'[3]SQL Results'!$B$1:$AE$65536,30,0)</f>
        <v>4927.12</v>
      </c>
      <c r="Q59" s="98">
        <f>VLOOKUP(B:B,'[3]SQL Results'!$B$1:$AF$65536,31,0)</f>
        <v>51</v>
      </c>
      <c r="R59" s="98">
        <v>41</v>
      </c>
      <c r="S59" s="98">
        <f t="shared" si="19"/>
        <v>92</v>
      </c>
      <c r="T59" s="98">
        <f t="shared" si="20"/>
        <v>-15</v>
      </c>
      <c r="U59" s="98" t="s">
        <v>34</v>
      </c>
      <c r="V59" s="98">
        <f>P59*0.03</f>
        <v>147.8136</v>
      </c>
      <c r="W59" s="98">
        <f>T59*3</f>
        <v>-45</v>
      </c>
      <c r="X59" s="98">
        <f t="shared" si="30"/>
        <v>27</v>
      </c>
      <c r="Y59" s="98">
        <v>31</v>
      </c>
      <c r="Z59" s="98">
        <f>VLOOKUP(B:B,'[4]SQL Results'!$B$1:$P$65536,15,0)</f>
        <v>153.5</v>
      </c>
      <c r="AA59" s="98">
        <f>VLOOKUP(B:B,'[4]SQL Results'!$B$1:$Q$65536,16,0)</f>
        <v>5</v>
      </c>
      <c r="AB59" s="98">
        <f>VLOOKUP(B:B,'[4]SQL Results'!$B$1:$AJ$65536,35,0)</f>
        <v>499.2</v>
      </c>
      <c r="AC59" s="98">
        <f>VLOOKUP(B:B,'[4]SQL Results'!$B$1:$AK$65536,36,0)</f>
        <v>14</v>
      </c>
      <c r="AD59" s="98">
        <f t="shared" si="21"/>
        <v>-12</v>
      </c>
      <c r="AE59" s="98" t="s">
        <v>34</v>
      </c>
      <c r="AF59" s="98">
        <f>AB59*0.03</f>
        <v>14.976</v>
      </c>
      <c r="AG59" s="98">
        <v>8</v>
      </c>
      <c r="AH59" s="98">
        <v>10</v>
      </c>
      <c r="AI59" s="98">
        <f>VLOOKUP(B:B,'[4]SQL Results'!$B$1:$V$65536,21,0)</f>
        <v>3</v>
      </c>
      <c r="AJ59" s="98">
        <f t="shared" si="22"/>
        <v>-5</v>
      </c>
      <c r="AK59" s="98" t="s">
        <v>34</v>
      </c>
      <c r="AL59" s="98"/>
      <c r="AM59" s="98">
        <v>4156</v>
      </c>
      <c r="AN59" s="98">
        <v>4620</v>
      </c>
      <c r="AO59" s="98">
        <f>VLOOKUP(B:B,'[4]SQL Results'!$B$1:$F$65536,5,0)</f>
        <v>4208.67</v>
      </c>
      <c r="AP59" s="98">
        <f t="shared" si="23"/>
        <v>52.6700000000001</v>
      </c>
      <c r="AQ59" s="98" t="s">
        <v>13</v>
      </c>
      <c r="AR59" s="98">
        <f>AO59*0.05</f>
        <v>210.4335</v>
      </c>
      <c r="AS59" s="98">
        <v>51</v>
      </c>
      <c r="AT59" s="98">
        <v>59</v>
      </c>
      <c r="AU59" s="98">
        <f>VLOOKUP(B:B,'[4]SQL Results'!$B$1:$K$65536,10,0)</f>
        <v>1393.49</v>
      </c>
      <c r="AV59" s="98">
        <f>VLOOKUP(B:B,'[4]SQL Results'!$B$1:$L$65536,11,0)</f>
        <v>52</v>
      </c>
      <c r="AW59" s="98">
        <f t="shared" si="24"/>
        <v>1</v>
      </c>
      <c r="AX59" s="98" t="s">
        <v>13</v>
      </c>
      <c r="AY59" s="98">
        <f>AU59*0.4</f>
        <v>557.396</v>
      </c>
      <c r="AZ59" s="98">
        <f t="shared" si="25"/>
        <v>936</v>
      </c>
      <c r="BA59" s="98">
        <f t="shared" si="26"/>
        <v>-55</v>
      </c>
    </row>
    <row r="60" customHeight="1" spans="1:53">
      <c r="A60" s="15">
        <v>57</v>
      </c>
      <c r="B60" s="35">
        <v>337</v>
      </c>
      <c r="C60" s="35" t="s">
        <v>100</v>
      </c>
      <c r="D60" s="35" t="s">
        <v>41</v>
      </c>
      <c r="E60" s="35" t="s">
        <v>99</v>
      </c>
      <c r="F60" s="98">
        <v>9</v>
      </c>
      <c r="G60" s="98">
        <v>12</v>
      </c>
      <c r="H60" s="98">
        <f>VLOOKUP(B:B,'[3]SQL Results'!$B$1:$Z$65536,25,0)</f>
        <v>517.5</v>
      </c>
      <c r="I60" s="98">
        <f>VLOOKUP(B:B,'[3]SQL Results'!$B$1:$AA$65536,26,0)</f>
        <v>4</v>
      </c>
      <c r="J60" s="98">
        <f t="shared" si="18"/>
        <v>-5</v>
      </c>
      <c r="K60" s="98" t="s">
        <v>34</v>
      </c>
      <c r="L60" s="98">
        <f>H60*0.02</f>
        <v>10.35</v>
      </c>
      <c r="M60" s="98">
        <f>J60*2</f>
        <v>-10</v>
      </c>
      <c r="N60" s="98">
        <v>195</v>
      </c>
      <c r="O60" s="98">
        <v>221</v>
      </c>
      <c r="P60" s="98">
        <f>VLOOKUP(B:B,'[3]SQL Results'!$B$1:$AE$65536,30,0)</f>
        <v>12232.98</v>
      </c>
      <c r="Q60" s="98">
        <f>VLOOKUP(B:B,'[3]SQL Results'!$B$1:$AF$65536,31,0)</f>
        <v>143</v>
      </c>
      <c r="R60" s="98">
        <v>80</v>
      </c>
      <c r="S60" s="98">
        <f t="shared" si="19"/>
        <v>223</v>
      </c>
      <c r="T60" s="98">
        <f t="shared" si="20"/>
        <v>28</v>
      </c>
      <c r="U60" s="98" t="s">
        <v>14</v>
      </c>
      <c r="V60" s="98">
        <f>P60*0.05</f>
        <v>611.649</v>
      </c>
      <c r="W60" s="98"/>
      <c r="X60" s="98">
        <f t="shared" si="30"/>
        <v>66</v>
      </c>
      <c r="Y60" s="98">
        <v>70</v>
      </c>
      <c r="Z60" s="98">
        <f>VLOOKUP(B:B,'[4]SQL Results'!$B$1:$P$65536,15,0)</f>
        <v>1695.36</v>
      </c>
      <c r="AA60" s="98">
        <f>VLOOKUP(B:B,'[4]SQL Results'!$B$1:$Q$65536,16,0)</f>
        <v>40</v>
      </c>
      <c r="AB60" s="98">
        <f>VLOOKUP(B:B,'[4]SQL Results'!$B$1:$AJ$65536,35,0)</f>
        <v>745</v>
      </c>
      <c r="AC60" s="98">
        <f>VLOOKUP(B:B,'[4]SQL Results'!$B$1:$AK$65536,36,0)</f>
        <v>19</v>
      </c>
      <c r="AD60" s="98">
        <f t="shared" si="21"/>
        <v>-11</v>
      </c>
      <c r="AE60" s="98" t="s">
        <v>34</v>
      </c>
      <c r="AF60" s="98">
        <f>AB60*0.03</f>
        <v>22.35</v>
      </c>
      <c r="AG60" s="98">
        <v>15</v>
      </c>
      <c r="AH60" s="98">
        <v>18</v>
      </c>
      <c r="AI60" s="98">
        <f>VLOOKUP(B:B,'[4]SQL Results'!$B$1:$V$65536,21,0)</f>
        <v>51</v>
      </c>
      <c r="AJ60" s="98">
        <f t="shared" si="22"/>
        <v>36</v>
      </c>
      <c r="AK60" s="98" t="s">
        <v>14</v>
      </c>
      <c r="AL60" s="98">
        <f>AI60*5</f>
        <v>255</v>
      </c>
      <c r="AM60" s="98">
        <v>14616</v>
      </c>
      <c r="AN60" s="98">
        <v>15900</v>
      </c>
      <c r="AO60" s="98">
        <f>VLOOKUP(B:B,'[4]SQL Results'!$B$1:$F$65536,5,0)</f>
        <v>12547.04</v>
      </c>
      <c r="AP60" s="98">
        <f t="shared" si="23"/>
        <v>-2068.96</v>
      </c>
      <c r="AQ60" s="98" t="s">
        <v>34</v>
      </c>
      <c r="AR60" s="98">
        <f>AO60*0.04</f>
        <v>501.8816</v>
      </c>
      <c r="AS60" s="98">
        <v>414</v>
      </c>
      <c r="AT60" s="98">
        <v>455</v>
      </c>
      <c r="AU60" s="98">
        <f>VLOOKUP(B:B,'[4]SQL Results'!$B$1:$K$65536,10,0)</f>
        <v>14339.27</v>
      </c>
      <c r="AV60" s="98">
        <f>VLOOKUP(B:B,'[4]SQL Results'!$B$1:$L$65536,11,0)</f>
        <v>532</v>
      </c>
      <c r="AW60" s="98">
        <f t="shared" si="24"/>
        <v>118</v>
      </c>
      <c r="AX60" s="98" t="s">
        <v>14</v>
      </c>
      <c r="AY60" s="98">
        <f>AU60*0.05</f>
        <v>716.9635</v>
      </c>
      <c r="AZ60" s="98">
        <f t="shared" si="25"/>
        <v>2118</v>
      </c>
      <c r="BA60" s="98">
        <f t="shared" si="26"/>
        <v>-10</v>
      </c>
    </row>
    <row r="61" customHeight="1" spans="1:53">
      <c r="A61" s="15">
        <v>58</v>
      </c>
      <c r="B61" s="35">
        <v>349</v>
      </c>
      <c r="C61" s="35" t="s">
        <v>101</v>
      </c>
      <c r="D61" s="35" t="s">
        <v>45</v>
      </c>
      <c r="E61" s="35" t="s">
        <v>99</v>
      </c>
      <c r="F61" s="98">
        <v>7</v>
      </c>
      <c r="G61" s="98">
        <v>9</v>
      </c>
      <c r="H61" s="98">
        <f>VLOOKUP(B:B,'[3]SQL Results'!$B$1:$Z$65536,25,0)</f>
        <v>540</v>
      </c>
      <c r="I61" s="98">
        <f>VLOOKUP(B:B,'[3]SQL Results'!$B$1:$AA$65536,26,0)</f>
        <v>4</v>
      </c>
      <c r="J61" s="98">
        <f t="shared" si="18"/>
        <v>-3</v>
      </c>
      <c r="K61" s="98" t="s">
        <v>34</v>
      </c>
      <c r="L61" s="98">
        <f>H61*0.02</f>
        <v>10.8</v>
      </c>
      <c r="M61" s="98">
        <f>J61*2</f>
        <v>-6</v>
      </c>
      <c r="N61" s="98">
        <v>114</v>
      </c>
      <c r="O61" s="98">
        <v>124</v>
      </c>
      <c r="P61" s="98">
        <f>VLOOKUP(B:B,'[3]SQL Results'!$B$1:$AE$65536,30,0)</f>
        <v>4569.2</v>
      </c>
      <c r="Q61" s="98">
        <f>VLOOKUP(B:B,'[3]SQL Results'!$B$1:$AF$65536,31,0)</f>
        <v>48</v>
      </c>
      <c r="R61" s="98">
        <v>22</v>
      </c>
      <c r="S61" s="98">
        <f t="shared" si="19"/>
        <v>70</v>
      </c>
      <c r="T61" s="98">
        <f t="shared" si="20"/>
        <v>-44</v>
      </c>
      <c r="U61" s="98" t="s">
        <v>34</v>
      </c>
      <c r="V61" s="98">
        <f>P61*0.03</f>
        <v>137.076</v>
      </c>
      <c r="W61" s="98">
        <f>T61*3</f>
        <v>-132</v>
      </c>
      <c r="X61" s="98">
        <f t="shared" si="30"/>
        <v>35</v>
      </c>
      <c r="Y61" s="98">
        <v>39</v>
      </c>
      <c r="Z61" s="98">
        <f>VLOOKUP(B:B,'[4]SQL Results'!$B$1:$P$65536,15,0)</f>
        <v>591.5</v>
      </c>
      <c r="AA61" s="98">
        <f>VLOOKUP(B:B,'[4]SQL Results'!$B$1:$Q$65536,16,0)</f>
        <v>19</v>
      </c>
      <c r="AB61" s="98">
        <f>VLOOKUP(B:B,'[4]SQL Results'!$B$1:$AJ$65536,35,0)</f>
        <v>313.6</v>
      </c>
      <c r="AC61" s="98">
        <f>VLOOKUP(B:B,'[4]SQL Results'!$B$1:$AK$65536,36,0)</f>
        <v>8</v>
      </c>
      <c r="AD61" s="98">
        <f t="shared" si="21"/>
        <v>-12</v>
      </c>
      <c r="AE61" s="98" t="s">
        <v>34</v>
      </c>
      <c r="AF61" s="98">
        <f>AB61*0.03</f>
        <v>9.408</v>
      </c>
      <c r="AG61" s="98">
        <v>8</v>
      </c>
      <c r="AH61" s="98">
        <v>10</v>
      </c>
      <c r="AI61" s="98">
        <f>VLOOKUP(B:B,'[4]SQL Results'!$B$1:$V$65536,21,0)</f>
        <v>2</v>
      </c>
      <c r="AJ61" s="98">
        <f t="shared" si="22"/>
        <v>-6</v>
      </c>
      <c r="AK61" s="98" t="s">
        <v>34</v>
      </c>
      <c r="AL61" s="98"/>
      <c r="AM61" s="98">
        <v>4506</v>
      </c>
      <c r="AN61" s="98">
        <v>5040</v>
      </c>
      <c r="AO61" s="98">
        <f>VLOOKUP(B:B,'[4]SQL Results'!$B$1:$F$65536,5,0)</f>
        <v>1777.75</v>
      </c>
      <c r="AP61" s="98">
        <f t="shared" si="23"/>
        <v>-2728.25</v>
      </c>
      <c r="AQ61" s="98" t="s">
        <v>34</v>
      </c>
      <c r="AR61" s="98">
        <f>AO61*0.04</f>
        <v>71.11</v>
      </c>
      <c r="AS61" s="98">
        <v>98</v>
      </c>
      <c r="AT61" s="98">
        <v>108</v>
      </c>
      <c r="AU61" s="98">
        <f>VLOOKUP(B:B,'[4]SQL Results'!$B$1:$K$65536,10,0)</f>
        <v>3265.72</v>
      </c>
      <c r="AV61" s="98">
        <f>VLOOKUP(B:B,'[4]SQL Results'!$B$1:$L$65536,11,0)</f>
        <v>118</v>
      </c>
      <c r="AW61" s="98">
        <f t="shared" si="24"/>
        <v>20</v>
      </c>
      <c r="AX61" s="98" t="s">
        <v>14</v>
      </c>
      <c r="AY61" s="98">
        <f>AU61*0.05</f>
        <v>163.286</v>
      </c>
      <c r="AZ61" s="98">
        <f t="shared" si="25"/>
        <v>392</v>
      </c>
      <c r="BA61" s="98">
        <f t="shared" si="26"/>
        <v>-138</v>
      </c>
    </row>
    <row r="62" customHeight="1" spans="1:53">
      <c r="A62" s="15">
        <v>59</v>
      </c>
      <c r="B62" s="35">
        <v>355</v>
      </c>
      <c r="C62" s="35" t="s">
        <v>102</v>
      </c>
      <c r="D62" s="35" t="s">
        <v>45</v>
      </c>
      <c r="E62" s="35" t="s">
        <v>99</v>
      </c>
      <c r="F62" s="98">
        <v>7</v>
      </c>
      <c r="G62" s="98">
        <v>9</v>
      </c>
      <c r="H62" s="98">
        <v>0</v>
      </c>
      <c r="I62" s="98">
        <v>0</v>
      </c>
      <c r="J62" s="98">
        <f t="shared" si="18"/>
        <v>-7</v>
      </c>
      <c r="K62" s="98" t="s">
        <v>34</v>
      </c>
      <c r="L62" s="98">
        <f>H62*0.02</f>
        <v>0</v>
      </c>
      <c r="M62" s="98">
        <f>J62*2</f>
        <v>-14</v>
      </c>
      <c r="N62" s="98">
        <v>107</v>
      </c>
      <c r="O62" s="98">
        <v>115</v>
      </c>
      <c r="P62" s="98">
        <f>VLOOKUP(B:B,'[3]SQL Results'!$B$1:$AE$65536,30,0)</f>
        <v>6086.85</v>
      </c>
      <c r="Q62" s="98">
        <f>VLOOKUP(B:B,'[3]SQL Results'!$B$1:$AF$65536,31,0)</f>
        <v>68</v>
      </c>
      <c r="R62" s="98">
        <v>49</v>
      </c>
      <c r="S62" s="98">
        <f t="shared" si="19"/>
        <v>117</v>
      </c>
      <c r="T62" s="98">
        <f t="shared" si="20"/>
        <v>10</v>
      </c>
      <c r="U62" s="98" t="s">
        <v>14</v>
      </c>
      <c r="V62" s="98">
        <f>P62*0.05</f>
        <v>304.3425</v>
      </c>
      <c r="W62" s="98"/>
      <c r="X62" s="98">
        <f t="shared" si="30"/>
        <v>34</v>
      </c>
      <c r="Y62" s="98">
        <v>38</v>
      </c>
      <c r="Z62" s="98">
        <f>VLOOKUP(B:B,'[4]SQL Results'!$B$1:$P$65536,15,0)</f>
        <v>114.69</v>
      </c>
      <c r="AA62" s="98">
        <f>VLOOKUP(B:B,'[4]SQL Results'!$B$1:$Q$65536,16,0)</f>
        <v>3</v>
      </c>
      <c r="AB62" s="98">
        <f>VLOOKUP(B:B,'[4]SQL Results'!$B$1:$AJ$65536,35,0)</f>
        <v>118.8</v>
      </c>
      <c r="AC62" s="98">
        <f>VLOOKUP(B:B,'[4]SQL Results'!$B$1:$AK$65536,36,0)</f>
        <v>3</v>
      </c>
      <c r="AD62" s="98">
        <f t="shared" si="21"/>
        <v>-32</v>
      </c>
      <c r="AE62" s="98" t="s">
        <v>34</v>
      </c>
      <c r="AF62" s="98">
        <f>AB62*0.03</f>
        <v>3.564</v>
      </c>
      <c r="AG62" s="98">
        <v>8</v>
      </c>
      <c r="AH62" s="98">
        <v>10</v>
      </c>
      <c r="AI62" s="98">
        <f>VLOOKUP(B:B,'[4]SQL Results'!$B$1:$V$65536,21,0)</f>
        <v>7</v>
      </c>
      <c r="AJ62" s="98">
        <f t="shared" si="22"/>
        <v>-1</v>
      </c>
      <c r="AK62" s="98" t="s">
        <v>34</v>
      </c>
      <c r="AL62" s="98"/>
      <c r="AM62" s="98">
        <v>4126</v>
      </c>
      <c r="AN62" s="98">
        <v>4584</v>
      </c>
      <c r="AO62" s="98">
        <f>VLOOKUP(B:B,'[4]SQL Results'!$B$1:$F$65536,5,0)</f>
        <v>5084.56</v>
      </c>
      <c r="AP62" s="98">
        <f t="shared" si="23"/>
        <v>958.56</v>
      </c>
      <c r="AQ62" s="98" t="s">
        <v>14</v>
      </c>
      <c r="AR62" s="98">
        <f>AO62*0.07</f>
        <v>355.9192</v>
      </c>
      <c r="AS62" s="98">
        <v>81</v>
      </c>
      <c r="AT62" s="98">
        <v>89</v>
      </c>
      <c r="AU62" s="98">
        <f>VLOOKUP(B:B,'[4]SQL Results'!$B$1:$K$65536,10,0)</f>
        <v>1883.71</v>
      </c>
      <c r="AV62" s="98">
        <f>VLOOKUP(B:B,'[4]SQL Results'!$B$1:$L$65536,11,0)</f>
        <v>68</v>
      </c>
      <c r="AW62" s="98">
        <f t="shared" si="24"/>
        <v>-13</v>
      </c>
      <c r="AX62" s="98" t="s">
        <v>34</v>
      </c>
      <c r="AY62" s="98">
        <f>AU62*0.03</f>
        <v>56.5113</v>
      </c>
      <c r="AZ62" s="98">
        <f t="shared" si="25"/>
        <v>720</v>
      </c>
      <c r="BA62" s="98">
        <f t="shared" si="26"/>
        <v>-14</v>
      </c>
    </row>
    <row r="63" customHeight="1" spans="1:53">
      <c r="A63" s="15">
        <v>60</v>
      </c>
      <c r="B63" s="35">
        <v>373</v>
      </c>
      <c r="C63" s="35" t="s">
        <v>103</v>
      </c>
      <c r="D63" s="35" t="s">
        <v>45</v>
      </c>
      <c r="E63" s="35" t="s">
        <v>99</v>
      </c>
      <c r="F63" s="98">
        <v>7</v>
      </c>
      <c r="G63" s="98">
        <v>9</v>
      </c>
      <c r="H63" s="98">
        <f>VLOOKUP(B:B,'[3]SQL Results'!$B$1:$Z$65536,25,0)</f>
        <v>1918.5</v>
      </c>
      <c r="I63" s="98">
        <f>VLOOKUP(B:B,'[3]SQL Results'!$B$1:$AA$65536,26,0)</f>
        <v>15</v>
      </c>
      <c r="J63" s="98">
        <f t="shared" si="18"/>
        <v>8</v>
      </c>
      <c r="K63" s="98" t="s">
        <v>14</v>
      </c>
      <c r="L63" s="98">
        <f>H63*0.04</f>
        <v>76.74</v>
      </c>
      <c r="M63" s="98"/>
      <c r="N63" s="98">
        <v>114</v>
      </c>
      <c r="O63" s="98">
        <v>124</v>
      </c>
      <c r="P63" s="98">
        <f>VLOOKUP(B:B,'[3]SQL Results'!$B$1:$AE$65536,30,0)</f>
        <v>7478.93</v>
      </c>
      <c r="Q63" s="98">
        <f>VLOOKUP(B:B,'[3]SQL Results'!$B$1:$AF$65536,31,0)</f>
        <v>89</v>
      </c>
      <c r="R63" s="98">
        <v>43</v>
      </c>
      <c r="S63" s="98">
        <f t="shared" si="19"/>
        <v>132</v>
      </c>
      <c r="T63" s="98">
        <f t="shared" si="20"/>
        <v>18</v>
      </c>
      <c r="U63" s="98" t="s">
        <v>14</v>
      </c>
      <c r="V63" s="98">
        <f>P63*0.05</f>
        <v>373.9465</v>
      </c>
      <c r="W63" s="98"/>
      <c r="X63" s="98">
        <f t="shared" si="30"/>
        <v>27</v>
      </c>
      <c r="Y63" s="98">
        <v>31</v>
      </c>
      <c r="Z63" s="98">
        <f>VLOOKUP(B:B,'[4]SQL Results'!$B$1:$P$65536,15,0)</f>
        <v>1896.32</v>
      </c>
      <c r="AA63" s="98">
        <f>VLOOKUP(B:B,'[4]SQL Results'!$B$1:$Q$65536,16,0)</f>
        <v>57</v>
      </c>
      <c r="AB63" s="98">
        <f>VLOOKUP(B:B,'[4]SQL Results'!$B$1:$AJ$65536,35,0)</f>
        <v>235.6</v>
      </c>
      <c r="AC63" s="98">
        <f>VLOOKUP(B:B,'[4]SQL Results'!$B$1:$AK$65536,36,0)</f>
        <v>6</v>
      </c>
      <c r="AD63" s="98">
        <f t="shared" si="21"/>
        <v>32</v>
      </c>
      <c r="AE63" s="98" t="s">
        <v>14</v>
      </c>
      <c r="AF63" s="98">
        <f>AB63*0.05</f>
        <v>11.78</v>
      </c>
      <c r="AG63" s="98">
        <v>8</v>
      </c>
      <c r="AH63" s="98">
        <v>10</v>
      </c>
      <c r="AI63" s="98">
        <v>0</v>
      </c>
      <c r="AJ63" s="98">
        <f t="shared" si="22"/>
        <v>-8</v>
      </c>
      <c r="AK63" s="98" t="s">
        <v>34</v>
      </c>
      <c r="AL63" s="98"/>
      <c r="AM63" s="98">
        <v>4206</v>
      </c>
      <c r="AN63" s="98">
        <v>4680</v>
      </c>
      <c r="AO63" s="98">
        <f>VLOOKUP(B:B,'[4]SQL Results'!$B$1:$F$65536,5,0)</f>
        <v>3074.93</v>
      </c>
      <c r="AP63" s="98">
        <f t="shared" si="23"/>
        <v>-1131.07</v>
      </c>
      <c r="AQ63" s="98" t="s">
        <v>34</v>
      </c>
      <c r="AR63" s="98">
        <f t="shared" ref="AR63:AR69" si="32">AO63*0.04</f>
        <v>122.9972</v>
      </c>
      <c r="AS63" s="98">
        <v>53</v>
      </c>
      <c r="AT63" s="98">
        <v>61</v>
      </c>
      <c r="AU63" s="98">
        <f>VLOOKUP(B:B,'[4]SQL Results'!$B$1:$K$65536,10,0)</f>
        <v>1164.15</v>
      </c>
      <c r="AV63" s="98">
        <f>VLOOKUP(B:B,'[4]SQL Results'!$B$1:$L$65536,11,0)</f>
        <v>43</v>
      </c>
      <c r="AW63" s="98">
        <f t="shared" si="24"/>
        <v>-10</v>
      </c>
      <c r="AX63" s="98" t="s">
        <v>34</v>
      </c>
      <c r="AY63" s="98">
        <f>AU63*0.03</f>
        <v>34.9245</v>
      </c>
      <c r="AZ63" s="98">
        <f t="shared" si="25"/>
        <v>620</v>
      </c>
      <c r="BA63" s="98">
        <f t="shared" si="26"/>
        <v>0</v>
      </c>
    </row>
    <row r="64" customHeight="1" spans="1:53">
      <c r="A64" s="15">
        <v>61</v>
      </c>
      <c r="B64" s="35">
        <v>391</v>
      </c>
      <c r="C64" s="35" t="s">
        <v>104</v>
      </c>
      <c r="D64" s="35" t="s">
        <v>45</v>
      </c>
      <c r="E64" s="35" t="s">
        <v>99</v>
      </c>
      <c r="F64" s="98">
        <v>7</v>
      </c>
      <c r="G64" s="98">
        <v>9</v>
      </c>
      <c r="H64" s="98">
        <f>VLOOKUP(B:B,'[3]SQL Results'!$B$1:$Z$65536,25,0)</f>
        <v>652</v>
      </c>
      <c r="I64" s="98">
        <f>VLOOKUP(B:B,'[3]SQL Results'!$B$1:$AA$65536,26,0)</f>
        <v>5</v>
      </c>
      <c r="J64" s="98">
        <f t="shared" si="18"/>
        <v>-2</v>
      </c>
      <c r="K64" s="98" t="s">
        <v>34</v>
      </c>
      <c r="L64" s="98">
        <f>H64*0.02</f>
        <v>13.04</v>
      </c>
      <c r="M64" s="98">
        <f>J64*2</f>
        <v>-4</v>
      </c>
      <c r="N64" s="98">
        <v>107</v>
      </c>
      <c r="O64" s="98">
        <v>115</v>
      </c>
      <c r="P64" s="98">
        <f>VLOOKUP(B:B,'[3]SQL Results'!$B$1:$AE$65536,30,0)</f>
        <v>7311.02</v>
      </c>
      <c r="Q64" s="98">
        <f>VLOOKUP(B:B,'[3]SQL Results'!$B$1:$AF$65536,31,0)</f>
        <v>77</v>
      </c>
      <c r="R64" s="98">
        <v>52</v>
      </c>
      <c r="S64" s="98">
        <f t="shared" si="19"/>
        <v>129</v>
      </c>
      <c r="T64" s="98">
        <f t="shared" si="20"/>
        <v>22</v>
      </c>
      <c r="U64" s="98" t="s">
        <v>14</v>
      </c>
      <c r="V64" s="98">
        <f>P64*0.05</f>
        <v>365.551</v>
      </c>
      <c r="W64" s="98"/>
      <c r="X64" s="98">
        <f t="shared" si="30"/>
        <v>37</v>
      </c>
      <c r="Y64" s="98">
        <v>41</v>
      </c>
      <c r="Z64" s="98">
        <f>VLOOKUP(B:B,'[4]SQL Results'!$B$1:$P$65536,15,0)</f>
        <v>429.25</v>
      </c>
      <c r="AA64" s="98">
        <f>VLOOKUP(B:B,'[4]SQL Results'!$B$1:$Q$65536,16,0)</f>
        <v>9</v>
      </c>
      <c r="AB64" s="98">
        <f>VLOOKUP(B:B,'[4]SQL Results'!$B$1:$AJ$65536,35,0)</f>
        <v>165.75</v>
      </c>
      <c r="AC64" s="98">
        <f>VLOOKUP(B:B,'[4]SQL Results'!$B$1:$AK$65536,36,0)</f>
        <v>5</v>
      </c>
      <c r="AD64" s="98">
        <f t="shared" si="21"/>
        <v>-27</v>
      </c>
      <c r="AE64" s="98" t="s">
        <v>34</v>
      </c>
      <c r="AF64" s="98">
        <f>AB64*0.03</f>
        <v>4.9725</v>
      </c>
      <c r="AG64" s="98">
        <v>8</v>
      </c>
      <c r="AH64" s="98">
        <v>10</v>
      </c>
      <c r="AI64" s="98">
        <f>VLOOKUP(B:B,'[4]SQL Results'!$B$1:$V$65536,21,0)</f>
        <v>5</v>
      </c>
      <c r="AJ64" s="98">
        <f t="shared" si="22"/>
        <v>-3</v>
      </c>
      <c r="AK64" s="98" t="s">
        <v>34</v>
      </c>
      <c r="AL64" s="98"/>
      <c r="AM64" s="98">
        <v>4206</v>
      </c>
      <c r="AN64" s="98">
        <v>4680</v>
      </c>
      <c r="AO64" s="98">
        <f>VLOOKUP(B:B,'[4]SQL Results'!$B$1:$F$65536,5,0)</f>
        <v>1325.39</v>
      </c>
      <c r="AP64" s="98">
        <f t="shared" si="23"/>
        <v>-2880.61</v>
      </c>
      <c r="AQ64" s="98" t="s">
        <v>34</v>
      </c>
      <c r="AR64" s="98">
        <f t="shared" si="32"/>
        <v>53.0156</v>
      </c>
      <c r="AS64" s="98">
        <v>98</v>
      </c>
      <c r="AT64" s="98">
        <v>108</v>
      </c>
      <c r="AU64" s="98">
        <f>VLOOKUP(B:B,'[4]SQL Results'!$B$1:$K$65536,10,0)</f>
        <v>2797.93</v>
      </c>
      <c r="AV64" s="98">
        <f>VLOOKUP(B:B,'[4]SQL Results'!$B$1:$L$65536,11,0)</f>
        <v>104</v>
      </c>
      <c r="AW64" s="98">
        <f t="shared" si="24"/>
        <v>6</v>
      </c>
      <c r="AX64" s="98" t="s">
        <v>13</v>
      </c>
      <c r="AY64" s="98">
        <f>AU64*0.4</f>
        <v>1119.172</v>
      </c>
      <c r="AZ64" s="98">
        <f t="shared" si="25"/>
        <v>1556</v>
      </c>
      <c r="BA64" s="98">
        <f t="shared" si="26"/>
        <v>-4</v>
      </c>
    </row>
    <row r="65" customHeight="1" spans="1:53">
      <c r="A65" s="15">
        <v>62</v>
      </c>
      <c r="B65" s="35">
        <v>517</v>
      </c>
      <c r="C65" s="35" t="s">
        <v>105</v>
      </c>
      <c r="D65" s="35" t="s">
        <v>41</v>
      </c>
      <c r="E65" s="35" t="s">
        <v>99</v>
      </c>
      <c r="F65" s="98">
        <v>9</v>
      </c>
      <c r="G65" s="98">
        <v>12</v>
      </c>
      <c r="H65" s="98">
        <f>VLOOKUP(B:B,'[3]SQL Results'!$B$1:$Z$65536,25,0)</f>
        <v>1215</v>
      </c>
      <c r="I65" s="98">
        <f>VLOOKUP(B:B,'[3]SQL Results'!$B$1:$AA$65536,26,0)</f>
        <v>9</v>
      </c>
      <c r="J65" s="98">
        <f t="shared" si="18"/>
        <v>0</v>
      </c>
      <c r="K65" s="98" t="s">
        <v>13</v>
      </c>
      <c r="L65" s="98">
        <f>H65*0.03</f>
        <v>36.45</v>
      </c>
      <c r="M65" s="98"/>
      <c r="N65" s="98">
        <v>111</v>
      </c>
      <c r="O65" s="98">
        <v>121</v>
      </c>
      <c r="P65" s="98">
        <f>VLOOKUP(B:B,'[3]SQL Results'!$B$1:$AE$65536,30,0)</f>
        <v>8934</v>
      </c>
      <c r="Q65" s="98">
        <f>VLOOKUP(B:B,'[3]SQL Results'!$B$1:$AF$65536,31,0)</f>
        <v>107</v>
      </c>
      <c r="R65" s="98">
        <v>52</v>
      </c>
      <c r="S65" s="98">
        <f t="shared" si="19"/>
        <v>159</v>
      </c>
      <c r="T65" s="98">
        <f t="shared" si="20"/>
        <v>48</v>
      </c>
      <c r="U65" s="98" t="s">
        <v>14</v>
      </c>
      <c r="V65" s="98">
        <f>P65*0.05</f>
        <v>446.7</v>
      </c>
      <c r="W65" s="98"/>
      <c r="X65" s="98">
        <f t="shared" si="30"/>
        <v>56</v>
      </c>
      <c r="Y65" s="98">
        <v>60</v>
      </c>
      <c r="Z65" s="98">
        <f>VLOOKUP(B:B,'[4]SQL Results'!$B$1:$P$65536,15,0)</f>
        <v>360</v>
      </c>
      <c r="AA65" s="98">
        <f>VLOOKUP(B:B,'[4]SQL Results'!$B$1:$Q$65536,16,0)</f>
        <v>12</v>
      </c>
      <c r="AB65" s="98">
        <f>VLOOKUP(B:B,'[4]SQL Results'!$B$1:$AJ$65536,35,0)</f>
        <v>657.7</v>
      </c>
      <c r="AC65" s="98">
        <f>VLOOKUP(B:B,'[4]SQL Results'!$B$1:$AK$65536,36,0)</f>
        <v>17</v>
      </c>
      <c r="AD65" s="98">
        <f t="shared" si="21"/>
        <v>-31</v>
      </c>
      <c r="AE65" s="98" t="s">
        <v>34</v>
      </c>
      <c r="AF65" s="98">
        <f>AB65*0.03</f>
        <v>19.731</v>
      </c>
      <c r="AG65" s="98">
        <v>12</v>
      </c>
      <c r="AH65" s="98">
        <v>14</v>
      </c>
      <c r="AI65" s="98">
        <f>VLOOKUP(B:B,'[4]SQL Results'!$B$1:$V$65536,21,0)</f>
        <v>18</v>
      </c>
      <c r="AJ65" s="98">
        <f t="shared" si="22"/>
        <v>6</v>
      </c>
      <c r="AK65" s="98" t="s">
        <v>14</v>
      </c>
      <c r="AL65" s="98">
        <f>AI65*5</f>
        <v>90</v>
      </c>
      <c r="AM65" s="98">
        <v>2856.5</v>
      </c>
      <c r="AN65" s="98">
        <v>3428</v>
      </c>
      <c r="AO65" s="98">
        <f>VLOOKUP(B:B,'[4]SQL Results'!$B$1:$F$65536,5,0)</f>
        <v>1823.03</v>
      </c>
      <c r="AP65" s="98">
        <f t="shared" si="23"/>
        <v>-1033.47</v>
      </c>
      <c r="AQ65" s="98" t="s">
        <v>34</v>
      </c>
      <c r="AR65" s="98">
        <f t="shared" si="32"/>
        <v>72.9212</v>
      </c>
      <c r="AS65" s="98">
        <v>68</v>
      </c>
      <c r="AT65" s="98">
        <v>78</v>
      </c>
      <c r="AU65" s="98">
        <f>VLOOKUP(B:B,'[4]SQL Results'!$B$1:$K$65536,10,0)</f>
        <v>2444.7</v>
      </c>
      <c r="AV65" s="98">
        <f>VLOOKUP(B:B,'[4]SQL Results'!$B$1:$L$65536,11,0)</f>
        <v>89</v>
      </c>
      <c r="AW65" s="98">
        <f t="shared" si="24"/>
        <v>21</v>
      </c>
      <c r="AX65" s="98" t="s">
        <v>14</v>
      </c>
      <c r="AY65" s="98">
        <f>AU65*0.05</f>
        <v>122.235</v>
      </c>
      <c r="AZ65" s="98">
        <f t="shared" si="25"/>
        <v>788</v>
      </c>
      <c r="BA65" s="98">
        <f t="shared" si="26"/>
        <v>0</v>
      </c>
    </row>
    <row r="66" customHeight="1" spans="1:53">
      <c r="A66" s="15">
        <v>63</v>
      </c>
      <c r="B66" s="35">
        <v>511</v>
      </c>
      <c r="C66" s="35" t="s">
        <v>106</v>
      </c>
      <c r="D66" s="35" t="s">
        <v>38</v>
      </c>
      <c r="E66" s="35" t="s">
        <v>99</v>
      </c>
      <c r="F66" s="98">
        <v>7</v>
      </c>
      <c r="G66" s="98">
        <v>9</v>
      </c>
      <c r="H66" s="98">
        <f>VLOOKUP(B:B,'[3]SQL Results'!$B$1:$Z$65536,25,0)</f>
        <v>590</v>
      </c>
      <c r="I66" s="98">
        <f>VLOOKUP(B:B,'[3]SQL Results'!$B$1:$AA$65536,26,0)</f>
        <v>5</v>
      </c>
      <c r="J66" s="98">
        <f t="shared" si="18"/>
        <v>-2</v>
      </c>
      <c r="K66" s="98" t="s">
        <v>34</v>
      </c>
      <c r="L66" s="98">
        <f t="shared" ref="L66:L72" si="33">H66*0.02</f>
        <v>11.8</v>
      </c>
      <c r="M66" s="98">
        <f t="shared" ref="M66:M72" si="34">J66*2</f>
        <v>-4</v>
      </c>
      <c r="N66" s="98">
        <v>89</v>
      </c>
      <c r="O66" s="98">
        <v>95</v>
      </c>
      <c r="P66" s="98">
        <f>VLOOKUP(B:B,'[3]SQL Results'!$B$1:$AE$65536,30,0)</f>
        <v>3086.2</v>
      </c>
      <c r="Q66" s="98">
        <f>VLOOKUP(B:B,'[3]SQL Results'!$B$1:$AF$65536,31,0)</f>
        <v>43</v>
      </c>
      <c r="R66" s="98">
        <v>11</v>
      </c>
      <c r="S66" s="98">
        <f t="shared" si="19"/>
        <v>54</v>
      </c>
      <c r="T66" s="98">
        <f t="shared" si="20"/>
        <v>-35</v>
      </c>
      <c r="U66" s="98" t="s">
        <v>34</v>
      </c>
      <c r="V66" s="98">
        <f>P66*0.03</f>
        <v>92.586</v>
      </c>
      <c r="W66" s="98">
        <f>T66*3</f>
        <v>-105</v>
      </c>
      <c r="X66" s="98">
        <f t="shared" si="30"/>
        <v>30</v>
      </c>
      <c r="Y66" s="98">
        <v>34</v>
      </c>
      <c r="Z66" s="98">
        <f>VLOOKUP(B:B,'[4]SQL Results'!$B$1:$P$65536,15,0)</f>
        <v>685</v>
      </c>
      <c r="AA66" s="98">
        <f>VLOOKUP(B:B,'[4]SQL Results'!$B$1:$Q$65536,16,0)</f>
        <v>23</v>
      </c>
      <c r="AB66" s="98">
        <f>VLOOKUP(B:B,'[4]SQL Results'!$B$1:$AJ$65536,35,0)</f>
        <v>236.36</v>
      </c>
      <c r="AC66" s="98">
        <f>VLOOKUP(B:B,'[4]SQL Results'!$B$1:$AK$65536,36,0)</f>
        <v>7</v>
      </c>
      <c r="AD66" s="98">
        <f t="shared" si="21"/>
        <v>-4</v>
      </c>
      <c r="AE66" s="98" t="s">
        <v>13</v>
      </c>
      <c r="AF66" s="98">
        <f>AB66*0.04</f>
        <v>9.4544</v>
      </c>
      <c r="AG66" s="98">
        <v>6</v>
      </c>
      <c r="AH66" s="98">
        <v>7</v>
      </c>
      <c r="AI66" s="98">
        <f>VLOOKUP(B:B,'[4]SQL Results'!$B$1:$V$65536,21,0)</f>
        <v>7</v>
      </c>
      <c r="AJ66" s="98">
        <f t="shared" si="22"/>
        <v>1</v>
      </c>
      <c r="AK66" s="98" t="s">
        <v>14</v>
      </c>
      <c r="AL66" s="98">
        <f>AI66*5</f>
        <v>35</v>
      </c>
      <c r="AM66" s="98">
        <v>3006</v>
      </c>
      <c r="AN66" s="98">
        <v>3360</v>
      </c>
      <c r="AO66" s="98">
        <f>VLOOKUP(B:B,'[4]SQL Results'!$B$1:$F$65536,5,0)</f>
        <v>1241.5</v>
      </c>
      <c r="AP66" s="98">
        <f t="shared" si="23"/>
        <v>-1764.5</v>
      </c>
      <c r="AQ66" s="98" t="s">
        <v>34</v>
      </c>
      <c r="AR66" s="98">
        <f t="shared" si="32"/>
        <v>49.66</v>
      </c>
      <c r="AS66" s="98">
        <v>51</v>
      </c>
      <c r="AT66" s="98">
        <v>59</v>
      </c>
      <c r="AU66" s="98">
        <f>VLOOKUP(B:B,'[4]SQL Results'!$B$1:$K$65536,10,0)</f>
        <v>1699.98</v>
      </c>
      <c r="AV66" s="98">
        <f>VLOOKUP(B:B,'[4]SQL Results'!$B$1:$L$65536,11,0)</f>
        <v>62</v>
      </c>
      <c r="AW66" s="98">
        <f t="shared" si="24"/>
        <v>11</v>
      </c>
      <c r="AX66" s="98" t="s">
        <v>14</v>
      </c>
      <c r="AY66" s="98">
        <f>AU66*0.05</f>
        <v>84.999</v>
      </c>
      <c r="AZ66" s="98">
        <f t="shared" si="25"/>
        <v>283</v>
      </c>
      <c r="BA66" s="98">
        <f t="shared" si="26"/>
        <v>-109</v>
      </c>
    </row>
    <row r="67" customHeight="1" spans="1:53">
      <c r="A67" s="15">
        <v>64</v>
      </c>
      <c r="B67" s="35">
        <v>515</v>
      </c>
      <c r="C67" s="35" t="s">
        <v>107</v>
      </c>
      <c r="D67" s="35" t="s">
        <v>45</v>
      </c>
      <c r="E67" s="35" t="s">
        <v>99</v>
      </c>
      <c r="F67" s="98">
        <v>7</v>
      </c>
      <c r="G67" s="98">
        <v>9</v>
      </c>
      <c r="H67" s="98">
        <f>VLOOKUP(B:B,'[3]SQL Results'!$B$1:$Z$65536,25,0)</f>
        <v>270</v>
      </c>
      <c r="I67" s="98">
        <f>VLOOKUP(B:B,'[3]SQL Results'!$B$1:$AA$65536,26,0)</f>
        <v>2</v>
      </c>
      <c r="J67" s="98">
        <f t="shared" si="18"/>
        <v>-5</v>
      </c>
      <c r="K67" s="98" t="s">
        <v>34</v>
      </c>
      <c r="L67" s="98">
        <f t="shared" si="33"/>
        <v>5.4</v>
      </c>
      <c r="M67" s="98">
        <f t="shared" si="34"/>
        <v>-10</v>
      </c>
      <c r="N67" s="98">
        <v>114</v>
      </c>
      <c r="O67" s="98">
        <v>124</v>
      </c>
      <c r="P67" s="98">
        <f>VLOOKUP(B:B,'[3]SQL Results'!$B$1:$AE$65536,30,0)</f>
        <v>5261</v>
      </c>
      <c r="Q67" s="98">
        <f>VLOOKUP(B:B,'[3]SQL Results'!$B$1:$AF$65536,31,0)</f>
        <v>55</v>
      </c>
      <c r="R67" s="98">
        <v>40</v>
      </c>
      <c r="S67" s="98">
        <f t="shared" si="19"/>
        <v>95</v>
      </c>
      <c r="T67" s="98">
        <f t="shared" si="20"/>
        <v>-19</v>
      </c>
      <c r="U67" s="98" t="s">
        <v>34</v>
      </c>
      <c r="V67" s="98">
        <f>P67*0.03</f>
        <v>157.83</v>
      </c>
      <c r="W67" s="98">
        <f>T67*3</f>
        <v>-57</v>
      </c>
      <c r="X67" s="98">
        <f t="shared" si="30"/>
        <v>34</v>
      </c>
      <c r="Y67" s="98">
        <v>38</v>
      </c>
      <c r="Z67" s="98">
        <f>VLOOKUP(B:B,'[4]SQL Results'!$B$1:$P$65536,15,0)</f>
        <v>145.5</v>
      </c>
      <c r="AA67" s="98">
        <f>VLOOKUP(B:B,'[4]SQL Results'!$B$1:$Q$65536,16,0)</f>
        <v>5</v>
      </c>
      <c r="AB67" s="98">
        <f>VLOOKUP(B:B,'[4]SQL Results'!$B$1:$AJ$65536,35,0)</f>
        <v>229.75</v>
      </c>
      <c r="AC67" s="98">
        <f>VLOOKUP(B:B,'[4]SQL Results'!$B$1:$AK$65536,36,0)</f>
        <v>6</v>
      </c>
      <c r="AD67" s="98">
        <f t="shared" si="21"/>
        <v>-27</v>
      </c>
      <c r="AE67" s="98" t="s">
        <v>34</v>
      </c>
      <c r="AF67" s="98">
        <f>AB67*0.03</f>
        <v>6.8925</v>
      </c>
      <c r="AG67" s="98">
        <v>8</v>
      </c>
      <c r="AH67" s="98">
        <v>10</v>
      </c>
      <c r="AI67" s="98">
        <f>VLOOKUP(B:B,'[4]SQL Results'!$B$1:$V$65536,21,0)</f>
        <v>5</v>
      </c>
      <c r="AJ67" s="98">
        <f t="shared" si="22"/>
        <v>-3</v>
      </c>
      <c r="AK67" s="98" t="s">
        <v>34</v>
      </c>
      <c r="AL67" s="98"/>
      <c r="AM67" s="98">
        <v>4206</v>
      </c>
      <c r="AN67" s="98">
        <v>4680</v>
      </c>
      <c r="AO67" s="98">
        <f>VLOOKUP(B:B,'[4]SQL Results'!$B$1:$F$65536,5,0)</f>
        <v>1649.5</v>
      </c>
      <c r="AP67" s="98">
        <f t="shared" si="23"/>
        <v>-2556.5</v>
      </c>
      <c r="AQ67" s="98" t="s">
        <v>34</v>
      </c>
      <c r="AR67" s="98">
        <f t="shared" si="32"/>
        <v>65.98</v>
      </c>
      <c r="AS67" s="98">
        <v>46</v>
      </c>
      <c r="AT67" s="98">
        <v>53</v>
      </c>
      <c r="AU67" s="98">
        <f>VLOOKUP(B:B,'[4]SQL Results'!$B$1:$K$65536,10,0)</f>
        <v>551.89</v>
      </c>
      <c r="AV67" s="98">
        <f>VLOOKUP(B:B,'[4]SQL Results'!$B$1:$L$65536,11,0)</f>
        <v>20</v>
      </c>
      <c r="AW67" s="98">
        <f t="shared" si="24"/>
        <v>-26</v>
      </c>
      <c r="AX67" s="98" t="s">
        <v>34</v>
      </c>
      <c r="AY67" s="98">
        <f>AU67*0.03</f>
        <v>16.5567</v>
      </c>
      <c r="AZ67" s="98">
        <f t="shared" si="25"/>
        <v>253</v>
      </c>
      <c r="BA67" s="98">
        <f t="shared" si="26"/>
        <v>-67</v>
      </c>
    </row>
    <row r="68" customHeight="1" spans="1:53">
      <c r="A68" s="15">
        <v>65</v>
      </c>
      <c r="B68" s="35">
        <v>572</v>
      </c>
      <c r="C68" s="35" t="s">
        <v>108</v>
      </c>
      <c r="D68" s="35" t="s">
        <v>38</v>
      </c>
      <c r="E68" s="35" t="s">
        <v>99</v>
      </c>
      <c r="F68" s="98">
        <v>7</v>
      </c>
      <c r="G68" s="98">
        <v>9</v>
      </c>
      <c r="H68" s="98">
        <f>VLOOKUP(B:B,'[3]SQL Results'!$B$1:$Z$65536,25,0)</f>
        <v>405</v>
      </c>
      <c r="I68" s="98">
        <f>VLOOKUP(B:B,'[3]SQL Results'!$B$1:$AA$65536,26,0)</f>
        <v>3</v>
      </c>
      <c r="J68" s="98">
        <f t="shared" si="18"/>
        <v>-4</v>
      </c>
      <c r="K68" s="98" t="s">
        <v>34</v>
      </c>
      <c r="L68" s="98">
        <f t="shared" si="33"/>
        <v>8.1</v>
      </c>
      <c r="M68" s="98">
        <f t="shared" si="34"/>
        <v>-8</v>
      </c>
      <c r="N68" s="98">
        <v>99</v>
      </c>
      <c r="O68" s="98">
        <v>107</v>
      </c>
      <c r="P68" s="98">
        <f>VLOOKUP(B:B,'[3]SQL Results'!$B$1:$AE$65536,30,0)</f>
        <v>5100.01</v>
      </c>
      <c r="Q68" s="98">
        <f>VLOOKUP(B:B,'[3]SQL Results'!$B$1:$AF$65536,31,0)</f>
        <v>56</v>
      </c>
      <c r="R68" s="98">
        <v>30</v>
      </c>
      <c r="S68" s="98">
        <f t="shared" si="19"/>
        <v>86</v>
      </c>
      <c r="T68" s="98">
        <f t="shared" si="20"/>
        <v>-13</v>
      </c>
      <c r="U68" s="98" t="s">
        <v>34</v>
      </c>
      <c r="V68" s="98">
        <f>P68*0.03</f>
        <v>153.0003</v>
      </c>
      <c r="W68" s="98">
        <f>T68*3</f>
        <v>-39</v>
      </c>
      <c r="X68" s="98">
        <f t="shared" si="30"/>
        <v>16</v>
      </c>
      <c r="Y68" s="98">
        <v>20</v>
      </c>
      <c r="Z68" s="98">
        <f>VLOOKUP(B:B,'[4]SQL Results'!$B$1:$P$65536,15,0)</f>
        <v>112</v>
      </c>
      <c r="AA68" s="98">
        <f>VLOOKUP(B:B,'[4]SQL Results'!$B$1:$Q$65536,16,0)</f>
        <v>4</v>
      </c>
      <c r="AB68" s="98">
        <f>VLOOKUP(B:B,'[4]SQL Results'!$B$1:$AJ$65536,35,0)</f>
        <v>117.8</v>
      </c>
      <c r="AC68" s="98">
        <f>VLOOKUP(B:B,'[4]SQL Results'!$B$1:$AK$65536,36,0)</f>
        <v>3</v>
      </c>
      <c r="AD68" s="98">
        <f t="shared" si="21"/>
        <v>-13</v>
      </c>
      <c r="AE68" s="98" t="s">
        <v>34</v>
      </c>
      <c r="AF68" s="98">
        <f>AB68*0.03</f>
        <v>3.534</v>
      </c>
      <c r="AG68" s="98">
        <v>6</v>
      </c>
      <c r="AH68" s="98">
        <v>7</v>
      </c>
      <c r="AI68" s="98">
        <f>VLOOKUP(B:B,'[4]SQL Results'!$B$1:$V$65536,21,0)</f>
        <v>9</v>
      </c>
      <c r="AJ68" s="98">
        <f t="shared" si="22"/>
        <v>3</v>
      </c>
      <c r="AK68" s="98" t="s">
        <v>14</v>
      </c>
      <c r="AL68" s="98">
        <f>AI68*5</f>
        <v>45</v>
      </c>
      <c r="AM68" s="98">
        <v>3006</v>
      </c>
      <c r="AN68" s="98">
        <v>3360</v>
      </c>
      <c r="AO68" s="98">
        <f>VLOOKUP(B:B,'[4]SQL Results'!$B$1:$F$65536,5,0)</f>
        <v>2927.9</v>
      </c>
      <c r="AP68" s="98">
        <f t="shared" si="23"/>
        <v>-78.0999999999999</v>
      </c>
      <c r="AQ68" s="98" t="s">
        <v>34</v>
      </c>
      <c r="AR68" s="98">
        <f t="shared" si="32"/>
        <v>117.116</v>
      </c>
      <c r="AS68" s="98">
        <v>38</v>
      </c>
      <c r="AT68" s="98">
        <v>46</v>
      </c>
      <c r="AU68" s="98">
        <f>VLOOKUP(B:B,'[4]SQL Results'!$B$1:$K$65536,10,0)</f>
        <v>965</v>
      </c>
      <c r="AV68" s="98">
        <f>VLOOKUP(B:B,'[4]SQL Results'!$B$1:$L$65536,11,0)</f>
        <v>35</v>
      </c>
      <c r="AW68" s="98">
        <f t="shared" si="24"/>
        <v>-3</v>
      </c>
      <c r="AX68" s="98" t="s">
        <v>34</v>
      </c>
      <c r="AY68" s="98">
        <f>AU68*0.03</f>
        <v>28.95</v>
      </c>
      <c r="AZ68" s="98">
        <f t="shared" si="25"/>
        <v>356</v>
      </c>
      <c r="BA68" s="98">
        <f t="shared" si="26"/>
        <v>-47</v>
      </c>
    </row>
    <row r="69" customHeight="1" spans="1:53">
      <c r="A69" s="15">
        <v>66</v>
      </c>
      <c r="B69" s="35">
        <v>578</v>
      </c>
      <c r="C69" s="35" t="s">
        <v>109</v>
      </c>
      <c r="D69" s="35" t="s">
        <v>45</v>
      </c>
      <c r="E69" s="35" t="s">
        <v>99</v>
      </c>
      <c r="F69" s="98">
        <v>7</v>
      </c>
      <c r="G69" s="98">
        <v>9</v>
      </c>
      <c r="H69" s="98">
        <f>VLOOKUP(B:B,'[3]SQL Results'!$B$1:$Z$65536,25,0)</f>
        <v>135</v>
      </c>
      <c r="I69" s="98">
        <f>VLOOKUP(B:B,'[3]SQL Results'!$B$1:$AA$65536,26,0)</f>
        <v>1</v>
      </c>
      <c r="J69" s="98">
        <f t="shared" ref="J69:J100" si="35">I69-F69</f>
        <v>-6</v>
      </c>
      <c r="K69" s="98" t="s">
        <v>34</v>
      </c>
      <c r="L69" s="98">
        <f t="shared" si="33"/>
        <v>2.7</v>
      </c>
      <c r="M69" s="98">
        <f t="shared" si="34"/>
        <v>-12</v>
      </c>
      <c r="N69" s="98">
        <v>114</v>
      </c>
      <c r="O69" s="98">
        <v>124</v>
      </c>
      <c r="P69" s="98">
        <f>VLOOKUP(B:B,'[3]SQL Results'!$B$1:$AE$65536,30,0)</f>
        <v>7686.04</v>
      </c>
      <c r="Q69" s="98">
        <f>VLOOKUP(B:B,'[3]SQL Results'!$B$1:$AF$65536,31,0)</f>
        <v>82</v>
      </c>
      <c r="R69" s="98">
        <v>51</v>
      </c>
      <c r="S69" s="98">
        <f t="shared" ref="S69:S100" si="36">Q69+R69</f>
        <v>133</v>
      </c>
      <c r="T69" s="98">
        <f t="shared" ref="T69:T100" si="37">S69-N69</f>
        <v>19</v>
      </c>
      <c r="U69" s="98" t="s">
        <v>14</v>
      </c>
      <c r="V69" s="98">
        <f>P69*0.05</f>
        <v>384.302</v>
      </c>
      <c r="W69" s="98"/>
      <c r="X69" s="98">
        <f t="shared" si="30"/>
        <v>34</v>
      </c>
      <c r="Y69" s="98">
        <v>38</v>
      </c>
      <c r="Z69" s="98">
        <f>VLOOKUP(B:B,'[4]SQL Results'!$B$1:$P$65536,15,0)</f>
        <v>663</v>
      </c>
      <c r="AA69" s="98">
        <f>VLOOKUP(B:B,'[4]SQL Results'!$B$1:$Q$65536,16,0)</f>
        <v>22</v>
      </c>
      <c r="AB69" s="98">
        <f>VLOOKUP(B:B,'[4]SQL Results'!$B$1:$AJ$65536,35,0)</f>
        <v>543.57</v>
      </c>
      <c r="AC69" s="98">
        <f>VLOOKUP(B:B,'[4]SQL Results'!$B$1:$AK$65536,36,0)</f>
        <v>14</v>
      </c>
      <c r="AD69" s="98">
        <f t="shared" ref="AD69:AD100" si="38">(AA69+AC69)-Y69</f>
        <v>-2</v>
      </c>
      <c r="AE69" s="98" t="s">
        <v>13</v>
      </c>
      <c r="AF69" s="98">
        <f>AB69*0.04</f>
        <v>21.7428</v>
      </c>
      <c r="AG69" s="98">
        <v>8</v>
      </c>
      <c r="AH69" s="98">
        <v>10</v>
      </c>
      <c r="AI69" s="98">
        <f>VLOOKUP(B:B,'[4]SQL Results'!$B$1:$V$65536,21,0)</f>
        <v>5</v>
      </c>
      <c r="AJ69" s="98">
        <f t="shared" ref="AJ69:AJ100" si="39">AI69-AG69</f>
        <v>-3</v>
      </c>
      <c r="AK69" s="98" t="s">
        <v>34</v>
      </c>
      <c r="AL69" s="98"/>
      <c r="AM69" s="98">
        <v>3956</v>
      </c>
      <c r="AN69" s="98">
        <v>4380</v>
      </c>
      <c r="AO69" s="98">
        <f>VLOOKUP(B:B,'[4]SQL Results'!$B$1:$F$65536,5,0)</f>
        <v>897.01</v>
      </c>
      <c r="AP69" s="98">
        <f t="shared" ref="AP69:AP100" si="40">AO69-AM69</f>
        <v>-3058.99</v>
      </c>
      <c r="AQ69" s="98" t="s">
        <v>34</v>
      </c>
      <c r="AR69" s="98">
        <f t="shared" si="32"/>
        <v>35.8804</v>
      </c>
      <c r="AS69" s="98">
        <v>84</v>
      </c>
      <c r="AT69" s="98">
        <v>92</v>
      </c>
      <c r="AU69" s="98">
        <f>VLOOKUP(B:B,'[4]SQL Results'!$B$1:$K$65536,10,0)</f>
        <v>2417.88</v>
      </c>
      <c r="AV69" s="98">
        <f>VLOOKUP(B:B,'[4]SQL Results'!$B$1:$L$65536,11,0)</f>
        <v>88</v>
      </c>
      <c r="AW69" s="98">
        <f t="shared" ref="AW69:AW100" si="41">AV69-AS69</f>
        <v>4</v>
      </c>
      <c r="AX69" s="98" t="s">
        <v>13</v>
      </c>
      <c r="AY69" s="98">
        <f>AU69*0.4</f>
        <v>967.152</v>
      </c>
      <c r="AZ69" s="98">
        <f t="shared" ref="AZ69:AZ100" si="42">ROUND(L69+V69+AF69+AL69+AR69+AY69,0)</f>
        <v>1412</v>
      </c>
      <c r="BA69" s="98">
        <f t="shared" ref="BA69:BA100" si="43">ROUND(M69+W69,0)</f>
        <v>-12</v>
      </c>
    </row>
    <row r="70" customHeight="1" spans="1:53">
      <c r="A70" s="15">
        <v>67</v>
      </c>
      <c r="B70" s="35">
        <v>723</v>
      </c>
      <c r="C70" s="35" t="s">
        <v>110</v>
      </c>
      <c r="D70" s="35" t="s">
        <v>77</v>
      </c>
      <c r="E70" s="35" t="s">
        <v>99</v>
      </c>
      <c r="F70" s="98">
        <v>6</v>
      </c>
      <c r="G70" s="98">
        <v>8</v>
      </c>
      <c r="H70" s="98">
        <f>VLOOKUP(B:B,'[3]SQL Results'!$B$1:$Z$65536,25,0)</f>
        <v>125</v>
      </c>
      <c r="I70" s="98">
        <f>VLOOKUP(B:B,'[3]SQL Results'!$B$1:$AA$65536,26,0)</f>
        <v>1</v>
      </c>
      <c r="J70" s="98">
        <f t="shared" si="35"/>
        <v>-5</v>
      </c>
      <c r="K70" s="98" t="s">
        <v>34</v>
      </c>
      <c r="L70" s="98">
        <f t="shared" si="33"/>
        <v>2.5</v>
      </c>
      <c r="M70" s="98">
        <f t="shared" si="34"/>
        <v>-10</v>
      </c>
      <c r="N70" s="98">
        <v>73</v>
      </c>
      <c r="O70" s="98">
        <v>75</v>
      </c>
      <c r="P70" s="98">
        <f>VLOOKUP(B:B,'[3]SQL Results'!$B$1:$AE$65536,30,0)</f>
        <v>3315.02</v>
      </c>
      <c r="Q70" s="98">
        <f>VLOOKUP(B:B,'[3]SQL Results'!$B$1:$AF$65536,31,0)</f>
        <v>40</v>
      </c>
      <c r="R70" s="98">
        <v>20</v>
      </c>
      <c r="S70" s="98">
        <f t="shared" si="36"/>
        <v>60</v>
      </c>
      <c r="T70" s="98">
        <f t="shared" si="37"/>
        <v>-13</v>
      </c>
      <c r="U70" s="98" t="s">
        <v>34</v>
      </c>
      <c r="V70" s="98">
        <f t="shared" ref="V70:V78" si="44">P70*0.03</f>
        <v>99.4506</v>
      </c>
      <c r="W70" s="98">
        <f t="shared" ref="W70:W78" si="45">T70*3</f>
        <v>-39</v>
      </c>
      <c r="X70" s="98">
        <f t="shared" si="30"/>
        <v>11</v>
      </c>
      <c r="Y70" s="98">
        <v>15</v>
      </c>
      <c r="Z70" s="98">
        <f>VLOOKUP(B:B,'[4]SQL Results'!$B$1:$P$65536,15,0)</f>
        <v>115.5</v>
      </c>
      <c r="AA70" s="98">
        <f>VLOOKUP(B:B,'[4]SQL Results'!$B$1:$Q$65536,16,0)</f>
        <v>4</v>
      </c>
      <c r="AB70" s="98">
        <f>VLOOKUP(B:B,'[4]SQL Results'!$B$1:$AJ$65536,35,0)</f>
        <v>111.95</v>
      </c>
      <c r="AC70" s="98">
        <f>VLOOKUP(B:B,'[4]SQL Results'!$B$1:$AK$65536,36,0)</f>
        <v>3</v>
      </c>
      <c r="AD70" s="98">
        <f t="shared" si="38"/>
        <v>-8</v>
      </c>
      <c r="AE70" s="98" t="s">
        <v>34</v>
      </c>
      <c r="AF70" s="98">
        <f t="shared" ref="AF70:AF77" si="46">AB70*0.03</f>
        <v>3.3585</v>
      </c>
      <c r="AG70" s="98">
        <v>3</v>
      </c>
      <c r="AH70" s="98">
        <v>4</v>
      </c>
      <c r="AI70" s="98">
        <f>VLOOKUP(B:B,'[4]SQL Results'!$B$1:$V$65536,21,0)</f>
        <v>2</v>
      </c>
      <c r="AJ70" s="98">
        <f t="shared" si="39"/>
        <v>-1</v>
      </c>
      <c r="AK70" s="98" t="s">
        <v>34</v>
      </c>
      <c r="AL70" s="98"/>
      <c r="AM70" s="98">
        <v>1044</v>
      </c>
      <c r="AN70" s="98">
        <v>1253</v>
      </c>
      <c r="AO70" s="98">
        <f>VLOOKUP(B:B,'[4]SQL Results'!$B$1:$F$65536,5,0)</f>
        <v>1102.31</v>
      </c>
      <c r="AP70" s="98">
        <f t="shared" si="40"/>
        <v>58.3099999999999</v>
      </c>
      <c r="AQ70" s="98" t="s">
        <v>13</v>
      </c>
      <c r="AR70" s="98">
        <f>AO70*0.05</f>
        <v>55.1155</v>
      </c>
      <c r="AS70" s="98">
        <v>28</v>
      </c>
      <c r="AT70" s="98">
        <v>34</v>
      </c>
      <c r="AU70" s="98">
        <f>VLOOKUP(B:B,'[4]SQL Results'!$B$1:$K$65536,10,0)</f>
        <v>595.68</v>
      </c>
      <c r="AV70" s="98">
        <f>VLOOKUP(B:B,'[4]SQL Results'!$B$1:$L$65536,11,0)</f>
        <v>22</v>
      </c>
      <c r="AW70" s="98">
        <f t="shared" si="41"/>
        <v>-6</v>
      </c>
      <c r="AX70" s="98" t="s">
        <v>34</v>
      </c>
      <c r="AY70" s="98">
        <f>AU70*0.03</f>
        <v>17.8704</v>
      </c>
      <c r="AZ70" s="98">
        <f t="shared" si="42"/>
        <v>178</v>
      </c>
      <c r="BA70" s="98">
        <f t="shared" si="43"/>
        <v>-49</v>
      </c>
    </row>
    <row r="71" customHeight="1" spans="1:53">
      <c r="A71" s="15">
        <v>68</v>
      </c>
      <c r="B71" s="35">
        <v>741</v>
      </c>
      <c r="C71" s="35" t="s">
        <v>111</v>
      </c>
      <c r="D71" s="35" t="s">
        <v>36</v>
      </c>
      <c r="E71" s="35" t="s">
        <v>39</v>
      </c>
      <c r="F71" s="98">
        <v>6</v>
      </c>
      <c r="G71" s="98">
        <v>8</v>
      </c>
      <c r="H71" s="98">
        <f>VLOOKUP(B:B,'[3]SQL Results'!$B$1:$Z$65536,25,0)</f>
        <v>135</v>
      </c>
      <c r="I71" s="98">
        <f>VLOOKUP(B:B,'[3]SQL Results'!$B$1:$AA$65536,26,0)</f>
        <v>1</v>
      </c>
      <c r="J71" s="98">
        <f t="shared" si="35"/>
        <v>-5</v>
      </c>
      <c r="K71" s="98" t="s">
        <v>34</v>
      </c>
      <c r="L71" s="98">
        <f t="shared" si="33"/>
        <v>2.7</v>
      </c>
      <c r="M71" s="98">
        <f t="shared" si="34"/>
        <v>-10</v>
      </c>
      <c r="N71" s="98">
        <v>56</v>
      </c>
      <c r="O71" s="98">
        <v>54</v>
      </c>
      <c r="P71" s="98">
        <f>VLOOKUP(B:B,'[3]SQL Results'!$B$1:$AE$65536,30,0)</f>
        <v>1671.01</v>
      </c>
      <c r="Q71" s="98">
        <f>VLOOKUP(B:B,'[3]SQL Results'!$B$1:$AF$65536,31,0)</f>
        <v>29</v>
      </c>
      <c r="R71" s="98">
        <v>3</v>
      </c>
      <c r="S71" s="98">
        <f t="shared" si="36"/>
        <v>32</v>
      </c>
      <c r="T71" s="98">
        <f t="shared" si="37"/>
        <v>-24</v>
      </c>
      <c r="U71" s="98" t="s">
        <v>34</v>
      </c>
      <c r="V71" s="98">
        <f t="shared" si="44"/>
        <v>50.1303</v>
      </c>
      <c r="W71" s="98">
        <f t="shared" si="45"/>
        <v>-72</v>
      </c>
      <c r="X71" s="98">
        <f t="shared" si="30"/>
        <v>11</v>
      </c>
      <c r="Y71" s="98">
        <v>15</v>
      </c>
      <c r="Z71" s="98">
        <f>VLOOKUP(B:B,'[4]SQL Results'!$B$1:$P$65536,15,0)</f>
        <v>150</v>
      </c>
      <c r="AA71" s="98">
        <f>VLOOKUP(B:B,'[4]SQL Results'!$B$1:$Q$65536,16,0)</f>
        <v>5</v>
      </c>
      <c r="AB71" s="98">
        <f>VLOOKUP(B:B,'[4]SQL Results'!$B$1:$AJ$65536,35,0)</f>
        <v>78.8</v>
      </c>
      <c r="AC71" s="98">
        <f>VLOOKUP(B:B,'[4]SQL Results'!$B$1:$AK$65536,36,0)</f>
        <v>2</v>
      </c>
      <c r="AD71" s="98">
        <f t="shared" si="38"/>
        <v>-8</v>
      </c>
      <c r="AE71" s="98" t="s">
        <v>34</v>
      </c>
      <c r="AF71" s="98">
        <f t="shared" si="46"/>
        <v>2.364</v>
      </c>
      <c r="AG71" s="98">
        <v>2</v>
      </c>
      <c r="AH71" s="98">
        <v>2</v>
      </c>
      <c r="AI71" s="98">
        <f>VLOOKUP(B:B,'[4]SQL Results'!$B$1:$V$65536,21,0)</f>
        <v>4</v>
      </c>
      <c r="AJ71" s="98">
        <f t="shared" si="39"/>
        <v>2</v>
      </c>
      <c r="AK71" s="98" t="s">
        <v>14</v>
      </c>
      <c r="AL71" s="98">
        <f>AI71*5</f>
        <v>20</v>
      </c>
      <c r="AM71" s="98">
        <v>1824</v>
      </c>
      <c r="AN71" s="98">
        <v>2189</v>
      </c>
      <c r="AO71" s="98">
        <f>VLOOKUP(B:B,'[4]SQL Results'!$B$1:$F$65536,5,0)</f>
        <v>118.32</v>
      </c>
      <c r="AP71" s="98">
        <f t="shared" si="40"/>
        <v>-1705.68</v>
      </c>
      <c r="AQ71" s="98" t="s">
        <v>34</v>
      </c>
      <c r="AR71" s="98">
        <f t="shared" ref="AR71:AR78" si="47">AO71*0.04</f>
        <v>4.7328</v>
      </c>
      <c r="AS71" s="98">
        <v>28</v>
      </c>
      <c r="AT71" s="98">
        <v>34</v>
      </c>
      <c r="AU71" s="98">
        <f>VLOOKUP(B:B,'[4]SQL Results'!$B$1:$K$65536,10,0)</f>
        <v>276.5</v>
      </c>
      <c r="AV71" s="98">
        <f>VLOOKUP(B:B,'[4]SQL Results'!$B$1:$L$65536,11,0)</f>
        <v>10</v>
      </c>
      <c r="AW71" s="98">
        <f t="shared" si="41"/>
        <v>-18</v>
      </c>
      <c r="AX71" s="98" t="s">
        <v>34</v>
      </c>
      <c r="AY71" s="98">
        <f>AU71*0.03</f>
        <v>8.295</v>
      </c>
      <c r="AZ71" s="98">
        <f t="shared" si="42"/>
        <v>88</v>
      </c>
      <c r="BA71" s="98">
        <f t="shared" si="43"/>
        <v>-82</v>
      </c>
    </row>
    <row r="72" customHeight="1" spans="1:53">
      <c r="A72" s="15">
        <v>69</v>
      </c>
      <c r="B72" s="35">
        <v>742</v>
      </c>
      <c r="C72" s="35" t="s">
        <v>112</v>
      </c>
      <c r="D72" s="35" t="s">
        <v>45</v>
      </c>
      <c r="E72" s="35" t="s">
        <v>99</v>
      </c>
      <c r="F72" s="98">
        <v>7</v>
      </c>
      <c r="G72" s="98">
        <v>9</v>
      </c>
      <c r="H72" s="98">
        <f>VLOOKUP(B:B,'[3]SQL Results'!$B$1:$Z$65536,25,0)</f>
        <v>810</v>
      </c>
      <c r="I72" s="98">
        <f>VLOOKUP(B:B,'[3]SQL Results'!$B$1:$AA$65536,26,0)</f>
        <v>6</v>
      </c>
      <c r="J72" s="98">
        <f t="shared" si="35"/>
        <v>-1</v>
      </c>
      <c r="K72" s="98" t="s">
        <v>34</v>
      </c>
      <c r="L72" s="98">
        <f t="shared" si="33"/>
        <v>16.2</v>
      </c>
      <c r="M72" s="98">
        <f t="shared" si="34"/>
        <v>-2</v>
      </c>
      <c r="N72" s="98">
        <v>107</v>
      </c>
      <c r="O72" s="98">
        <v>115</v>
      </c>
      <c r="P72" s="98">
        <f>VLOOKUP(B:B,'[3]SQL Results'!$B$1:$AE$65536,30,0)</f>
        <v>1861.89</v>
      </c>
      <c r="Q72" s="98">
        <f>VLOOKUP(B:B,'[3]SQL Results'!$B$1:$AF$65536,31,0)</f>
        <v>19</v>
      </c>
      <c r="R72" s="98">
        <v>8</v>
      </c>
      <c r="S72" s="98">
        <f t="shared" si="36"/>
        <v>27</v>
      </c>
      <c r="T72" s="98">
        <f t="shared" si="37"/>
        <v>-80</v>
      </c>
      <c r="U72" s="98" t="s">
        <v>34</v>
      </c>
      <c r="V72" s="98">
        <f t="shared" si="44"/>
        <v>55.8567</v>
      </c>
      <c r="W72" s="98">
        <f t="shared" si="45"/>
        <v>-240</v>
      </c>
      <c r="X72" s="98">
        <f t="shared" si="30"/>
        <v>34</v>
      </c>
      <c r="Y72" s="98">
        <v>38</v>
      </c>
      <c r="Z72" s="98">
        <f>VLOOKUP(B:B,'[4]SQL Results'!$B$1:$P$65536,15,0)</f>
        <v>288</v>
      </c>
      <c r="AA72" s="98">
        <f>VLOOKUP(B:B,'[4]SQL Results'!$B$1:$Q$65536,16,0)</f>
        <v>9</v>
      </c>
      <c r="AB72" s="98">
        <f>VLOOKUP(B:B,'[4]SQL Results'!$B$1:$AJ$65536,35,0)</f>
        <v>353.01</v>
      </c>
      <c r="AC72" s="98">
        <f>VLOOKUP(B:B,'[4]SQL Results'!$B$1:$AK$65536,36,0)</f>
        <v>9</v>
      </c>
      <c r="AD72" s="98">
        <f t="shared" si="38"/>
        <v>-20</v>
      </c>
      <c r="AE72" s="98" t="s">
        <v>34</v>
      </c>
      <c r="AF72" s="98">
        <f t="shared" si="46"/>
        <v>10.5903</v>
      </c>
      <c r="AG72" s="98">
        <v>8</v>
      </c>
      <c r="AH72" s="98">
        <v>10</v>
      </c>
      <c r="AI72" s="98">
        <f>VLOOKUP(B:B,'[4]SQL Results'!$B$1:$V$65536,21,0)</f>
        <v>2</v>
      </c>
      <c r="AJ72" s="98">
        <f t="shared" si="39"/>
        <v>-6</v>
      </c>
      <c r="AK72" s="98" t="s">
        <v>34</v>
      </c>
      <c r="AL72" s="98"/>
      <c r="AM72" s="98">
        <v>1365</v>
      </c>
      <c r="AN72" s="98">
        <v>1638</v>
      </c>
      <c r="AO72" s="98">
        <f>VLOOKUP(B:B,'[4]SQL Results'!$B$1:$F$65536,5,0)</f>
        <v>879</v>
      </c>
      <c r="AP72" s="98">
        <f t="shared" si="40"/>
        <v>-486</v>
      </c>
      <c r="AQ72" s="98" t="s">
        <v>34</v>
      </c>
      <c r="AR72" s="98">
        <f t="shared" si="47"/>
        <v>35.16</v>
      </c>
      <c r="AS72" s="98">
        <v>45</v>
      </c>
      <c r="AT72" s="98">
        <v>52</v>
      </c>
      <c r="AU72" s="98">
        <f>VLOOKUP(B:B,'[4]SQL Results'!$B$1:$K$65536,10,0)</f>
        <v>3035.82</v>
      </c>
      <c r="AV72" s="98">
        <f>VLOOKUP(B:B,'[4]SQL Results'!$B$1:$L$65536,11,0)</f>
        <v>106</v>
      </c>
      <c r="AW72" s="98">
        <f t="shared" si="41"/>
        <v>61</v>
      </c>
      <c r="AX72" s="98" t="s">
        <v>14</v>
      </c>
      <c r="AY72" s="98">
        <f>AU72*0.05</f>
        <v>151.791</v>
      </c>
      <c r="AZ72" s="98">
        <f t="shared" si="42"/>
        <v>270</v>
      </c>
      <c r="BA72" s="98">
        <f t="shared" si="43"/>
        <v>-242</v>
      </c>
    </row>
    <row r="73" customHeight="1" spans="1:53">
      <c r="A73" s="15">
        <v>70</v>
      </c>
      <c r="B73" s="35">
        <v>744</v>
      </c>
      <c r="C73" s="35" t="s">
        <v>113</v>
      </c>
      <c r="D73" s="35" t="s">
        <v>45</v>
      </c>
      <c r="E73" s="35" t="s">
        <v>99</v>
      </c>
      <c r="F73" s="98">
        <v>7</v>
      </c>
      <c r="G73" s="98">
        <v>9</v>
      </c>
      <c r="H73" s="98">
        <f>VLOOKUP(B:B,'[3]SQL Results'!$B$1:$Z$65536,25,0)</f>
        <v>847.38</v>
      </c>
      <c r="I73" s="98">
        <f>VLOOKUP(B:B,'[3]SQL Results'!$B$1:$AA$65536,26,0)</f>
        <v>7</v>
      </c>
      <c r="J73" s="98">
        <f t="shared" si="35"/>
        <v>0</v>
      </c>
      <c r="K73" s="98" t="s">
        <v>13</v>
      </c>
      <c r="L73" s="98">
        <f>H73*0.03</f>
        <v>25.4214</v>
      </c>
      <c r="M73" s="98"/>
      <c r="N73" s="98">
        <v>107</v>
      </c>
      <c r="O73" s="98">
        <v>115</v>
      </c>
      <c r="P73" s="98">
        <f>VLOOKUP(B:B,'[3]SQL Results'!$B$1:$AE$65536,30,0)</f>
        <v>1659.25</v>
      </c>
      <c r="Q73" s="98">
        <f>VLOOKUP(B:B,'[3]SQL Results'!$B$1:$AF$65536,31,0)</f>
        <v>21</v>
      </c>
      <c r="R73" s="98">
        <v>6</v>
      </c>
      <c r="S73" s="98">
        <f t="shared" si="36"/>
        <v>27</v>
      </c>
      <c r="T73" s="98">
        <f t="shared" si="37"/>
        <v>-80</v>
      </c>
      <c r="U73" s="98" t="s">
        <v>34</v>
      </c>
      <c r="V73" s="98">
        <f t="shared" si="44"/>
        <v>49.7775</v>
      </c>
      <c r="W73" s="98">
        <f t="shared" si="45"/>
        <v>-240</v>
      </c>
      <c r="X73" s="98">
        <f t="shared" si="30"/>
        <v>27</v>
      </c>
      <c r="Y73" s="98">
        <v>31</v>
      </c>
      <c r="Z73" s="98">
        <f>VLOOKUP(B:B,'[4]SQL Results'!$B$1:$P$65536,15,0)</f>
        <v>338.99</v>
      </c>
      <c r="AA73" s="98">
        <f>VLOOKUP(B:B,'[4]SQL Results'!$B$1:$Q$65536,16,0)</f>
        <v>9</v>
      </c>
      <c r="AB73" s="98">
        <v>0</v>
      </c>
      <c r="AC73" s="98">
        <v>0</v>
      </c>
      <c r="AD73" s="98">
        <f t="shared" si="38"/>
        <v>-22</v>
      </c>
      <c r="AE73" s="98" t="s">
        <v>34</v>
      </c>
      <c r="AF73" s="98">
        <f t="shared" si="46"/>
        <v>0</v>
      </c>
      <c r="AG73" s="98">
        <v>8</v>
      </c>
      <c r="AH73" s="98">
        <v>10</v>
      </c>
      <c r="AI73" s="98">
        <f>VLOOKUP(B:B,'[4]SQL Results'!$B$1:$V$65536,21,0)</f>
        <v>5</v>
      </c>
      <c r="AJ73" s="98">
        <f t="shared" si="39"/>
        <v>-3</v>
      </c>
      <c r="AK73" s="98" t="s">
        <v>34</v>
      </c>
      <c r="AL73" s="98"/>
      <c r="AM73" s="98">
        <v>4206</v>
      </c>
      <c r="AN73" s="98">
        <v>4680</v>
      </c>
      <c r="AO73" s="98">
        <f>VLOOKUP(B:B,'[4]SQL Results'!$B$1:$F$65536,5,0)</f>
        <v>1075.62</v>
      </c>
      <c r="AP73" s="98">
        <f t="shared" si="40"/>
        <v>-3130.38</v>
      </c>
      <c r="AQ73" s="98" t="s">
        <v>34</v>
      </c>
      <c r="AR73" s="98">
        <f t="shared" si="47"/>
        <v>43.0248</v>
      </c>
      <c r="AS73" s="98">
        <v>67</v>
      </c>
      <c r="AT73" s="98">
        <v>77</v>
      </c>
      <c r="AU73" s="98">
        <f>VLOOKUP(B:B,'[4]SQL Results'!$B$1:$K$65536,10,0)</f>
        <v>2022.06</v>
      </c>
      <c r="AV73" s="98">
        <f>VLOOKUP(B:B,'[4]SQL Results'!$B$1:$L$65536,11,0)</f>
        <v>73</v>
      </c>
      <c r="AW73" s="98">
        <f t="shared" si="41"/>
        <v>6</v>
      </c>
      <c r="AX73" s="98" t="s">
        <v>13</v>
      </c>
      <c r="AY73" s="98">
        <f>AU73*0.4</f>
        <v>808.824</v>
      </c>
      <c r="AZ73" s="98">
        <f t="shared" si="42"/>
        <v>927</v>
      </c>
      <c r="BA73" s="98">
        <f t="shared" si="43"/>
        <v>-240</v>
      </c>
    </row>
    <row r="74" customHeight="1" spans="1:53">
      <c r="A74" s="15">
        <v>71</v>
      </c>
      <c r="B74" s="35">
        <v>718</v>
      </c>
      <c r="C74" s="35" t="s">
        <v>114</v>
      </c>
      <c r="D74" s="35" t="s">
        <v>36</v>
      </c>
      <c r="E74" s="35" t="s">
        <v>99</v>
      </c>
      <c r="F74" s="98">
        <v>6</v>
      </c>
      <c r="G74" s="98">
        <v>8</v>
      </c>
      <c r="H74" s="98">
        <f>VLOOKUP(B:B,'[3]SQL Results'!$B$1:$Z$65536,25,0)</f>
        <v>110</v>
      </c>
      <c r="I74" s="98">
        <f>VLOOKUP(B:B,'[3]SQL Results'!$B$1:$AA$65536,26,0)</f>
        <v>1</v>
      </c>
      <c r="J74" s="98">
        <f t="shared" si="35"/>
        <v>-5</v>
      </c>
      <c r="K74" s="98" t="s">
        <v>34</v>
      </c>
      <c r="L74" s="98">
        <f>H74*0.02</f>
        <v>2.2</v>
      </c>
      <c r="M74" s="98">
        <f>J74*2</f>
        <v>-10</v>
      </c>
      <c r="N74" s="98">
        <v>56</v>
      </c>
      <c r="O74" s="98">
        <v>54</v>
      </c>
      <c r="P74" s="98">
        <f>VLOOKUP(B:B,'[3]SQL Results'!$B$1:$AE$65536,30,0)</f>
        <v>2558.6</v>
      </c>
      <c r="Q74" s="98">
        <f>VLOOKUP(B:B,'[3]SQL Results'!$B$1:$AF$65536,31,0)</f>
        <v>28</v>
      </c>
      <c r="R74" s="98">
        <v>19</v>
      </c>
      <c r="S74" s="98">
        <f t="shared" si="36"/>
        <v>47</v>
      </c>
      <c r="T74" s="98">
        <f t="shared" si="37"/>
        <v>-9</v>
      </c>
      <c r="U74" s="98" t="s">
        <v>34</v>
      </c>
      <c r="V74" s="98">
        <f t="shared" si="44"/>
        <v>76.758</v>
      </c>
      <c r="W74" s="98">
        <f t="shared" si="45"/>
        <v>-27</v>
      </c>
      <c r="X74" s="98">
        <v>4</v>
      </c>
      <c r="Y74" s="98">
        <v>6</v>
      </c>
      <c r="Z74" s="98">
        <f>VLOOKUP(B:B,'[4]SQL Results'!$B$1:$P$65536,15,0)</f>
        <v>85.25</v>
      </c>
      <c r="AA74" s="98">
        <f>VLOOKUP(B:B,'[4]SQL Results'!$B$1:$Q$65536,16,0)</f>
        <v>2</v>
      </c>
      <c r="AB74" s="98">
        <f>VLOOKUP(B:B,'[4]SQL Results'!$B$1:$AJ$65536,35,0)</f>
        <v>33.15</v>
      </c>
      <c r="AC74" s="98">
        <f>VLOOKUP(B:B,'[4]SQL Results'!$B$1:$AK$65536,36,0)</f>
        <v>1</v>
      </c>
      <c r="AD74" s="98">
        <f t="shared" si="38"/>
        <v>-3</v>
      </c>
      <c r="AE74" s="98" t="s">
        <v>34</v>
      </c>
      <c r="AF74" s="98">
        <f t="shared" si="46"/>
        <v>0.9945</v>
      </c>
      <c r="AG74" s="98">
        <v>2</v>
      </c>
      <c r="AH74" s="98">
        <v>2</v>
      </c>
      <c r="AI74" s="98">
        <f>VLOOKUP(B:B,'[4]SQL Results'!$B$1:$V$65536,21,0)</f>
        <v>9</v>
      </c>
      <c r="AJ74" s="98">
        <f t="shared" si="39"/>
        <v>7</v>
      </c>
      <c r="AK74" s="98" t="s">
        <v>14</v>
      </c>
      <c r="AL74" s="98">
        <f>AI74*5</f>
        <v>45</v>
      </c>
      <c r="AM74" s="98">
        <v>1625</v>
      </c>
      <c r="AN74" s="98">
        <v>1942</v>
      </c>
      <c r="AO74" s="98">
        <f>VLOOKUP(B:B,'[4]SQL Results'!$B$1:$F$65536,5,0)</f>
        <v>690.5</v>
      </c>
      <c r="AP74" s="98">
        <f t="shared" si="40"/>
        <v>-934.5</v>
      </c>
      <c r="AQ74" s="98" t="s">
        <v>34</v>
      </c>
      <c r="AR74" s="98">
        <f t="shared" si="47"/>
        <v>27.62</v>
      </c>
      <c r="AS74" s="98">
        <v>28</v>
      </c>
      <c r="AT74" s="98">
        <v>34</v>
      </c>
      <c r="AU74" s="98">
        <f>VLOOKUP(B:B,'[4]SQL Results'!$B$1:$K$65536,10,0)</f>
        <v>408.03</v>
      </c>
      <c r="AV74" s="98">
        <f>VLOOKUP(B:B,'[4]SQL Results'!$B$1:$L$65536,11,0)</f>
        <v>16</v>
      </c>
      <c r="AW74" s="98">
        <f t="shared" si="41"/>
        <v>-12</v>
      </c>
      <c r="AX74" s="98" t="s">
        <v>34</v>
      </c>
      <c r="AY74" s="98">
        <f>AU74*0.03</f>
        <v>12.2409</v>
      </c>
      <c r="AZ74" s="98">
        <f t="shared" si="42"/>
        <v>165</v>
      </c>
      <c r="BA74" s="98">
        <f t="shared" si="43"/>
        <v>-37</v>
      </c>
    </row>
    <row r="75" customHeight="1" spans="1:53">
      <c r="A75" s="15">
        <v>72</v>
      </c>
      <c r="B75" s="35">
        <v>747</v>
      </c>
      <c r="C75" s="35" t="s">
        <v>115</v>
      </c>
      <c r="D75" s="35" t="s">
        <v>45</v>
      </c>
      <c r="E75" s="35" t="s">
        <v>99</v>
      </c>
      <c r="F75" s="98">
        <v>7</v>
      </c>
      <c r="G75" s="98">
        <v>9</v>
      </c>
      <c r="H75" s="98">
        <f>VLOOKUP(B:B,'[3]SQL Results'!$B$1:$Z$65536,25,0)</f>
        <v>225</v>
      </c>
      <c r="I75" s="98">
        <f>VLOOKUP(B:B,'[3]SQL Results'!$B$1:$AA$65536,26,0)</f>
        <v>2</v>
      </c>
      <c r="J75" s="98">
        <f t="shared" si="35"/>
        <v>-5</v>
      </c>
      <c r="K75" s="98" t="s">
        <v>34</v>
      </c>
      <c r="L75" s="98">
        <f>H75*0.02</f>
        <v>4.5</v>
      </c>
      <c r="M75" s="98">
        <f>J75*2</f>
        <v>-10</v>
      </c>
      <c r="N75" s="98">
        <v>107</v>
      </c>
      <c r="O75" s="98">
        <v>115</v>
      </c>
      <c r="P75" s="98">
        <f>VLOOKUP(B:B,'[3]SQL Results'!$B$1:$AE$65536,30,0)</f>
        <v>3137.29</v>
      </c>
      <c r="Q75" s="98">
        <f>VLOOKUP(B:B,'[3]SQL Results'!$B$1:$AF$65536,31,0)</f>
        <v>39</v>
      </c>
      <c r="R75" s="98">
        <v>19</v>
      </c>
      <c r="S75" s="98">
        <f t="shared" si="36"/>
        <v>58</v>
      </c>
      <c r="T75" s="98">
        <f t="shared" si="37"/>
        <v>-49</v>
      </c>
      <c r="U75" s="98" t="s">
        <v>34</v>
      </c>
      <c r="V75" s="98">
        <f t="shared" si="44"/>
        <v>94.1187</v>
      </c>
      <c r="W75" s="98">
        <f t="shared" si="45"/>
        <v>-147</v>
      </c>
      <c r="X75" s="98">
        <f>Y75-4</f>
        <v>27</v>
      </c>
      <c r="Y75" s="98">
        <v>31</v>
      </c>
      <c r="Z75" s="98">
        <f>VLOOKUP(B:B,'[4]SQL Results'!$B$1:$P$65536,15,0)</f>
        <v>146.5</v>
      </c>
      <c r="AA75" s="98">
        <f>VLOOKUP(B:B,'[4]SQL Results'!$B$1:$Q$65536,16,0)</f>
        <v>5</v>
      </c>
      <c r="AB75" s="98">
        <f>VLOOKUP(B:B,'[4]SQL Results'!$B$1:$AJ$65536,35,0)</f>
        <v>39.8</v>
      </c>
      <c r="AC75" s="98">
        <f>VLOOKUP(B:B,'[4]SQL Results'!$B$1:$AK$65536,36,0)</f>
        <v>1</v>
      </c>
      <c r="AD75" s="98">
        <f t="shared" si="38"/>
        <v>-25</v>
      </c>
      <c r="AE75" s="98" t="s">
        <v>34</v>
      </c>
      <c r="AF75" s="98">
        <f t="shared" si="46"/>
        <v>1.194</v>
      </c>
      <c r="AG75" s="98">
        <v>8</v>
      </c>
      <c r="AH75" s="98">
        <v>10</v>
      </c>
      <c r="AI75" s="98">
        <v>0</v>
      </c>
      <c r="AJ75" s="98">
        <f t="shared" si="39"/>
        <v>-8</v>
      </c>
      <c r="AK75" s="98" t="s">
        <v>34</v>
      </c>
      <c r="AL75" s="98"/>
      <c r="AM75" s="98">
        <v>2730</v>
      </c>
      <c r="AN75" s="98">
        <v>3276</v>
      </c>
      <c r="AO75" s="98">
        <f>VLOOKUP(B:B,'[4]SQL Results'!$B$1:$F$65536,5,0)</f>
        <v>1676.52</v>
      </c>
      <c r="AP75" s="98">
        <f t="shared" si="40"/>
        <v>-1053.48</v>
      </c>
      <c r="AQ75" s="98" t="s">
        <v>34</v>
      </c>
      <c r="AR75" s="98">
        <f t="shared" si="47"/>
        <v>67.0608</v>
      </c>
      <c r="AS75" s="98">
        <v>44</v>
      </c>
      <c r="AT75" s="98">
        <v>51</v>
      </c>
      <c r="AU75" s="98">
        <f>VLOOKUP(B:B,'[4]SQL Results'!$B$1:$K$65536,10,0)</f>
        <v>283.43</v>
      </c>
      <c r="AV75" s="98">
        <f>VLOOKUP(B:B,'[4]SQL Results'!$B$1:$L$65536,11,0)</f>
        <v>11</v>
      </c>
      <c r="AW75" s="98">
        <f t="shared" si="41"/>
        <v>-33</v>
      </c>
      <c r="AX75" s="98" t="s">
        <v>34</v>
      </c>
      <c r="AY75" s="98">
        <f>AU75*0.03</f>
        <v>8.5029</v>
      </c>
      <c r="AZ75" s="98">
        <f t="shared" si="42"/>
        <v>175</v>
      </c>
      <c r="BA75" s="98">
        <f t="shared" si="43"/>
        <v>-157</v>
      </c>
    </row>
    <row r="76" customHeight="1" spans="1:53">
      <c r="A76" s="15">
        <v>73</v>
      </c>
      <c r="B76" s="35">
        <v>102479</v>
      </c>
      <c r="C76" s="35" t="s">
        <v>116</v>
      </c>
      <c r="D76" s="35" t="s">
        <v>43</v>
      </c>
      <c r="E76" s="35" t="s">
        <v>99</v>
      </c>
      <c r="F76" s="98">
        <v>6</v>
      </c>
      <c r="G76" s="98">
        <v>8</v>
      </c>
      <c r="H76" s="98">
        <f>VLOOKUP(B:B,'[3]SQL Results'!$B$1:$Z$65536,25,0)</f>
        <v>786.5</v>
      </c>
      <c r="I76" s="98">
        <f>VLOOKUP(B:B,'[3]SQL Results'!$B$1:$AA$65536,26,0)</f>
        <v>6</v>
      </c>
      <c r="J76" s="98">
        <f t="shared" si="35"/>
        <v>0</v>
      </c>
      <c r="K76" s="98" t="s">
        <v>13</v>
      </c>
      <c r="L76" s="98">
        <f>H76*0.03</f>
        <v>23.595</v>
      </c>
      <c r="M76" s="98"/>
      <c r="N76" s="98">
        <v>81</v>
      </c>
      <c r="O76" s="98">
        <v>85</v>
      </c>
      <c r="P76" s="98">
        <f>VLOOKUP(B:B,'[3]SQL Results'!$B$1:$AE$65536,30,0)</f>
        <v>3649.43</v>
      </c>
      <c r="Q76" s="98">
        <f>VLOOKUP(B:B,'[3]SQL Results'!$B$1:$AF$65536,31,0)</f>
        <v>41</v>
      </c>
      <c r="R76" s="98">
        <v>28</v>
      </c>
      <c r="S76" s="98">
        <f t="shared" si="36"/>
        <v>69</v>
      </c>
      <c r="T76" s="98">
        <f t="shared" si="37"/>
        <v>-12</v>
      </c>
      <c r="U76" s="98" t="s">
        <v>34</v>
      </c>
      <c r="V76" s="98">
        <f t="shared" si="44"/>
        <v>109.4829</v>
      </c>
      <c r="W76" s="98">
        <f t="shared" si="45"/>
        <v>-36</v>
      </c>
      <c r="X76" s="98">
        <f>Y76-4</f>
        <v>17</v>
      </c>
      <c r="Y76" s="98">
        <v>21</v>
      </c>
      <c r="Z76" s="98">
        <f>VLOOKUP(B:B,'[4]SQL Results'!$B$1:$P$65536,15,0)</f>
        <v>210.5</v>
      </c>
      <c r="AA76" s="98">
        <f>VLOOKUP(B:B,'[4]SQL Results'!$B$1:$Q$65536,16,0)</f>
        <v>5</v>
      </c>
      <c r="AB76" s="98">
        <f>VLOOKUP(B:B,'[4]SQL Results'!$B$1:$AJ$65536,35,0)</f>
        <v>132.48</v>
      </c>
      <c r="AC76" s="98">
        <f>VLOOKUP(B:B,'[4]SQL Results'!$B$1:$AK$65536,36,0)</f>
        <v>4</v>
      </c>
      <c r="AD76" s="98">
        <f t="shared" si="38"/>
        <v>-12</v>
      </c>
      <c r="AE76" s="98" t="s">
        <v>34</v>
      </c>
      <c r="AF76" s="98">
        <f t="shared" si="46"/>
        <v>3.9744</v>
      </c>
      <c r="AG76" s="98">
        <v>5</v>
      </c>
      <c r="AH76" s="98">
        <v>6</v>
      </c>
      <c r="AI76" s="98">
        <f>VLOOKUP(B:B,'[4]SQL Results'!$B$1:$V$65536,21,0)</f>
        <v>4</v>
      </c>
      <c r="AJ76" s="98">
        <f t="shared" si="39"/>
        <v>-1</v>
      </c>
      <c r="AK76" s="98" t="s">
        <v>34</v>
      </c>
      <c r="AL76" s="98"/>
      <c r="AM76" s="98">
        <v>1307</v>
      </c>
      <c r="AN76" s="98">
        <v>1568</v>
      </c>
      <c r="AO76" s="98">
        <f>VLOOKUP(B:B,'[4]SQL Results'!$B$1:$F$65536,5,0)</f>
        <v>201</v>
      </c>
      <c r="AP76" s="98">
        <f t="shared" si="40"/>
        <v>-1106</v>
      </c>
      <c r="AQ76" s="98" t="s">
        <v>34</v>
      </c>
      <c r="AR76" s="98">
        <f t="shared" si="47"/>
        <v>8.04</v>
      </c>
      <c r="AS76" s="98">
        <v>41</v>
      </c>
      <c r="AT76" s="98">
        <v>47</v>
      </c>
      <c r="AU76" s="98">
        <f>VLOOKUP(B:B,'[4]SQL Results'!$B$1:$K$65536,10,0)</f>
        <v>2032.31</v>
      </c>
      <c r="AV76" s="98">
        <f>VLOOKUP(B:B,'[4]SQL Results'!$B$1:$L$65536,11,0)</f>
        <v>81</v>
      </c>
      <c r="AW76" s="98">
        <f t="shared" si="41"/>
        <v>40</v>
      </c>
      <c r="AX76" s="98" t="s">
        <v>14</v>
      </c>
      <c r="AY76" s="98">
        <f>AU76*0.05</f>
        <v>101.6155</v>
      </c>
      <c r="AZ76" s="98">
        <f t="shared" si="42"/>
        <v>247</v>
      </c>
      <c r="BA76" s="98">
        <f t="shared" si="43"/>
        <v>-36</v>
      </c>
    </row>
    <row r="77" customHeight="1" spans="1:53">
      <c r="A77" s="15">
        <v>74</v>
      </c>
      <c r="B77" s="35">
        <v>102478</v>
      </c>
      <c r="C77" s="35" t="s">
        <v>117</v>
      </c>
      <c r="D77" s="35" t="s">
        <v>36</v>
      </c>
      <c r="E77" s="35" t="s">
        <v>99</v>
      </c>
      <c r="F77" s="98">
        <v>6</v>
      </c>
      <c r="G77" s="98">
        <v>8</v>
      </c>
      <c r="H77" s="98">
        <f>VLOOKUP(B:B,'[3]SQL Results'!$B$1:$Z$65536,25,0)</f>
        <v>405</v>
      </c>
      <c r="I77" s="98">
        <f>VLOOKUP(B:B,'[3]SQL Results'!$B$1:$AA$65536,26,0)</f>
        <v>3</v>
      </c>
      <c r="J77" s="98">
        <f t="shared" si="35"/>
        <v>-3</v>
      </c>
      <c r="K77" s="98" t="s">
        <v>34</v>
      </c>
      <c r="L77" s="98">
        <f>H77*0.02</f>
        <v>8.1</v>
      </c>
      <c r="M77" s="98">
        <f>J77*2</f>
        <v>-6</v>
      </c>
      <c r="N77" s="98">
        <v>56</v>
      </c>
      <c r="O77" s="98">
        <v>54</v>
      </c>
      <c r="P77" s="98">
        <f>VLOOKUP(B:B,'[3]SQL Results'!$B$1:$AE$65536,30,0)</f>
        <v>1120.2</v>
      </c>
      <c r="Q77" s="98">
        <f>VLOOKUP(B:B,'[3]SQL Results'!$B$1:$AF$65536,31,0)</f>
        <v>13</v>
      </c>
      <c r="R77" s="98">
        <v>6</v>
      </c>
      <c r="S77" s="98">
        <f t="shared" si="36"/>
        <v>19</v>
      </c>
      <c r="T77" s="98">
        <f t="shared" si="37"/>
        <v>-37</v>
      </c>
      <c r="U77" s="98" t="s">
        <v>34</v>
      </c>
      <c r="V77" s="98">
        <f t="shared" si="44"/>
        <v>33.606</v>
      </c>
      <c r="W77" s="98">
        <f t="shared" si="45"/>
        <v>-111</v>
      </c>
      <c r="X77" s="98">
        <v>4</v>
      </c>
      <c r="Y77" s="98">
        <v>6</v>
      </c>
      <c r="Z77" s="98">
        <f>VLOOKUP(B:B,'[4]SQL Results'!$B$1:$P$65536,15,0)</f>
        <v>32</v>
      </c>
      <c r="AA77" s="98">
        <f>VLOOKUP(B:B,'[4]SQL Results'!$B$1:$Q$65536,16,0)</f>
        <v>1</v>
      </c>
      <c r="AB77" s="98">
        <f>VLOOKUP(B:B,'[4]SQL Results'!$B$1:$AJ$65536,35,0)</f>
        <v>35.02</v>
      </c>
      <c r="AC77" s="98">
        <f>VLOOKUP(B:B,'[4]SQL Results'!$B$1:$AK$65536,36,0)</f>
        <v>1</v>
      </c>
      <c r="AD77" s="98">
        <f t="shared" si="38"/>
        <v>-4</v>
      </c>
      <c r="AE77" s="98" t="s">
        <v>34</v>
      </c>
      <c r="AF77" s="98">
        <f t="shared" si="46"/>
        <v>1.0506</v>
      </c>
      <c r="AG77" s="98">
        <v>3</v>
      </c>
      <c r="AH77" s="98">
        <v>4</v>
      </c>
      <c r="AI77" s="98">
        <v>0</v>
      </c>
      <c r="AJ77" s="98">
        <f t="shared" si="39"/>
        <v>-3</v>
      </c>
      <c r="AK77" s="98" t="s">
        <v>34</v>
      </c>
      <c r="AL77" s="98"/>
      <c r="AM77" s="98">
        <v>1307</v>
      </c>
      <c r="AN77" s="98">
        <v>1568</v>
      </c>
      <c r="AO77" s="98">
        <f>VLOOKUP(B:B,'[4]SQL Results'!$B$1:$F$65536,5,0)</f>
        <v>523.87</v>
      </c>
      <c r="AP77" s="98">
        <f t="shared" si="40"/>
        <v>-783.13</v>
      </c>
      <c r="AQ77" s="98" t="s">
        <v>34</v>
      </c>
      <c r="AR77" s="98">
        <f t="shared" si="47"/>
        <v>20.9548</v>
      </c>
      <c r="AS77" s="98">
        <v>28</v>
      </c>
      <c r="AT77" s="98">
        <v>34</v>
      </c>
      <c r="AU77" s="98">
        <f>VLOOKUP(B:B,'[4]SQL Results'!$B$1:$K$65536,10,0)</f>
        <v>710.85</v>
      </c>
      <c r="AV77" s="98">
        <f>VLOOKUP(B:B,'[4]SQL Results'!$B$1:$L$65536,11,0)</f>
        <v>27</v>
      </c>
      <c r="AW77" s="98">
        <f t="shared" si="41"/>
        <v>-1</v>
      </c>
      <c r="AX77" s="98" t="s">
        <v>34</v>
      </c>
      <c r="AY77" s="98">
        <f>AU77*0.03</f>
        <v>21.3255</v>
      </c>
      <c r="AZ77" s="98">
        <f t="shared" si="42"/>
        <v>85</v>
      </c>
      <c r="BA77" s="98">
        <f t="shared" si="43"/>
        <v>-117</v>
      </c>
    </row>
    <row r="78" customHeight="1" spans="1:53">
      <c r="A78" s="15">
        <v>75</v>
      </c>
      <c r="B78" s="35">
        <v>102935</v>
      </c>
      <c r="C78" s="35" t="s">
        <v>118</v>
      </c>
      <c r="D78" s="35" t="s">
        <v>43</v>
      </c>
      <c r="E78" s="35" t="s">
        <v>99</v>
      </c>
      <c r="F78" s="98">
        <v>6</v>
      </c>
      <c r="G78" s="98">
        <v>8</v>
      </c>
      <c r="H78" s="98">
        <f>VLOOKUP(B:B,'[3]SQL Results'!$B$1:$Z$65536,25,0)</f>
        <v>675</v>
      </c>
      <c r="I78" s="98">
        <f>VLOOKUP(B:B,'[3]SQL Results'!$B$1:$AA$65536,26,0)</f>
        <v>5</v>
      </c>
      <c r="J78" s="98">
        <f t="shared" si="35"/>
        <v>-1</v>
      </c>
      <c r="K78" s="98" t="s">
        <v>34</v>
      </c>
      <c r="L78" s="98">
        <f>H78*0.02</f>
        <v>13.5</v>
      </c>
      <c r="M78" s="98">
        <f>J78*2</f>
        <v>-2</v>
      </c>
      <c r="N78" s="98">
        <v>81</v>
      </c>
      <c r="O78" s="98">
        <v>85</v>
      </c>
      <c r="P78" s="98">
        <f>VLOOKUP(B:B,'[3]SQL Results'!$B$1:$AE$65536,30,0)</f>
        <v>3104</v>
      </c>
      <c r="Q78" s="98">
        <f>VLOOKUP(B:B,'[3]SQL Results'!$B$1:$AF$65536,31,0)</f>
        <v>34</v>
      </c>
      <c r="R78" s="98">
        <v>26</v>
      </c>
      <c r="S78" s="98">
        <f t="shared" si="36"/>
        <v>60</v>
      </c>
      <c r="T78" s="98">
        <f t="shared" si="37"/>
        <v>-21</v>
      </c>
      <c r="U78" s="98" t="s">
        <v>34</v>
      </c>
      <c r="V78" s="98">
        <f t="shared" si="44"/>
        <v>93.12</v>
      </c>
      <c r="W78" s="98">
        <f t="shared" si="45"/>
        <v>-63</v>
      </c>
      <c r="X78" s="98">
        <f>Y78-4</f>
        <v>11</v>
      </c>
      <c r="Y78" s="98">
        <v>15</v>
      </c>
      <c r="Z78" s="98">
        <f>VLOOKUP(B:B,'[4]SQL Results'!$B$1:$P$65536,15,0)</f>
        <v>723</v>
      </c>
      <c r="AA78" s="98">
        <f>VLOOKUP(B:B,'[4]SQL Results'!$B$1:$Q$65536,16,0)</f>
        <v>23</v>
      </c>
      <c r="AB78" s="98">
        <f>VLOOKUP(B:B,'[4]SQL Results'!$B$1:$AJ$65536,35,0)</f>
        <v>249.6</v>
      </c>
      <c r="AC78" s="98">
        <f>VLOOKUP(B:B,'[4]SQL Results'!$B$1:$AK$65536,36,0)</f>
        <v>7</v>
      </c>
      <c r="AD78" s="98">
        <f t="shared" si="38"/>
        <v>15</v>
      </c>
      <c r="AE78" s="98" t="s">
        <v>14</v>
      </c>
      <c r="AF78" s="98">
        <f>AB78*0.05</f>
        <v>12.48</v>
      </c>
      <c r="AG78" s="98">
        <v>5</v>
      </c>
      <c r="AH78" s="98">
        <v>6</v>
      </c>
      <c r="AI78" s="98">
        <f>VLOOKUP(B:B,'[4]SQL Results'!$B$1:$V$65536,21,0)</f>
        <v>26</v>
      </c>
      <c r="AJ78" s="98">
        <f t="shared" si="39"/>
        <v>21</v>
      </c>
      <c r="AK78" s="98" t="s">
        <v>14</v>
      </c>
      <c r="AL78" s="98">
        <f>AI78*5</f>
        <v>130</v>
      </c>
      <c r="AM78" s="98">
        <v>3096</v>
      </c>
      <c r="AN78" s="98">
        <v>3468</v>
      </c>
      <c r="AO78" s="98">
        <f>VLOOKUP(B:B,'[4]SQL Results'!$B$1:$F$65536,5,0)</f>
        <v>650.51</v>
      </c>
      <c r="AP78" s="98">
        <f t="shared" si="40"/>
        <v>-2445.49</v>
      </c>
      <c r="AQ78" s="98" t="s">
        <v>34</v>
      </c>
      <c r="AR78" s="98">
        <f t="shared" si="47"/>
        <v>26.0204</v>
      </c>
      <c r="AS78" s="98">
        <v>33</v>
      </c>
      <c r="AT78" s="98">
        <v>40</v>
      </c>
      <c r="AU78" s="98">
        <f>VLOOKUP(B:B,'[4]SQL Results'!$B$1:$K$65536,10,0)</f>
        <v>3475.71</v>
      </c>
      <c r="AV78" s="98">
        <f>VLOOKUP(B:B,'[4]SQL Results'!$B$1:$L$65536,11,0)</f>
        <v>134</v>
      </c>
      <c r="AW78" s="98">
        <f t="shared" si="41"/>
        <v>101</v>
      </c>
      <c r="AX78" s="98" t="s">
        <v>14</v>
      </c>
      <c r="AY78" s="98">
        <f>AU78*0.05</f>
        <v>173.7855</v>
      </c>
      <c r="AZ78" s="98">
        <f t="shared" si="42"/>
        <v>449</v>
      </c>
      <c r="BA78" s="98">
        <f t="shared" si="43"/>
        <v>-65</v>
      </c>
    </row>
    <row r="79" customHeight="1" spans="1:53">
      <c r="A79" s="15">
        <v>76</v>
      </c>
      <c r="B79" s="35">
        <v>106865</v>
      </c>
      <c r="C79" s="35" t="s">
        <v>119</v>
      </c>
      <c r="D79" s="35"/>
      <c r="E79" s="35" t="s">
        <v>99</v>
      </c>
      <c r="F79" s="98">
        <v>0</v>
      </c>
      <c r="G79" s="98">
        <v>0</v>
      </c>
      <c r="H79" s="98">
        <f>VLOOKUP(B:B,'[3]SQL Results'!$B$1:$Z$65536,25,0)</f>
        <v>121.5</v>
      </c>
      <c r="I79" s="98">
        <f>VLOOKUP(B:B,'[3]SQL Results'!$B$1:$AA$65536,26,0)</f>
        <v>1</v>
      </c>
      <c r="J79" s="98">
        <f t="shared" si="35"/>
        <v>1</v>
      </c>
      <c r="K79" s="98" t="s">
        <v>13</v>
      </c>
      <c r="L79" s="98">
        <f>H79*0.03</f>
        <v>3.645</v>
      </c>
      <c r="M79" s="98"/>
      <c r="N79" s="98">
        <v>0</v>
      </c>
      <c r="O79" s="98">
        <v>0</v>
      </c>
      <c r="P79" s="98">
        <f>VLOOKUP(B:B,'[3]SQL Results'!$B$1:$AE$65536,30,0)</f>
        <v>358</v>
      </c>
      <c r="Q79" s="98">
        <f>VLOOKUP(B:B,'[3]SQL Results'!$B$1:$AF$65536,31,0)</f>
        <v>6</v>
      </c>
      <c r="R79" s="98">
        <v>1</v>
      </c>
      <c r="S79" s="98">
        <f t="shared" si="36"/>
        <v>7</v>
      </c>
      <c r="T79" s="98">
        <f t="shared" si="37"/>
        <v>7</v>
      </c>
      <c r="U79" s="98" t="s">
        <v>14</v>
      </c>
      <c r="V79" s="98">
        <f>P79*0.05</f>
        <v>17.9</v>
      </c>
      <c r="W79" s="98"/>
      <c r="X79" s="98">
        <v>0</v>
      </c>
      <c r="Y79" s="98">
        <v>0</v>
      </c>
      <c r="Z79" s="98">
        <f>VLOOKUP(B:B,'[4]SQL Results'!$B$1:$P$65536,15,0)</f>
        <v>85.25</v>
      </c>
      <c r="AA79" s="98">
        <f>VLOOKUP(B:B,'[4]SQL Results'!$B$1:$Q$65536,16,0)</f>
        <v>2</v>
      </c>
      <c r="AB79" s="98">
        <f>VLOOKUP(B:B,'[4]SQL Results'!$B$1:$AJ$65536,35,0)</f>
        <v>39</v>
      </c>
      <c r="AC79" s="98">
        <f>VLOOKUP(B:B,'[4]SQL Results'!$B$1:$AK$65536,36,0)</f>
        <v>1</v>
      </c>
      <c r="AD79" s="98">
        <f t="shared" si="38"/>
        <v>3</v>
      </c>
      <c r="AE79" s="98" t="s">
        <v>13</v>
      </c>
      <c r="AF79" s="98">
        <f>AB79*0.04</f>
        <v>1.56</v>
      </c>
      <c r="AG79" s="98">
        <v>0</v>
      </c>
      <c r="AH79" s="98">
        <v>0</v>
      </c>
      <c r="AI79" s="98">
        <v>0</v>
      </c>
      <c r="AJ79" s="98">
        <f t="shared" si="39"/>
        <v>0</v>
      </c>
      <c r="AK79" s="98" t="s">
        <v>13</v>
      </c>
      <c r="AL79" s="98"/>
      <c r="AM79" s="98">
        <v>0</v>
      </c>
      <c r="AN79" s="98">
        <v>0</v>
      </c>
      <c r="AO79" s="98">
        <f>VLOOKUP(B:B,'[4]SQL Results'!$B$1:$F$65536,5,0)</f>
        <v>449.5</v>
      </c>
      <c r="AP79" s="98">
        <f t="shared" si="40"/>
        <v>449.5</v>
      </c>
      <c r="AQ79" s="98" t="s">
        <v>13</v>
      </c>
      <c r="AR79" s="98">
        <f>AO79*0.05</f>
        <v>22.475</v>
      </c>
      <c r="AS79" s="98">
        <v>0</v>
      </c>
      <c r="AT79" s="98">
        <v>0</v>
      </c>
      <c r="AU79" s="98">
        <f>VLOOKUP(B:B,'[4]SQL Results'!$B$1:$K$65536,10,0)</f>
        <v>766.96</v>
      </c>
      <c r="AV79" s="98">
        <f>VLOOKUP(B:B,'[4]SQL Results'!$B$1:$L$65536,11,0)</f>
        <v>34</v>
      </c>
      <c r="AW79" s="98">
        <f t="shared" si="41"/>
        <v>34</v>
      </c>
      <c r="AX79" s="98" t="s">
        <v>13</v>
      </c>
      <c r="AY79" s="98">
        <f>AU79*0.4</f>
        <v>306.784</v>
      </c>
      <c r="AZ79" s="98">
        <f t="shared" si="42"/>
        <v>352</v>
      </c>
      <c r="BA79" s="98">
        <f t="shared" si="43"/>
        <v>0</v>
      </c>
    </row>
    <row r="80" customHeight="1" spans="1:53">
      <c r="A80" s="15">
        <v>77</v>
      </c>
      <c r="B80" s="35">
        <v>107829</v>
      </c>
      <c r="C80" s="35" t="s">
        <v>120</v>
      </c>
      <c r="D80" s="35"/>
      <c r="E80" s="35" t="s">
        <v>99</v>
      </c>
      <c r="F80" s="98">
        <v>0</v>
      </c>
      <c r="G80" s="98">
        <v>0</v>
      </c>
      <c r="H80" s="98">
        <v>0</v>
      </c>
      <c r="I80" s="98">
        <v>0</v>
      </c>
      <c r="J80" s="98">
        <f t="shared" si="35"/>
        <v>0</v>
      </c>
      <c r="K80" s="98" t="s">
        <v>13</v>
      </c>
      <c r="L80" s="98">
        <f>H80*0.03</f>
        <v>0</v>
      </c>
      <c r="M80" s="98"/>
      <c r="N80" s="98">
        <v>0</v>
      </c>
      <c r="O80" s="98">
        <v>0</v>
      </c>
      <c r="P80" s="98">
        <f>VLOOKUP(B:B,'[3]SQL Results'!$B$1:$AE$65536,30,0)</f>
        <v>69</v>
      </c>
      <c r="Q80" s="98">
        <f>VLOOKUP(B:B,'[3]SQL Results'!$B$1:$AF$65536,31,0)</f>
        <v>1</v>
      </c>
      <c r="R80" s="98">
        <v>0</v>
      </c>
      <c r="S80" s="98">
        <f t="shared" si="36"/>
        <v>1</v>
      </c>
      <c r="T80" s="98">
        <f t="shared" si="37"/>
        <v>1</v>
      </c>
      <c r="U80" s="98" t="s">
        <v>14</v>
      </c>
      <c r="V80" s="98">
        <f>P80*0.05</f>
        <v>3.45</v>
      </c>
      <c r="W80" s="98"/>
      <c r="X80" s="98">
        <v>0</v>
      </c>
      <c r="Y80" s="98">
        <v>0</v>
      </c>
      <c r="Z80" s="98">
        <v>0</v>
      </c>
      <c r="AA80" s="98">
        <v>0</v>
      </c>
      <c r="AB80" s="98">
        <v>0</v>
      </c>
      <c r="AC80" s="98">
        <v>0</v>
      </c>
      <c r="AD80" s="98">
        <f t="shared" si="38"/>
        <v>0</v>
      </c>
      <c r="AE80" s="98" t="s">
        <v>13</v>
      </c>
      <c r="AF80" s="98">
        <f>AB80*0.04</f>
        <v>0</v>
      </c>
      <c r="AG80" s="98">
        <v>0</v>
      </c>
      <c r="AH80" s="98">
        <v>0</v>
      </c>
      <c r="AI80" s="98">
        <v>0</v>
      </c>
      <c r="AJ80" s="98">
        <f t="shared" si="39"/>
        <v>0</v>
      </c>
      <c r="AK80" s="98" t="s">
        <v>13</v>
      </c>
      <c r="AL80" s="98"/>
      <c r="AM80" s="98">
        <v>0</v>
      </c>
      <c r="AN80" s="98">
        <v>0</v>
      </c>
      <c r="AO80" s="98">
        <v>0</v>
      </c>
      <c r="AP80" s="98">
        <f t="shared" si="40"/>
        <v>0</v>
      </c>
      <c r="AQ80" s="98" t="s">
        <v>13</v>
      </c>
      <c r="AR80" s="98">
        <f>AO80*0.05</f>
        <v>0</v>
      </c>
      <c r="AS80" s="98">
        <v>0</v>
      </c>
      <c r="AT80" s="98">
        <v>0</v>
      </c>
      <c r="AU80" s="98">
        <f>VLOOKUP(B:B,'[4]SQL Results'!$B$1:$K$65536,10,0)</f>
        <v>105.97</v>
      </c>
      <c r="AV80" s="98">
        <f>VLOOKUP(B:B,'[4]SQL Results'!$B$1:$L$65536,11,0)</f>
        <v>4</v>
      </c>
      <c r="AW80" s="98">
        <f t="shared" si="41"/>
        <v>4</v>
      </c>
      <c r="AX80" s="98" t="s">
        <v>13</v>
      </c>
      <c r="AY80" s="98">
        <f>AU80*0.4</f>
        <v>42.388</v>
      </c>
      <c r="AZ80" s="98">
        <f t="shared" si="42"/>
        <v>46</v>
      </c>
      <c r="BA80" s="98">
        <f t="shared" si="43"/>
        <v>0</v>
      </c>
    </row>
    <row r="81" customHeight="1" spans="1:53">
      <c r="A81" s="15">
        <v>78</v>
      </c>
      <c r="B81" s="35">
        <v>341</v>
      </c>
      <c r="C81" s="35" t="s">
        <v>121</v>
      </c>
      <c r="D81" s="35" t="s">
        <v>41</v>
      </c>
      <c r="E81" s="35" t="s">
        <v>122</v>
      </c>
      <c r="F81" s="98">
        <v>9</v>
      </c>
      <c r="G81" s="98">
        <v>12</v>
      </c>
      <c r="H81" s="98">
        <f>VLOOKUP(B:B,'[3]SQL Results'!$B$1:$Z$65536,25,0)</f>
        <v>1066.5</v>
      </c>
      <c r="I81" s="98">
        <f>VLOOKUP(B:B,'[3]SQL Results'!$B$1:$AA$65536,26,0)</f>
        <v>8</v>
      </c>
      <c r="J81" s="98">
        <f t="shared" si="35"/>
        <v>-1</v>
      </c>
      <c r="K81" s="98" t="s">
        <v>34</v>
      </c>
      <c r="L81" s="98">
        <f t="shared" ref="L81:L97" si="48">H81*0.02</f>
        <v>21.33</v>
      </c>
      <c r="M81" s="98">
        <f t="shared" ref="M81:M97" si="49">J81*2</f>
        <v>-2</v>
      </c>
      <c r="N81" s="98">
        <v>195</v>
      </c>
      <c r="O81" s="98">
        <v>221</v>
      </c>
      <c r="P81" s="98">
        <f>VLOOKUP(B:B,'[3]SQL Results'!$B$1:$AE$65536,30,0)</f>
        <v>7122.7</v>
      </c>
      <c r="Q81" s="98">
        <f>VLOOKUP(B:B,'[3]SQL Results'!$B$1:$AF$65536,31,0)</f>
        <v>86</v>
      </c>
      <c r="R81" s="98">
        <v>39</v>
      </c>
      <c r="S81" s="98">
        <f t="shared" si="36"/>
        <v>125</v>
      </c>
      <c r="T81" s="98">
        <f t="shared" si="37"/>
        <v>-70</v>
      </c>
      <c r="U81" s="98" t="s">
        <v>34</v>
      </c>
      <c r="V81" s="98">
        <f>P81*0.03</f>
        <v>213.681</v>
      </c>
      <c r="W81" s="98">
        <f>T81*3</f>
        <v>-210</v>
      </c>
      <c r="X81" s="98">
        <f t="shared" ref="X81:X105" si="50">Y81-4</f>
        <v>46</v>
      </c>
      <c r="Y81" s="98">
        <v>50</v>
      </c>
      <c r="Z81" s="98">
        <f>VLOOKUP(B:B,'[4]SQL Results'!$B$1:$P$65536,15,0)</f>
        <v>370</v>
      </c>
      <c r="AA81" s="98">
        <f>VLOOKUP(B:B,'[4]SQL Results'!$B$1:$Q$65536,16,0)</f>
        <v>10</v>
      </c>
      <c r="AB81" s="98">
        <f>VLOOKUP(B:B,'[4]SQL Results'!$B$1:$AJ$65536,35,0)</f>
        <v>198.2</v>
      </c>
      <c r="AC81" s="98">
        <f>VLOOKUP(B:B,'[4]SQL Results'!$B$1:$AK$65536,36,0)</f>
        <v>5</v>
      </c>
      <c r="AD81" s="98">
        <f t="shared" si="38"/>
        <v>-35</v>
      </c>
      <c r="AE81" s="98" t="s">
        <v>34</v>
      </c>
      <c r="AF81" s="98">
        <f>AB81*0.03</f>
        <v>5.946</v>
      </c>
      <c r="AG81" s="98">
        <v>12</v>
      </c>
      <c r="AH81" s="98">
        <v>14</v>
      </c>
      <c r="AI81" s="98">
        <f>VLOOKUP(B:B,'[4]SQL Results'!$B$1:$V$65536,21,0)</f>
        <v>36</v>
      </c>
      <c r="AJ81" s="98">
        <f t="shared" si="39"/>
        <v>24</v>
      </c>
      <c r="AK81" s="98" t="s">
        <v>14</v>
      </c>
      <c r="AL81" s="98">
        <f>AI81*5</f>
        <v>180</v>
      </c>
      <c r="AM81" s="98">
        <v>13306</v>
      </c>
      <c r="AN81" s="98">
        <v>14300</v>
      </c>
      <c r="AO81" s="98">
        <f>VLOOKUP(B:B,'[4]SQL Results'!$B$1:$F$65536,5,0)</f>
        <v>15502.29</v>
      </c>
      <c r="AP81" s="98">
        <f t="shared" si="40"/>
        <v>2196.29</v>
      </c>
      <c r="AQ81" s="98" t="s">
        <v>14</v>
      </c>
      <c r="AR81" s="98">
        <f>AO81*0.07</f>
        <v>1085.1603</v>
      </c>
      <c r="AS81" s="98">
        <v>99</v>
      </c>
      <c r="AT81" s="98">
        <v>109</v>
      </c>
      <c r="AU81" s="98">
        <f>VLOOKUP(B:B,'[4]SQL Results'!$B$1:$K$65536,10,0)</f>
        <v>4688.88</v>
      </c>
      <c r="AV81" s="98">
        <f>VLOOKUP(B:B,'[4]SQL Results'!$B$1:$L$65536,11,0)</f>
        <v>176</v>
      </c>
      <c r="AW81" s="98">
        <f t="shared" si="41"/>
        <v>77</v>
      </c>
      <c r="AX81" s="98" t="s">
        <v>14</v>
      </c>
      <c r="AY81" s="98">
        <f>AU81*0.05</f>
        <v>234.444</v>
      </c>
      <c r="AZ81" s="98">
        <f t="shared" si="42"/>
        <v>1741</v>
      </c>
      <c r="BA81" s="98">
        <f t="shared" si="43"/>
        <v>-212</v>
      </c>
    </row>
    <row r="82" customHeight="1" spans="1:53">
      <c r="A82" s="15">
        <v>79</v>
      </c>
      <c r="B82" s="35">
        <v>371</v>
      </c>
      <c r="C82" s="35" t="s">
        <v>123</v>
      </c>
      <c r="D82" s="35" t="s">
        <v>77</v>
      </c>
      <c r="E82" s="35" t="s">
        <v>122</v>
      </c>
      <c r="F82" s="98">
        <v>6</v>
      </c>
      <c r="G82" s="98">
        <v>8</v>
      </c>
      <c r="H82" s="98">
        <f>VLOOKUP(B:B,'[3]SQL Results'!$B$1:$Z$65536,25,0)</f>
        <v>135</v>
      </c>
      <c r="I82" s="98">
        <f>VLOOKUP(B:B,'[3]SQL Results'!$B$1:$AA$65536,26,0)</f>
        <v>1</v>
      </c>
      <c r="J82" s="98">
        <f t="shared" si="35"/>
        <v>-5</v>
      </c>
      <c r="K82" s="98" t="s">
        <v>34</v>
      </c>
      <c r="L82" s="98">
        <f t="shared" si="48"/>
        <v>2.7</v>
      </c>
      <c r="M82" s="98">
        <f t="shared" si="49"/>
        <v>-10</v>
      </c>
      <c r="N82" s="98">
        <v>73</v>
      </c>
      <c r="O82" s="98">
        <v>75</v>
      </c>
      <c r="P82" s="98">
        <f>VLOOKUP(B:B,'[3]SQL Results'!$B$1:$AE$65536,30,0)</f>
        <v>3888.22</v>
      </c>
      <c r="Q82" s="98">
        <f>VLOOKUP(B:B,'[3]SQL Results'!$B$1:$AF$65536,31,0)</f>
        <v>56</v>
      </c>
      <c r="R82" s="98">
        <v>14</v>
      </c>
      <c r="S82" s="98">
        <f t="shared" si="36"/>
        <v>70</v>
      </c>
      <c r="T82" s="98">
        <f t="shared" si="37"/>
        <v>-3</v>
      </c>
      <c r="U82" s="98" t="s">
        <v>34</v>
      </c>
      <c r="V82" s="98">
        <f>P82*0.03</f>
        <v>116.6466</v>
      </c>
      <c r="W82" s="98">
        <f>T82*3</f>
        <v>-9</v>
      </c>
      <c r="X82" s="98">
        <f t="shared" si="50"/>
        <v>11</v>
      </c>
      <c r="Y82" s="98">
        <v>15</v>
      </c>
      <c r="Z82" s="98">
        <f>VLOOKUP(B:B,'[4]SQL Results'!$B$1:$P$65536,15,0)</f>
        <v>220</v>
      </c>
      <c r="AA82" s="98">
        <f>VLOOKUP(B:B,'[4]SQL Results'!$B$1:$Q$65536,16,0)</f>
        <v>5</v>
      </c>
      <c r="AB82" s="98">
        <f>VLOOKUP(B:B,'[4]SQL Results'!$B$1:$AJ$65536,35,0)</f>
        <v>156</v>
      </c>
      <c r="AC82" s="98">
        <f>VLOOKUP(B:B,'[4]SQL Results'!$B$1:$AK$65536,36,0)</f>
        <v>4</v>
      </c>
      <c r="AD82" s="98">
        <f t="shared" si="38"/>
        <v>-6</v>
      </c>
      <c r="AE82" s="98" t="s">
        <v>34</v>
      </c>
      <c r="AF82" s="98">
        <f>AB82*0.03</f>
        <v>4.68</v>
      </c>
      <c r="AG82" s="98">
        <v>3</v>
      </c>
      <c r="AH82" s="98">
        <v>4</v>
      </c>
      <c r="AI82" s="98">
        <v>0</v>
      </c>
      <c r="AJ82" s="98">
        <f t="shared" si="39"/>
        <v>-3</v>
      </c>
      <c r="AK82" s="98" t="s">
        <v>34</v>
      </c>
      <c r="AL82" s="98"/>
      <c r="AM82" s="98">
        <v>2351</v>
      </c>
      <c r="AN82" s="98">
        <v>2821</v>
      </c>
      <c r="AO82" s="98">
        <f>VLOOKUP(B:B,'[4]SQL Results'!$B$1:$F$65536,5,0)</f>
        <v>947.01</v>
      </c>
      <c r="AP82" s="98">
        <f t="shared" si="40"/>
        <v>-1403.99</v>
      </c>
      <c r="AQ82" s="98" t="s">
        <v>34</v>
      </c>
      <c r="AR82" s="98">
        <f>AO82*0.04</f>
        <v>37.8804</v>
      </c>
      <c r="AS82" s="98">
        <v>28</v>
      </c>
      <c r="AT82" s="98">
        <v>34</v>
      </c>
      <c r="AU82" s="98">
        <f>VLOOKUP(B:B,'[4]SQL Results'!$B$1:$K$65536,10,0)</f>
        <v>428.26</v>
      </c>
      <c r="AV82" s="98">
        <f>VLOOKUP(B:B,'[4]SQL Results'!$B$1:$L$65536,11,0)</f>
        <v>16</v>
      </c>
      <c r="AW82" s="98">
        <f t="shared" si="41"/>
        <v>-12</v>
      </c>
      <c r="AX82" s="98" t="s">
        <v>34</v>
      </c>
      <c r="AY82" s="98">
        <f>AU82*0.03</f>
        <v>12.8478</v>
      </c>
      <c r="AZ82" s="98">
        <f t="shared" si="42"/>
        <v>175</v>
      </c>
      <c r="BA82" s="98">
        <f t="shared" si="43"/>
        <v>-19</v>
      </c>
    </row>
    <row r="83" customHeight="1" spans="1:53">
      <c r="A83" s="15">
        <v>80</v>
      </c>
      <c r="B83" s="35">
        <v>385</v>
      </c>
      <c r="C83" s="35" t="s">
        <v>124</v>
      </c>
      <c r="D83" s="35" t="s">
        <v>48</v>
      </c>
      <c r="E83" s="35" t="s">
        <v>122</v>
      </c>
      <c r="F83" s="98">
        <v>9</v>
      </c>
      <c r="G83" s="98">
        <v>12</v>
      </c>
      <c r="H83" s="98">
        <f>VLOOKUP(B:B,'[3]SQL Results'!$B$1:$Z$65536,25,0)</f>
        <v>258</v>
      </c>
      <c r="I83" s="98">
        <f>VLOOKUP(B:B,'[3]SQL Results'!$B$1:$AA$65536,26,0)</f>
        <v>2</v>
      </c>
      <c r="J83" s="98">
        <f t="shared" si="35"/>
        <v>-7</v>
      </c>
      <c r="K83" s="98" t="s">
        <v>34</v>
      </c>
      <c r="L83" s="98">
        <f t="shared" si="48"/>
        <v>5.16</v>
      </c>
      <c r="M83" s="98">
        <f t="shared" si="49"/>
        <v>-14</v>
      </c>
      <c r="N83" s="98">
        <v>145</v>
      </c>
      <c r="O83" s="98">
        <v>161</v>
      </c>
      <c r="P83" s="98">
        <f>VLOOKUP(B:B,'[3]SQL Results'!$B$1:$AE$65536,30,0)</f>
        <v>14408.81</v>
      </c>
      <c r="Q83" s="98">
        <f>VLOOKUP(B:B,'[3]SQL Results'!$B$1:$AF$65536,31,0)</f>
        <v>180</v>
      </c>
      <c r="R83" s="98">
        <v>82</v>
      </c>
      <c r="S83" s="98">
        <f t="shared" si="36"/>
        <v>262</v>
      </c>
      <c r="T83" s="98">
        <f t="shared" si="37"/>
        <v>117</v>
      </c>
      <c r="U83" s="98" t="s">
        <v>14</v>
      </c>
      <c r="V83" s="98">
        <f>P83*0.05</f>
        <v>720.4405</v>
      </c>
      <c r="W83" s="98"/>
      <c r="X83" s="98">
        <f t="shared" si="50"/>
        <v>34</v>
      </c>
      <c r="Y83" s="98">
        <v>38</v>
      </c>
      <c r="Z83" s="98">
        <f>VLOOKUP(B:B,'[4]SQL Results'!$B$1:$P$65536,15,0)</f>
        <v>164</v>
      </c>
      <c r="AA83" s="98">
        <f>VLOOKUP(B:B,'[4]SQL Results'!$B$1:$Q$65536,16,0)</f>
        <v>6</v>
      </c>
      <c r="AB83" s="98">
        <f>VLOOKUP(B:B,'[4]SQL Results'!$B$1:$AJ$65536,35,0)</f>
        <v>109</v>
      </c>
      <c r="AC83" s="98">
        <f>VLOOKUP(B:B,'[4]SQL Results'!$B$1:$AK$65536,36,0)</f>
        <v>3</v>
      </c>
      <c r="AD83" s="98">
        <f t="shared" si="38"/>
        <v>-29</v>
      </c>
      <c r="AE83" s="98" t="s">
        <v>34</v>
      </c>
      <c r="AF83" s="98">
        <f>AB83*0.03</f>
        <v>3.27</v>
      </c>
      <c r="AG83" s="98">
        <v>10</v>
      </c>
      <c r="AH83" s="98">
        <v>12</v>
      </c>
      <c r="AI83" s="98">
        <f>VLOOKUP(B:B,'[4]SQL Results'!$B$1:$V$65536,21,0)</f>
        <v>1</v>
      </c>
      <c r="AJ83" s="98">
        <f t="shared" si="39"/>
        <v>-9</v>
      </c>
      <c r="AK83" s="98" t="s">
        <v>34</v>
      </c>
      <c r="AL83" s="98"/>
      <c r="AM83" s="98">
        <v>4006</v>
      </c>
      <c r="AN83" s="98">
        <v>4440</v>
      </c>
      <c r="AO83" s="98">
        <f>VLOOKUP(B:B,'[4]SQL Results'!$B$1:$F$65536,5,0)</f>
        <v>2250.5</v>
      </c>
      <c r="AP83" s="98">
        <f t="shared" si="40"/>
        <v>-1755.5</v>
      </c>
      <c r="AQ83" s="98" t="s">
        <v>34</v>
      </c>
      <c r="AR83" s="98">
        <f>AO83*0.04</f>
        <v>90.02</v>
      </c>
      <c r="AS83" s="98">
        <v>54</v>
      </c>
      <c r="AT83" s="98">
        <v>62</v>
      </c>
      <c r="AU83" s="98">
        <f>VLOOKUP(B:B,'[4]SQL Results'!$B$1:$K$65536,10,0)</f>
        <v>368</v>
      </c>
      <c r="AV83" s="98">
        <f>VLOOKUP(B:B,'[4]SQL Results'!$B$1:$L$65536,11,0)</f>
        <v>14</v>
      </c>
      <c r="AW83" s="98">
        <f t="shared" si="41"/>
        <v>-40</v>
      </c>
      <c r="AX83" s="98" t="s">
        <v>34</v>
      </c>
      <c r="AY83" s="98">
        <f>AU83*0.03</f>
        <v>11.04</v>
      </c>
      <c r="AZ83" s="98">
        <f t="shared" si="42"/>
        <v>830</v>
      </c>
      <c r="BA83" s="98">
        <f t="shared" si="43"/>
        <v>-14</v>
      </c>
    </row>
    <row r="84" customHeight="1" spans="1:53">
      <c r="A84" s="15">
        <v>81</v>
      </c>
      <c r="B84" s="35">
        <v>539</v>
      </c>
      <c r="C84" s="35" t="s">
        <v>125</v>
      </c>
      <c r="D84" s="35" t="s">
        <v>43</v>
      </c>
      <c r="E84" s="35" t="s">
        <v>122</v>
      </c>
      <c r="F84" s="98">
        <v>6</v>
      </c>
      <c r="G84" s="98">
        <v>8</v>
      </c>
      <c r="H84" s="98">
        <v>0</v>
      </c>
      <c r="I84" s="98">
        <v>0</v>
      </c>
      <c r="J84" s="98">
        <f t="shared" si="35"/>
        <v>-6</v>
      </c>
      <c r="K84" s="98" t="s">
        <v>34</v>
      </c>
      <c r="L84" s="98">
        <f t="shared" si="48"/>
        <v>0</v>
      </c>
      <c r="M84" s="98">
        <f t="shared" si="49"/>
        <v>-12</v>
      </c>
      <c r="N84" s="98">
        <v>85</v>
      </c>
      <c r="O84" s="98">
        <v>89</v>
      </c>
      <c r="P84" s="98">
        <f>VLOOKUP(B:B,'[3]SQL Results'!$B$1:$AE$65536,30,0)</f>
        <v>7556.12</v>
      </c>
      <c r="Q84" s="98">
        <f>VLOOKUP(B:B,'[3]SQL Results'!$B$1:$AF$65536,31,0)</f>
        <v>84</v>
      </c>
      <c r="R84" s="98">
        <v>50</v>
      </c>
      <c r="S84" s="98">
        <f t="shared" si="36"/>
        <v>134</v>
      </c>
      <c r="T84" s="98">
        <f t="shared" si="37"/>
        <v>49</v>
      </c>
      <c r="U84" s="98" t="s">
        <v>14</v>
      </c>
      <c r="V84" s="98">
        <f>P84*0.05</f>
        <v>377.806</v>
      </c>
      <c r="W84" s="98"/>
      <c r="X84" s="98">
        <f t="shared" si="50"/>
        <v>11</v>
      </c>
      <c r="Y84" s="98">
        <v>15</v>
      </c>
      <c r="Z84" s="98">
        <f>VLOOKUP(B:B,'[4]SQL Results'!$B$1:$P$65536,15,0)</f>
        <v>152</v>
      </c>
      <c r="AA84" s="98">
        <f>VLOOKUP(B:B,'[4]SQL Results'!$B$1:$Q$65536,16,0)</f>
        <v>5</v>
      </c>
      <c r="AB84" s="98">
        <f>VLOOKUP(B:B,'[4]SQL Results'!$B$1:$AJ$65536,35,0)</f>
        <v>39</v>
      </c>
      <c r="AC84" s="98">
        <f>VLOOKUP(B:B,'[4]SQL Results'!$B$1:$AK$65536,36,0)</f>
        <v>1</v>
      </c>
      <c r="AD84" s="98">
        <f t="shared" si="38"/>
        <v>-9</v>
      </c>
      <c r="AE84" s="98" t="s">
        <v>34</v>
      </c>
      <c r="AF84" s="98">
        <f>AB84*0.03</f>
        <v>1.17</v>
      </c>
      <c r="AG84" s="98">
        <v>5</v>
      </c>
      <c r="AH84" s="98">
        <v>6</v>
      </c>
      <c r="AI84" s="98">
        <f>VLOOKUP(B:B,'[4]SQL Results'!$B$1:$V$65536,21,0)</f>
        <v>7</v>
      </c>
      <c r="AJ84" s="98">
        <f t="shared" si="39"/>
        <v>2</v>
      </c>
      <c r="AK84" s="98" t="s">
        <v>14</v>
      </c>
      <c r="AL84" s="98">
        <f>AI84*5</f>
        <v>35</v>
      </c>
      <c r="AM84" s="98">
        <v>1661</v>
      </c>
      <c r="AN84" s="98">
        <v>1993</v>
      </c>
      <c r="AO84" s="98">
        <f>VLOOKUP(B:B,'[4]SQL Results'!$B$1:$F$65536,5,0)</f>
        <v>1341.07</v>
      </c>
      <c r="AP84" s="98">
        <f t="shared" si="40"/>
        <v>-319.93</v>
      </c>
      <c r="AQ84" s="98" t="s">
        <v>34</v>
      </c>
      <c r="AR84" s="98">
        <f>AO84*0.04</f>
        <v>53.6428</v>
      </c>
      <c r="AS84" s="98">
        <v>33</v>
      </c>
      <c r="AT84" s="98">
        <v>40</v>
      </c>
      <c r="AU84" s="98">
        <f>VLOOKUP(B:B,'[4]SQL Results'!$B$1:$K$65536,10,0)</f>
        <v>423.4</v>
      </c>
      <c r="AV84" s="98">
        <f>VLOOKUP(B:B,'[4]SQL Results'!$B$1:$L$65536,11,0)</f>
        <v>15</v>
      </c>
      <c r="AW84" s="98">
        <f t="shared" si="41"/>
        <v>-18</v>
      </c>
      <c r="AX84" s="98" t="s">
        <v>34</v>
      </c>
      <c r="AY84" s="98">
        <f>AU84*0.03</f>
        <v>12.702</v>
      </c>
      <c r="AZ84" s="98">
        <f t="shared" si="42"/>
        <v>480</v>
      </c>
      <c r="BA84" s="98">
        <f t="shared" si="43"/>
        <v>-12</v>
      </c>
    </row>
    <row r="85" customHeight="1" spans="1:53">
      <c r="A85" s="15">
        <v>82</v>
      </c>
      <c r="B85" s="35">
        <v>514</v>
      </c>
      <c r="C85" s="35" t="s">
        <v>126</v>
      </c>
      <c r="D85" s="35" t="s">
        <v>45</v>
      </c>
      <c r="E85" s="35" t="s">
        <v>122</v>
      </c>
      <c r="F85" s="98">
        <v>7</v>
      </c>
      <c r="G85" s="98">
        <v>9</v>
      </c>
      <c r="H85" s="98">
        <v>0</v>
      </c>
      <c r="I85" s="98">
        <v>0</v>
      </c>
      <c r="J85" s="98">
        <f t="shared" si="35"/>
        <v>-7</v>
      </c>
      <c r="K85" s="98" t="s">
        <v>34</v>
      </c>
      <c r="L85" s="98">
        <f t="shared" si="48"/>
        <v>0</v>
      </c>
      <c r="M85" s="98">
        <f t="shared" si="49"/>
        <v>-14</v>
      </c>
      <c r="N85" s="98">
        <v>114</v>
      </c>
      <c r="O85" s="98">
        <v>124</v>
      </c>
      <c r="P85" s="98">
        <f>VLOOKUP(B:B,'[3]SQL Results'!$B$1:$AE$65536,30,0)</f>
        <v>8428.9</v>
      </c>
      <c r="Q85" s="98">
        <f>VLOOKUP(B:B,'[3]SQL Results'!$B$1:$AF$65536,31,0)</f>
        <v>104</v>
      </c>
      <c r="R85" s="98">
        <v>48</v>
      </c>
      <c r="S85" s="98">
        <f t="shared" si="36"/>
        <v>152</v>
      </c>
      <c r="T85" s="98">
        <f t="shared" si="37"/>
        <v>38</v>
      </c>
      <c r="U85" s="98" t="s">
        <v>14</v>
      </c>
      <c r="V85" s="98">
        <f>P85*0.05</f>
        <v>421.445</v>
      </c>
      <c r="W85" s="98"/>
      <c r="X85" s="98">
        <f t="shared" si="50"/>
        <v>34</v>
      </c>
      <c r="Y85" s="98">
        <v>38</v>
      </c>
      <c r="Z85" s="98">
        <f>VLOOKUP(B:B,'[4]SQL Results'!$B$1:$P$65536,15,0)</f>
        <v>310</v>
      </c>
      <c r="AA85" s="98">
        <f>VLOOKUP(B:B,'[4]SQL Results'!$B$1:$Q$65536,16,0)</f>
        <v>8</v>
      </c>
      <c r="AB85" s="98">
        <f>VLOOKUP(B:B,'[4]SQL Results'!$B$1:$AJ$65536,35,0)</f>
        <v>378.3</v>
      </c>
      <c r="AC85" s="98">
        <f>VLOOKUP(B:B,'[4]SQL Results'!$B$1:$AK$65536,36,0)</f>
        <v>10</v>
      </c>
      <c r="AD85" s="98">
        <f t="shared" si="38"/>
        <v>-20</v>
      </c>
      <c r="AE85" s="98" t="s">
        <v>34</v>
      </c>
      <c r="AF85" s="98">
        <f>AB85*0.03</f>
        <v>11.349</v>
      </c>
      <c r="AG85" s="98">
        <v>8</v>
      </c>
      <c r="AH85" s="98">
        <v>10</v>
      </c>
      <c r="AI85" s="98">
        <f>VLOOKUP(B:B,'[4]SQL Results'!$B$1:$V$65536,21,0)</f>
        <v>15</v>
      </c>
      <c r="AJ85" s="98">
        <f t="shared" si="39"/>
        <v>7</v>
      </c>
      <c r="AK85" s="98" t="s">
        <v>14</v>
      </c>
      <c r="AL85" s="98">
        <f>AI85*5</f>
        <v>75</v>
      </c>
      <c r="AM85" s="98">
        <v>3406</v>
      </c>
      <c r="AN85" s="98">
        <v>3720</v>
      </c>
      <c r="AO85" s="98">
        <f>VLOOKUP(B:B,'[4]SQL Results'!$B$1:$F$65536,5,0)</f>
        <v>1621.58</v>
      </c>
      <c r="AP85" s="98">
        <f t="shared" si="40"/>
        <v>-1784.42</v>
      </c>
      <c r="AQ85" s="98" t="s">
        <v>34</v>
      </c>
      <c r="AR85" s="98">
        <f>AO85*0.04</f>
        <v>64.8632</v>
      </c>
      <c r="AS85" s="98">
        <v>75</v>
      </c>
      <c r="AT85" s="98">
        <v>86</v>
      </c>
      <c r="AU85" s="98">
        <f>VLOOKUP(B:B,'[4]SQL Results'!$B$1:$K$65536,10,0)</f>
        <v>3323.44</v>
      </c>
      <c r="AV85" s="98">
        <f>VLOOKUP(B:B,'[4]SQL Results'!$B$1:$L$65536,11,0)</f>
        <v>127</v>
      </c>
      <c r="AW85" s="98">
        <f t="shared" si="41"/>
        <v>52</v>
      </c>
      <c r="AX85" s="98" t="s">
        <v>14</v>
      </c>
      <c r="AY85" s="98">
        <f>AU85*0.05</f>
        <v>166.172</v>
      </c>
      <c r="AZ85" s="98">
        <f t="shared" si="42"/>
        <v>739</v>
      </c>
      <c r="BA85" s="98">
        <f t="shared" si="43"/>
        <v>-14</v>
      </c>
    </row>
    <row r="86" customHeight="1" spans="1:53">
      <c r="A86" s="15">
        <v>83</v>
      </c>
      <c r="B86" s="35">
        <v>549</v>
      </c>
      <c r="C86" s="35" t="s">
        <v>127</v>
      </c>
      <c r="D86" s="35" t="s">
        <v>43</v>
      </c>
      <c r="E86" s="35" t="s">
        <v>122</v>
      </c>
      <c r="F86" s="98">
        <v>6</v>
      </c>
      <c r="G86" s="98">
        <v>8</v>
      </c>
      <c r="H86" s="98">
        <f>VLOOKUP(B:B,'[3]SQL Results'!$B$1:$Z$65536,25,0)</f>
        <v>270</v>
      </c>
      <c r="I86" s="98">
        <f>VLOOKUP(B:B,'[3]SQL Results'!$B$1:$AA$65536,26,0)</f>
        <v>2</v>
      </c>
      <c r="J86" s="98">
        <f t="shared" si="35"/>
        <v>-4</v>
      </c>
      <c r="K86" s="98" t="s">
        <v>34</v>
      </c>
      <c r="L86" s="98">
        <f t="shared" si="48"/>
        <v>5.4</v>
      </c>
      <c r="M86" s="98">
        <f t="shared" si="49"/>
        <v>-8</v>
      </c>
      <c r="N86" s="98">
        <v>85</v>
      </c>
      <c r="O86" s="98">
        <v>89</v>
      </c>
      <c r="P86" s="98">
        <f>VLOOKUP(B:B,'[3]SQL Results'!$B$1:$AE$65536,30,0)</f>
        <v>4502.05</v>
      </c>
      <c r="Q86" s="98">
        <f>VLOOKUP(B:B,'[3]SQL Results'!$B$1:$AF$65536,31,0)</f>
        <v>71</v>
      </c>
      <c r="R86" s="98">
        <v>14</v>
      </c>
      <c r="S86" s="98">
        <f t="shared" si="36"/>
        <v>85</v>
      </c>
      <c r="T86" s="98">
        <f t="shared" si="37"/>
        <v>0</v>
      </c>
      <c r="U86" s="98" t="s">
        <v>13</v>
      </c>
      <c r="V86" s="98">
        <f>P86*0.04</f>
        <v>180.082</v>
      </c>
      <c r="W86" s="98"/>
      <c r="X86" s="98">
        <f t="shared" si="50"/>
        <v>11</v>
      </c>
      <c r="Y86" s="98">
        <v>15</v>
      </c>
      <c r="Z86" s="98">
        <f>VLOOKUP(B:B,'[4]SQL Results'!$B$1:$P$65536,15,0)</f>
        <v>813.5</v>
      </c>
      <c r="AA86" s="98">
        <f>VLOOKUP(B:B,'[4]SQL Results'!$B$1:$Q$65536,16,0)</f>
        <v>29</v>
      </c>
      <c r="AB86" s="98">
        <f>VLOOKUP(B:B,'[4]SQL Results'!$B$1:$AJ$65536,35,0)</f>
        <v>118.6</v>
      </c>
      <c r="AC86" s="98">
        <f>VLOOKUP(B:B,'[4]SQL Results'!$B$1:$AK$65536,36,0)</f>
        <v>3</v>
      </c>
      <c r="AD86" s="98">
        <f t="shared" si="38"/>
        <v>17</v>
      </c>
      <c r="AE86" s="98" t="s">
        <v>14</v>
      </c>
      <c r="AF86" s="98">
        <f>AB86*0.05</f>
        <v>5.93</v>
      </c>
      <c r="AG86" s="98">
        <v>5</v>
      </c>
      <c r="AH86" s="98">
        <v>6</v>
      </c>
      <c r="AI86" s="98">
        <f>VLOOKUP(B:B,'[4]SQL Results'!$B$1:$V$65536,21,0)</f>
        <v>10</v>
      </c>
      <c r="AJ86" s="98">
        <f t="shared" si="39"/>
        <v>5</v>
      </c>
      <c r="AK86" s="98" t="s">
        <v>14</v>
      </c>
      <c r="AL86" s="98">
        <f>AI86*5</f>
        <v>50</v>
      </c>
      <c r="AM86" s="98">
        <v>2506</v>
      </c>
      <c r="AN86" s="98">
        <v>3007</v>
      </c>
      <c r="AO86" s="98">
        <f>VLOOKUP(B:B,'[4]SQL Results'!$B$1:$F$65536,5,0)</f>
        <v>3381.5</v>
      </c>
      <c r="AP86" s="98">
        <f t="shared" si="40"/>
        <v>875.5</v>
      </c>
      <c r="AQ86" s="98" t="s">
        <v>14</v>
      </c>
      <c r="AR86" s="98">
        <f>AO86*0.07</f>
        <v>236.705</v>
      </c>
      <c r="AS86" s="98">
        <v>33</v>
      </c>
      <c r="AT86" s="98">
        <v>40</v>
      </c>
      <c r="AU86" s="98">
        <f>VLOOKUP(B:B,'[4]SQL Results'!$B$1:$K$65536,10,0)</f>
        <v>745.76</v>
      </c>
      <c r="AV86" s="98">
        <f>VLOOKUP(B:B,'[4]SQL Results'!$B$1:$L$65536,11,0)</f>
        <v>29</v>
      </c>
      <c r="AW86" s="98">
        <f t="shared" si="41"/>
        <v>-4</v>
      </c>
      <c r="AX86" s="98" t="s">
        <v>34</v>
      </c>
      <c r="AY86" s="98">
        <f>AU86*0.03</f>
        <v>22.3728</v>
      </c>
      <c r="AZ86" s="98">
        <f t="shared" si="42"/>
        <v>500</v>
      </c>
      <c r="BA86" s="98">
        <f t="shared" si="43"/>
        <v>-8</v>
      </c>
    </row>
    <row r="87" customHeight="1" spans="1:53">
      <c r="A87" s="15">
        <v>84</v>
      </c>
      <c r="B87" s="35">
        <v>594</v>
      </c>
      <c r="C87" s="35" t="s">
        <v>128</v>
      </c>
      <c r="D87" s="35" t="s">
        <v>77</v>
      </c>
      <c r="E87" s="35" t="s">
        <v>122</v>
      </c>
      <c r="F87" s="98">
        <v>6</v>
      </c>
      <c r="G87" s="98">
        <v>8</v>
      </c>
      <c r="H87" s="98">
        <f>VLOOKUP(B:B,'[3]SQL Results'!$B$1:$Z$65536,25,0)</f>
        <v>405</v>
      </c>
      <c r="I87" s="98">
        <f>VLOOKUP(B:B,'[3]SQL Results'!$B$1:$AA$65536,26,0)</f>
        <v>3</v>
      </c>
      <c r="J87" s="98">
        <f t="shared" si="35"/>
        <v>-3</v>
      </c>
      <c r="K87" s="98" t="s">
        <v>34</v>
      </c>
      <c r="L87" s="98">
        <f t="shared" si="48"/>
        <v>8.1</v>
      </c>
      <c r="M87" s="98">
        <f t="shared" si="49"/>
        <v>-6</v>
      </c>
      <c r="N87" s="98">
        <v>78</v>
      </c>
      <c r="O87" s="98">
        <v>80</v>
      </c>
      <c r="P87" s="98">
        <f>VLOOKUP(B:B,'[3]SQL Results'!$B$1:$AE$65536,30,0)</f>
        <v>3410.59</v>
      </c>
      <c r="Q87" s="98">
        <f>VLOOKUP(B:B,'[3]SQL Results'!$B$1:$AF$65536,31,0)</f>
        <v>43</v>
      </c>
      <c r="R87" s="98">
        <v>17</v>
      </c>
      <c r="S87" s="98">
        <f t="shared" si="36"/>
        <v>60</v>
      </c>
      <c r="T87" s="98">
        <f t="shared" si="37"/>
        <v>-18</v>
      </c>
      <c r="U87" s="98" t="s">
        <v>34</v>
      </c>
      <c r="V87" s="98">
        <f>P87*0.03</f>
        <v>102.3177</v>
      </c>
      <c r="W87" s="98">
        <f>T87*3</f>
        <v>-54</v>
      </c>
      <c r="X87" s="98">
        <f t="shared" si="50"/>
        <v>11</v>
      </c>
      <c r="Y87" s="98">
        <v>15</v>
      </c>
      <c r="Z87" s="98">
        <f>VLOOKUP(B:B,'[4]SQL Results'!$B$1:$P$65536,15,0)</f>
        <v>732</v>
      </c>
      <c r="AA87" s="98">
        <f>VLOOKUP(B:B,'[4]SQL Results'!$B$1:$Q$65536,16,0)</f>
        <v>27</v>
      </c>
      <c r="AB87" s="98">
        <f>VLOOKUP(B:B,'[4]SQL Results'!$B$1:$AJ$65536,35,0)</f>
        <v>234</v>
      </c>
      <c r="AC87" s="98">
        <f>VLOOKUP(B:B,'[4]SQL Results'!$B$1:$AK$65536,36,0)</f>
        <v>6</v>
      </c>
      <c r="AD87" s="98">
        <f t="shared" si="38"/>
        <v>18</v>
      </c>
      <c r="AE87" s="98" t="s">
        <v>14</v>
      </c>
      <c r="AF87" s="98">
        <f>AB87*0.05</f>
        <v>11.7</v>
      </c>
      <c r="AG87" s="98">
        <v>3</v>
      </c>
      <c r="AH87" s="98">
        <v>4</v>
      </c>
      <c r="AI87" s="98">
        <v>0</v>
      </c>
      <c r="AJ87" s="98">
        <f t="shared" si="39"/>
        <v>-3</v>
      </c>
      <c r="AK87" s="98" t="s">
        <v>34</v>
      </c>
      <c r="AL87" s="98"/>
      <c r="AM87" s="98">
        <v>2506</v>
      </c>
      <c r="AN87" s="98">
        <v>3007</v>
      </c>
      <c r="AO87" s="98">
        <f>VLOOKUP(B:B,'[4]SQL Results'!$B$1:$F$65536,5,0)</f>
        <v>2726.1</v>
      </c>
      <c r="AP87" s="98">
        <f t="shared" si="40"/>
        <v>220.1</v>
      </c>
      <c r="AQ87" s="98" t="s">
        <v>13</v>
      </c>
      <c r="AR87" s="98">
        <f>AO87*0.05</f>
        <v>136.305</v>
      </c>
      <c r="AS87" s="98">
        <v>31</v>
      </c>
      <c r="AT87" s="98">
        <v>37</v>
      </c>
      <c r="AU87" s="98">
        <f>VLOOKUP(B:B,'[4]SQL Results'!$B$1:$K$65536,10,0)</f>
        <v>1232.9</v>
      </c>
      <c r="AV87" s="98">
        <f>VLOOKUP(B:B,'[4]SQL Results'!$B$1:$L$65536,11,0)</f>
        <v>46</v>
      </c>
      <c r="AW87" s="98">
        <f t="shared" si="41"/>
        <v>15</v>
      </c>
      <c r="AX87" s="98" t="s">
        <v>14</v>
      </c>
      <c r="AY87" s="98">
        <f>AU87*0.05</f>
        <v>61.645</v>
      </c>
      <c r="AZ87" s="98">
        <f t="shared" si="42"/>
        <v>320</v>
      </c>
      <c r="BA87" s="98">
        <f t="shared" si="43"/>
        <v>-60</v>
      </c>
    </row>
    <row r="88" customHeight="1" spans="1:53">
      <c r="A88" s="15">
        <v>85</v>
      </c>
      <c r="B88" s="35">
        <v>591</v>
      </c>
      <c r="C88" s="35" t="s">
        <v>129</v>
      </c>
      <c r="D88" s="35" t="s">
        <v>43</v>
      </c>
      <c r="E88" s="35" t="s">
        <v>122</v>
      </c>
      <c r="F88" s="98">
        <v>6</v>
      </c>
      <c r="G88" s="98">
        <v>8</v>
      </c>
      <c r="H88" s="98">
        <v>0</v>
      </c>
      <c r="I88" s="98">
        <v>0</v>
      </c>
      <c r="J88" s="98">
        <f t="shared" si="35"/>
        <v>-6</v>
      </c>
      <c r="K88" s="98" t="s">
        <v>34</v>
      </c>
      <c r="L88" s="98">
        <f t="shared" si="48"/>
        <v>0</v>
      </c>
      <c r="M88" s="98">
        <f t="shared" si="49"/>
        <v>-12</v>
      </c>
      <c r="N88" s="98">
        <v>85</v>
      </c>
      <c r="O88" s="98">
        <v>89</v>
      </c>
      <c r="P88" s="98">
        <f>VLOOKUP(B:B,'[3]SQL Results'!$B$1:$AE$65536,30,0)</f>
        <v>2073</v>
      </c>
      <c r="Q88" s="98">
        <f>VLOOKUP(B:B,'[3]SQL Results'!$B$1:$AF$65536,31,0)</f>
        <v>27</v>
      </c>
      <c r="R88" s="98">
        <v>8</v>
      </c>
      <c r="S88" s="98">
        <f t="shared" si="36"/>
        <v>35</v>
      </c>
      <c r="T88" s="98">
        <f t="shared" si="37"/>
        <v>-50</v>
      </c>
      <c r="U88" s="98" t="s">
        <v>34</v>
      </c>
      <c r="V88" s="98">
        <f>P88*0.03</f>
        <v>62.19</v>
      </c>
      <c r="W88" s="98">
        <f>T88*3</f>
        <v>-150</v>
      </c>
      <c r="X88" s="98">
        <f t="shared" si="50"/>
        <v>11</v>
      </c>
      <c r="Y88" s="98">
        <v>15</v>
      </c>
      <c r="Z88" s="98">
        <f>VLOOKUP(B:B,'[4]SQL Results'!$B$1:$P$65536,15,0)</f>
        <v>122</v>
      </c>
      <c r="AA88" s="98">
        <f>VLOOKUP(B:B,'[4]SQL Results'!$B$1:$Q$65536,16,0)</f>
        <v>4</v>
      </c>
      <c r="AB88" s="98">
        <v>0</v>
      </c>
      <c r="AC88" s="98">
        <v>0</v>
      </c>
      <c r="AD88" s="98">
        <f t="shared" si="38"/>
        <v>-11</v>
      </c>
      <c r="AE88" s="98" t="s">
        <v>34</v>
      </c>
      <c r="AF88" s="98">
        <f>AB88*0.03</f>
        <v>0</v>
      </c>
      <c r="AG88" s="98">
        <v>5</v>
      </c>
      <c r="AH88" s="98">
        <v>6</v>
      </c>
      <c r="AI88" s="98">
        <f>VLOOKUP(B:B,'[4]SQL Results'!$B$1:$V$65536,21,0)</f>
        <v>1</v>
      </c>
      <c r="AJ88" s="98">
        <f t="shared" si="39"/>
        <v>-4</v>
      </c>
      <c r="AK88" s="98" t="s">
        <v>34</v>
      </c>
      <c r="AL88" s="98"/>
      <c r="AM88" s="98">
        <v>4223</v>
      </c>
      <c r="AN88" s="98">
        <v>4700</v>
      </c>
      <c r="AO88" s="98">
        <f>VLOOKUP(B:B,'[4]SQL Results'!$B$1:$F$65536,5,0)</f>
        <v>4124.47</v>
      </c>
      <c r="AP88" s="98">
        <f t="shared" si="40"/>
        <v>-98.5299999999997</v>
      </c>
      <c r="AQ88" s="98" t="s">
        <v>34</v>
      </c>
      <c r="AR88" s="98">
        <f t="shared" ref="AR88:AR95" si="51">AO88*0.04</f>
        <v>164.9788</v>
      </c>
      <c r="AS88" s="98">
        <v>78</v>
      </c>
      <c r="AT88" s="98">
        <v>90</v>
      </c>
      <c r="AU88" s="98">
        <f>VLOOKUP(B:B,'[4]SQL Results'!$B$1:$K$65536,10,0)</f>
        <v>2073.23</v>
      </c>
      <c r="AV88" s="98">
        <f>VLOOKUP(B:B,'[4]SQL Results'!$B$1:$L$65536,11,0)</f>
        <v>76</v>
      </c>
      <c r="AW88" s="98">
        <f t="shared" si="41"/>
        <v>-2</v>
      </c>
      <c r="AX88" s="98" t="s">
        <v>34</v>
      </c>
      <c r="AY88" s="98">
        <f>AU88*0.03</f>
        <v>62.1969</v>
      </c>
      <c r="AZ88" s="98">
        <f t="shared" si="42"/>
        <v>289</v>
      </c>
      <c r="BA88" s="98">
        <f t="shared" si="43"/>
        <v>-162</v>
      </c>
    </row>
    <row r="89" customHeight="1" spans="1:53">
      <c r="A89" s="15">
        <v>86</v>
      </c>
      <c r="B89" s="35">
        <v>716</v>
      </c>
      <c r="C89" s="35" t="s">
        <v>130</v>
      </c>
      <c r="D89" s="35" t="s">
        <v>43</v>
      </c>
      <c r="E89" s="35" t="s">
        <v>122</v>
      </c>
      <c r="F89" s="98">
        <v>6</v>
      </c>
      <c r="G89" s="98">
        <v>8</v>
      </c>
      <c r="H89" s="98">
        <f>VLOOKUP(B:B,'[3]SQL Results'!$B$1:$Z$65536,25,0)</f>
        <v>135</v>
      </c>
      <c r="I89" s="98">
        <f>VLOOKUP(B:B,'[3]SQL Results'!$B$1:$AA$65536,26,0)</f>
        <v>1</v>
      </c>
      <c r="J89" s="98">
        <f t="shared" si="35"/>
        <v>-5</v>
      </c>
      <c r="K89" s="98" t="s">
        <v>34</v>
      </c>
      <c r="L89" s="98">
        <f t="shared" si="48"/>
        <v>2.7</v>
      </c>
      <c r="M89" s="98">
        <f t="shared" si="49"/>
        <v>-10</v>
      </c>
      <c r="N89" s="98">
        <v>81</v>
      </c>
      <c r="O89" s="98">
        <v>85</v>
      </c>
      <c r="P89" s="98">
        <f>VLOOKUP(B:B,'[3]SQL Results'!$B$1:$AE$65536,30,0)</f>
        <v>8079.4</v>
      </c>
      <c r="Q89" s="98">
        <f>VLOOKUP(B:B,'[3]SQL Results'!$B$1:$AF$65536,31,0)</f>
        <v>94</v>
      </c>
      <c r="R89" s="98">
        <v>38</v>
      </c>
      <c r="S89" s="98">
        <f t="shared" si="36"/>
        <v>132</v>
      </c>
      <c r="T89" s="98">
        <f t="shared" si="37"/>
        <v>51</v>
      </c>
      <c r="U89" s="98" t="s">
        <v>14</v>
      </c>
      <c r="V89" s="98">
        <f>P89*0.05</f>
        <v>403.97</v>
      </c>
      <c r="W89" s="98"/>
      <c r="X89" s="98">
        <f t="shared" si="50"/>
        <v>24</v>
      </c>
      <c r="Y89" s="98">
        <v>28</v>
      </c>
      <c r="Z89" s="98">
        <f>VLOOKUP(B:B,'[4]SQL Results'!$B$1:$P$65536,15,0)</f>
        <v>1284.77</v>
      </c>
      <c r="AA89" s="98">
        <f>VLOOKUP(B:B,'[4]SQL Results'!$B$1:$Q$65536,16,0)</f>
        <v>49</v>
      </c>
      <c r="AB89" s="98">
        <v>0</v>
      </c>
      <c r="AC89" s="98">
        <v>0</v>
      </c>
      <c r="AD89" s="98">
        <f t="shared" si="38"/>
        <v>21</v>
      </c>
      <c r="AE89" s="98" t="s">
        <v>14</v>
      </c>
      <c r="AF89" s="98">
        <f>AB89*0.05</f>
        <v>0</v>
      </c>
      <c r="AG89" s="98">
        <v>5</v>
      </c>
      <c r="AH89" s="98">
        <v>6</v>
      </c>
      <c r="AI89" s="98">
        <f>VLOOKUP(B:B,'[4]SQL Results'!$B$1:$V$65536,21,0)</f>
        <v>11</v>
      </c>
      <c r="AJ89" s="98">
        <f t="shared" si="39"/>
        <v>6</v>
      </c>
      <c r="AK89" s="98" t="s">
        <v>14</v>
      </c>
      <c r="AL89" s="98">
        <f>AI89*5</f>
        <v>55</v>
      </c>
      <c r="AM89" s="98">
        <v>3170</v>
      </c>
      <c r="AN89" s="98">
        <v>3557</v>
      </c>
      <c r="AO89" s="98">
        <f>VLOOKUP(B:B,'[4]SQL Results'!$B$1:$F$65536,5,0)</f>
        <v>1768</v>
      </c>
      <c r="AP89" s="98">
        <f t="shared" si="40"/>
        <v>-1402</v>
      </c>
      <c r="AQ89" s="98" t="s">
        <v>34</v>
      </c>
      <c r="AR89" s="98">
        <f t="shared" si="51"/>
        <v>70.72</v>
      </c>
      <c r="AS89" s="98">
        <v>33</v>
      </c>
      <c r="AT89" s="98">
        <v>40</v>
      </c>
      <c r="AU89" s="98">
        <f>VLOOKUP(B:B,'[4]SQL Results'!$B$1:$K$65536,10,0)</f>
        <v>1119.2</v>
      </c>
      <c r="AV89" s="98">
        <f>VLOOKUP(B:B,'[4]SQL Results'!$B$1:$L$65536,11,0)</f>
        <v>44</v>
      </c>
      <c r="AW89" s="98">
        <f t="shared" si="41"/>
        <v>11</v>
      </c>
      <c r="AX89" s="98" t="s">
        <v>14</v>
      </c>
      <c r="AY89" s="98">
        <f>AU89*0.05</f>
        <v>55.96</v>
      </c>
      <c r="AZ89" s="98">
        <f t="shared" si="42"/>
        <v>588</v>
      </c>
      <c r="BA89" s="98">
        <f t="shared" si="43"/>
        <v>-10</v>
      </c>
    </row>
    <row r="90" customHeight="1" spans="1:53">
      <c r="A90" s="15">
        <v>87</v>
      </c>
      <c r="B90" s="35">
        <v>721</v>
      </c>
      <c r="C90" s="35" t="s">
        <v>131</v>
      </c>
      <c r="D90" s="35" t="s">
        <v>38</v>
      </c>
      <c r="E90" s="35" t="s">
        <v>122</v>
      </c>
      <c r="F90" s="98">
        <v>7</v>
      </c>
      <c r="G90" s="98">
        <v>9</v>
      </c>
      <c r="H90" s="98">
        <f>VLOOKUP(B:B,'[3]SQL Results'!$B$1:$Z$65536,25,0)</f>
        <v>270</v>
      </c>
      <c r="I90" s="98">
        <f>VLOOKUP(B:B,'[3]SQL Results'!$B$1:$AA$65536,26,0)</f>
        <v>2</v>
      </c>
      <c r="J90" s="98">
        <f t="shared" si="35"/>
        <v>-5</v>
      </c>
      <c r="K90" s="98" t="s">
        <v>34</v>
      </c>
      <c r="L90" s="98">
        <f t="shared" si="48"/>
        <v>5.4</v>
      </c>
      <c r="M90" s="98">
        <f t="shared" si="49"/>
        <v>-10</v>
      </c>
      <c r="N90" s="98">
        <v>89</v>
      </c>
      <c r="O90" s="98">
        <v>95</v>
      </c>
      <c r="P90" s="98">
        <f>VLOOKUP(B:B,'[3]SQL Results'!$B$1:$AE$65536,30,0)</f>
        <v>4947.42</v>
      </c>
      <c r="Q90" s="98">
        <f>VLOOKUP(B:B,'[3]SQL Results'!$B$1:$AF$65536,31,0)</f>
        <v>59</v>
      </c>
      <c r="R90" s="98">
        <v>34</v>
      </c>
      <c r="S90" s="98">
        <f t="shared" si="36"/>
        <v>93</v>
      </c>
      <c r="T90" s="98">
        <f t="shared" si="37"/>
        <v>4</v>
      </c>
      <c r="U90" s="98" t="s">
        <v>13</v>
      </c>
      <c r="V90" s="98">
        <f>P90*0.04</f>
        <v>197.8968</v>
      </c>
      <c r="W90" s="98"/>
      <c r="X90" s="98">
        <f t="shared" si="50"/>
        <v>16</v>
      </c>
      <c r="Y90" s="98">
        <v>20</v>
      </c>
      <c r="Z90" s="98">
        <f>VLOOKUP(B:B,'[4]SQL Results'!$B$1:$P$65536,15,0)</f>
        <v>220.25</v>
      </c>
      <c r="AA90" s="98">
        <f>VLOOKUP(B:B,'[4]SQL Results'!$B$1:$Q$65536,16,0)</f>
        <v>6</v>
      </c>
      <c r="AB90" s="98">
        <f>VLOOKUP(B:B,'[4]SQL Results'!$B$1:$AJ$65536,35,0)</f>
        <v>39</v>
      </c>
      <c r="AC90" s="98">
        <f>VLOOKUP(B:B,'[4]SQL Results'!$B$1:$AK$65536,36,0)</f>
        <v>1</v>
      </c>
      <c r="AD90" s="98">
        <f t="shared" si="38"/>
        <v>-13</v>
      </c>
      <c r="AE90" s="98" t="s">
        <v>34</v>
      </c>
      <c r="AF90" s="98">
        <f>AB90*0.03</f>
        <v>1.17</v>
      </c>
      <c r="AG90" s="98">
        <v>6</v>
      </c>
      <c r="AH90" s="98">
        <v>7</v>
      </c>
      <c r="AI90" s="98">
        <f>VLOOKUP(B:B,'[4]SQL Results'!$B$1:$V$65536,21,0)</f>
        <v>2</v>
      </c>
      <c r="AJ90" s="98">
        <f t="shared" si="39"/>
        <v>-4</v>
      </c>
      <c r="AK90" s="98" t="s">
        <v>34</v>
      </c>
      <c r="AL90" s="98"/>
      <c r="AM90" s="98">
        <v>3329</v>
      </c>
      <c r="AN90" s="98">
        <v>3995</v>
      </c>
      <c r="AO90" s="98">
        <f>VLOOKUP(B:B,'[4]SQL Results'!$B$1:$F$65536,5,0)</f>
        <v>1177</v>
      </c>
      <c r="AP90" s="98">
        <f t="shared" si="40"/>
        <v>-2152</v>
      </c>
      <c r="AQ90" s="98" t="s">
        <v>34</v>
      </c>
      <c r="AR90" s="98">
        <f t="shared" si="51"/>
        <v>47.08</v>
      </c>
      <c r="AS90" s="98">
        <v>80</v>
      </c>
      <c r="AT90" s="98">
        <v>88</v>
      </c>
      <c r="AU90" s="98">
        <f>VLOOKUP(B:B,'[4]SQL Results'!$B$1:$K$65536,10,0)</f>
        <v>2235.93</v>
      </c>
      <c r="AV90" s="98">
        <f>VLOOKUP(B:B,'[4]SQL Results'!$B$1:$L$65536,11,0)</f>
        <v>83</v>
      </c>
      <c r="AW90" s="98">
        <f t="shared" si="41"/>
        <v>3</v>
      </c>
      <c r="AX90" s="98" t="s">
        <v>13</v>
      </c>
      <c r="AY90" s="98">
        <f>AU90*0.4</f>
        <v>894.372</v>
      </c>
      <c r="AZ90" s="98">
        <f t="shared" si="42"/>
        <v>1146</v>
      </c>
      <c r="BA90" s="98">
        <f t="shared" si="43"/>
        <v>-10</v>
      </c>
    </row>
    <row r="91" customHeight="1" spans="1:53">
      <c r="A91" s="15">
        <v>88</v>
      </c>
      <c r="B91" s="35">
        <v>717</v>
      </c>
      <c r="C91" s="35" t="s">
        <v>132</v>
      </c>
      <c r="D91" s="35" t="s">
        <v>43</v>
      </c>
      <c r="E91" s="35" t="s">
        <v>122</v>
      </c>
      <c r="F91" s="98">
        <v>6</v>
      </c>
      <c r="G91" s="98">
        <v>8</v>
      </c>
      <c r="H91" s="98">
        <f>VLOOKUP(B:B,'[3]SQL Results'!$B$1:$Z$65536,25,0)</f>
        <v>270</v>
      </c>
      <c r="I91" s="98">
        <f>VLOOKUP(B:B,'[3]SQL Results'!$B$1:$AA$65536,26,0)</f>
        <v>2</v>
      </c>
      <c r="J91" s="98">
        <f t="shared" si="35"/>
        <v>-4</v>
      </c>
      <c r="K91" s="98" t="s">
        <v>34</v>
      </c>
      <c r="L91" s="98">
        <f t="shared" si="48"/>
        <v>5.4</v>
      </c>
      <c r="M91" s="98">
        <f t="shared" si="49"/>
        <v>-8</v>
      </c>
      <c r="N91" s="98">
        <v>81</v>
      </c>
      <c r="O91" s="98">
        <v>85</v>
      </c>
      <c r="P91" s="98">
        <f>VLOOKUP(B:B,'[3]SQL Results'!$B$1:$AE$65536,30,0)</f>
        <v>5382.11</v>
      </c>
      <c r="Q91" s="98">
        <f>VLOOKUP(B:B,'[3]SQL Results'!$B$1:$AF$65536,31,0)</f>
        <v>62</v>
      </c>
      <c r="R91" s="98">
        <v>27</v>
      </c>
      <c r="S91" s="98">
        <f t="shared" si="36"/>
        <v>89</v>
      </c>
      <c r="T91" s="98">
        <f t="shared" si="37"/>
        <v>8</v>
      </c>
      <c r="U91" s="98" t="s">
        <v>14</v>
      </c>
      <c r="V91" s="98">
        <f>P91*0.05</f>
        <v>269.1055</v>
      </c>
      <c r="W91" s="98"/>
      <c r="X91" s="98">
        <f t="shared" si="50"/>
        <v>17</v>
      </c>
      <c r="Y91" s="98">
        <v>21</v>
      </c>
      <c r="Z91" s="98">
        <f>VLOOKUP(B:B,'[4]SQL Results'!$B$1:$P$65536,15,0)</f>
        <v>477</v>
      </c>
      <c r="AA91" s="98">
        <f>VLOOKUP(B:B,'[4]SQL Results'!$B$1:$Q$65536,16,0)</f>
        <v>16</v>
      </c>
      <c r="AB91" s="98">
        <f>VLOOKUP(B:B,'[4]SQL Results'!$B$1:$AJ$65536,35,0)</f>
        <v>150.15</v>
      </c>
      <c r="AC91" s="98">
        <f>VLOOKUP(B:B,'[4]SQL Results'!$B$1:$AK$65536,36,0)</f>
        <v>4</v>
      </c>
      <c r="AD91" s="98">
        <f t="shared" si="38"/>
        <v>-1</v>
      </c>
      <c r="AE91" s="98" t="s">
        <v>13</v>
      </c>
      <c r="AF91" s="98">
        <f>AB91*0.04</f>
        <v>6.006</v>
      </c>
      <c r="AG91" s="98">
        <v>5</v>
      </c>
      <c r="AH91" s="98">
        <v>6</v>
      </c>
      <c r="AI91" s="98">
        <f>VLOOKUP(B:B,'[4]SQL Results'!$B$1:$V$65536,21,0)</f>
        <v>3</v>
      </c>
      <c r="AJ91" s="98">
        <f t="shared" si="39"/>
        <v>-2</v>
      </c>
      <c r="AK91" s="98" t="s">
        <v>34</v>
      </c>
      <c r="AL91" s="98"/>
      <c r="AM91" s="98">
        <v>2406</v>
      </c>
      <c r="AN91" s="98">
        <v>2887</v>
      </c>
      <c r="AO91" s="98">
        <f>VLOOKUP(B:B,'[4]SQL Results'!$B$1:$F$65536,5,0)</f>
        <v>1243.59</v>
      </c>
      <c r="AP91" s="98">
        <f t="shared" si="40"/>
        <v>-1162.41</v>
      </c>
      <c r="AQ91" s="98" t="s">
        <v>34</v>
      </c>
      <c r="AR91" s="98">
        <f t="shared" si="51"/>
        <v>49.7436</v>
      </c>
      <c r="AS91" s="98">
        <v>33</v>
      </c>
      <c r="AT91" s="98">
        <v>40</v>
      </c>
      <c r="AU91" s="98">
        <f>VLOOKUP(B:B,'[4]SQL Results'!$B$1:$K$65536,10,0)</f>
        <v>1316.25</v>
      </c>
      <c r="AV91" s="98">
        <f>VLOOKUP(B:B,'[4]SQL Results'!$B$1:$L$65536,11,0)</f>
        <v>48</v>
      </c>
      <c r="AW91" s="98">
        <f t="shared" si="41"/>
        <v>15</v>
      </c>
      <c r="AX91" s="98" t="s">
        <v>14</v>
      </c>
      <c r="AY91" s="98">
        <f>AU91*0.05</f>
        <v>65.8125</v>
      </c>
      <c r="AZ91" s="98">
        <f t="shared" si="42"/>
        <v>396</v>
      </c>
      <c r="BA91" s="98">
        <f t="shared" si="43"/>
        <v>-8</v>
      </c>
    </row>
    <row r="92" customHeight="1" spans="1:53">
      <c r="A92" s="15">
        <v>89</v>
      </c>
      <c r="B92" s="35">
        <v>720</v>
      </c>
      <c r="C92" s="35" t="s">
        <v>133</v>
      </c>
      <c r="D92" s="35" t="s">
        <v>77</v>
      </c>
      <c r="E92" s="35" t="s">
        <v>122</v>
      </c>
      <c r="F92" s="98">
        <v>6</v>
      </c>
      <c r="G92" s="98">
        <v>8</v>
      </c>
      <c r="H92" s="98">
        <v>0</v>
      </c>
      <c r="I92" s="98">
        <v>0</v>
      </c>
      <c r="J92" s="98">
        <f t="shared" si="35"/>
        <v>-6</v>
      </c>
      <c r="K92" s="98" t="s">
        <v>34</v>
      </c>
      <c r="L92" s="98">
        <f t="shared" si="48"/>
        <v>0</v>
      </c>
      <c r="M92" s="98">
        <f t="shared" si="49"/>
        <v>-12</v>
      </c>
      <c r="N92" s="98">
        <v>73</v>
      </c>
      <c r="O92" s="98">
        <v>75</v>
      </c>
      <c r="P92" s="98">
        <f>VLOOKUP(B:B,'[3]SQL Results'!$B$1:$AE$65536,30,0)</f>
        <v>5480.62</v>
      </c>
      <c r="Q92" s="98">
        <f>VLOOKUP(B:B,'[3]SQL Results'!$B$1:$AF$65536,31,0)</f>
        <v>60</v>
      </c>
      <c r="R92" s="98">
        <v>43</v>
      </c>
      <c r="S92" s="98">
        <f t="shared" si="36"/>
        <v>103</v>
      </c>
      <c r="T92" s="98">
        <f t="shared" si="37"/>
        <v>30</v>
      </c>
      <c r="U92" s="98" t="s">
        <v>14</v>
      </c>
      <c r="V92" s="98">
        <f>P92*0.05</f>
        <v>274.031</v>
      </c>
      <c r="W92" s="98"/>
      <c r="X92" s="98">
        <f t="shared" si="50"/>
        <v>15</v>
      </c>
      <c r="Y92" s="98">
        <v>19</v>
      </c>
      <c r="Z92" s="98">
        <f>VLOOKUP(B:B,'[4]SQL Results'!$B$1:$P$65536,15,0)</f>
        <v>280</v>
      </c>
      <c r="AA92" s="98">
        <f>VLOOKUP(B:B,'[4]SQL Results'!$B$1:$Q$65536,16,0)</f>
        <v>7</v>
      </c>
      <c r="AB92" s="98">
        <f>VLOOKUP(B:B,'[4]SQL Results'!$B$1:$AJ$65536,35,0)</f>
        <v>39</v>
      </c>
      <c r="AC92" s="98">
        <f>VLOOKUP(B:B,'[4]SQL Results'!$B$1:$AK$65536,36,0)</f>
        <v>1</v>
      </c>
      <c r="AD92" s="98">
        <f t="shared" si="38"/>
        <v>-11</v>
      </c>
      <c r="AE92" s="98" t="s">
        <v>34</v>
      </c>
      <c r="AF92" s="98">
        <f>AB92*0.03</f>
        <v>1.17</v>
      </c>
      <c r="AG92" s="98">
        <v>6</v>
      </c>
      <c r="AH92" s="98">
        <v>7</v>
      </c>
      <c r="AI92" s="98">
        <f>VLOOKUP(B:B,'[4]SQL Results'!$B$1:$V$65536,21,0)</f>
        <v>30</v>
      </c>
      <c r="AJ92" s="98">
        <f t="shared" si="39"/>
        <v>24</v>
      </c>
      <c r="AK92" s="98" t="s">
        <v>14</v>
      </c>
      <c r="AL92" s="98">
        <f>AI92*5</f>
        <v>150</v>
      </c>
      <c r="AM92" s="98">
        <v>3488</v>
      </c>
      <c r="AN92" s="98">
        <v>3818</v>
      </c>
      <c r="AO92" s="98">
        <f>VLOOKUP(B:B,'[4]SQL Results'!$B$1:$F$65536,5,0)</f>
        <v>1873.05</v>
      </c>
      <c r="AP92" s="98">
        <f t="shared" si="40"/>
        <v>-1614.95</v>
      </c>
      <c r="AQ92" s="98" t="s">
        <v>34</v>
      </c>
      <c r="AR92" s="98">
        <f t="shared" si="51"/>
        <v>74.922</v>
      </c>
      <c r="AS92" s="98">
        <v>28</v>
      </c>
      <c r="AT92" s="98">
        <v>34</v>
      </c>
      <c r="AU92" s="98">
        <f>VLOOKUP(B:B,'[4]SQL Results'!$B$1:$K$65536,10,0)</f>
        <v>1844.29</v>
      </c>
      <c r="AV92" s="98">
        <f>VLOOKUP(B:B,'[4]SQL Results'!$B$1:$L$65536,11,0)</f>
        <v>75</v>
      </c>
      <c r="AW92" s="98">
        <f t="shared" si="41"/>
        <v>47</v>
      </c>
      <c r="AX92" s="98" t="s">
        <v>14</v>
      </c>
      <c r="AY92" s="98">
        <f>AU92*0.05</f>
        <v>92.2145</v>
      </c>
      <c r="AZ92" s="98">
        <f t="shared" si="42"/>
        <v>592</v>
      </c>
      <c r="BA92" s="98">
        <f t="shared" si="43"/>
        <v>-12</v>
      </c>
    </row>
    <row r="93" customHeight="1" spans="1:53">
      <c r="A93" s="15">
        <v>90</v>
      </c>
      <c r="B93" s="35">
        <v>746</v>
      </c>
      <c r="C93" s="35" t="s">
        <v>134</v>
      </c>
      <c r="D93" s="35" t="s">
        <v>38</v>
      </c>
      <c r="E93" s="35" t="s">
        <v>122</v>
      </c>
      <c r="F93" s="98">
        <v>7</v>
      </c>
      <c r="G93" s="98">
        <v>9</v>
      </c>
      <c r="H93" s="98">
        <f>VLOOKUP(B:B,'[3]SQL Results'!$B$1:$Z$65536,25,0)</f>
        <v>531</v>
      </c>
      <c r="I93" s="98">
        <f>VLOOKUP(B:B,'[3]SQL Results'!$B$1:$AA$65536,26,0)</f>
        <v>4</v>
      </c>
      <c r="J93" s="98">
        <f t="shared" si="35"/>
        <v>-3</v>
      </c>
      <c r="K93" s="98" t="s">
        <v>34</v>
      </c>
      <c r="L93" s="98">
        <f t="shared" si="48"/>
        <v>10.62</v>
      </c>
      <c r="M93" s="98">
        <f t="shared" si="49"/>
        <v>-6</v>
      </c>
      <c r="N93" s="98">
        <v>99</v>
      </c>
      <c r="O93" s="98">
        <v>107</v>
      </c>
      <c r="P93" s="98">
        <f>VLOOKUP(B:B,'[3]SQL Results'!$B$1:$AE$65536,30,0)</f>
        <v>14371.43</v>
      </c>
      <c r="Q93" s="98">
        <f>VLOOKUP(B:B,'[3]SQL Results'!$B$1:$AF$65536,31,0)</f>
        <v>175</v>
      </c>
      <c r="R93" s="98">
        <v>77</v>
      </c>
      <c r="S93" s="98">
        <f t="shared" si="36"/>
        <v>252</v>
      </c>
      <c r="T93" s="98">
        <f t="shared" si="37"/>
        <v>153</v>
      </c>
      <c r="U93" s="98" t="s">
        <v>14</v>
      </c>
      <c r="V93" s="98">
        <f>P93*0.05</f>
        <v>718.5715</v>
      </c>
      <c r="W93" s="98"/>
      <c r="X93" s="98">
        <f t="shared" si="50"/>
        <v>25</v>
      </c>
      <c r="Y93" s="98">
        <v>29</v>
      </c>
      <c r="Z93" s="98">
        <f>VLOOKUP(B:B,'[4]SQL Results'!$B$1:$P$65536,15,0)</f>
        <v>503.57</v>
      </c>
      <c r="AA93" s="98">
        <f>VLOOKUP(B:B,'[4]SQL Results'!$B$1:$Q$65536,16,0)</f>
        <v>18</v>
      </c>
      <c r="AB93" s="98">
        <f>VLOOKUP(B:B,'[4]SQL Results'!$B$1:$AJ$65536,35,0)</f>
        <v>249.6</v>
      </c>
      <c r="AC93" s="98">
        <f>VLOOKUP(B:B,'[4]SQL Results'!$B$1:$AK$65536,36,0)</f>
        <v>7</v>
      </c>
      <c r="AD93" s="98">
        <f t="shared" si="38"/>
        <v>-4</v>
      </c>
      <c r="AE93" s="98" t="s">
        <v>13</v>
      </c>
      <c r="AF93" s="98">
        <f>AB93*0.04</f>
        <v>9.984</v>
      </c>
      <c r="AG93" s="98">
        <v>6</v>
      </c>
      <c r="AH93" s="98">
        <v>7</v>
      </c>
      <c r="AI93" s="98">
        <v>0</v>
      </c>
      <c r="AJ93" s="98">
        <f t="shared" si="39"/>
        <v>-6</v>
      </c>
      <c r="AK93" s="98" t="s">
        <v>34</v>
      </c>
      <c r="AL93" s="98"/>
      <c r="AM93" s="98">
        <v>1506</v>
      </c>
      <c r="AN93" s="98">
        <v>1807</v>
      </c>
      <c r="AO93" s="98">
        <f>VLOOKUP(B:B,'[4]SQL Results'!$B$1:$F$65536,5,0)</f>
        <v>1025.58</v>
      </c>
      <c r="AP93" s="98">
        <f t="shared" si="40"/>
        <v>-480.42</v>
      </c>
      <c r="AQ93" s="98" t="s">
        <v>34</v>
      </c>
      <c r="AR93" s="98">
        <f t="shared" si="51"/>
        <v>41.0232</v>
      </c>
      <c r="AS93" s="98">
        <v>41</v>
      </c>
      <c r="AT93" s="98">
        <v>47</v>
      </c>
      <c r="AU93" s="98">
        <f>VLOOKUP(B:B,'[4]SQL Results'!$B$1:$K$65536,10,0)</f>
        <v>1261.47</v>
      </c>
      <c r="AV93" s="98">
        <f>VLOOKUP(B:B,'[4]SQL Results'!$B$1:$L$65536,11,0)</f>
        <v>47</v>
      </c>
      <c r="AW93" s="98">
        <f t="shared" si="41"/>
        <v>6</v>
      </c>
      <c r="AX93" s="98" t="s">
        <v>14</v>
      </c>
      <c r="AY93" s="98">
        <f>AU93*0.05</f>
        <v>63.0735</v>
      </c>
      <c r="AZ93" s="98">
        <f t="shared" si="42"/>
        <v>843</v>
      </c>
      <c r="BA93" s="98">
        <f t="shared" si="43"/>
        <v>-6</v>
      </c>
    </row>
    <row r="94" customHeight="1" spans="1:53">
      <c r="A94" s="15">
        <v>91</v>
      </c>
      <c r="B94" s="35">
        <v>732</v>
      </c>
      <c r="C94" s="35" t="s">
        <v>135</v>
      </c>
      <c r="D94" s="35" t="s">
        <v>77</v>
      </c>
      <c r="E94" s="35" t="s">
        <v>122</v>
      </c>
      <c r="F94" s="98">
        <v>6</v>
      </c>
      <c r="G94" s="98">
        <v>8</v>
      </c>
      <c r="H94" s="98">
        <v>0</v>
      </c>
      <c r="I94" s="98">
        <v>0</v>
      </c>
      <c r="J94" s="98">
        <f t="shared" si="35"/>
        <v>-6</v>
      </c>
      <c r="K94" s="98" t="s">
        <v>34</v>
      </c>
      <c r="L94" s="98">
        <f t="shared" si="48"/>
        <v>0</v>
      </c>
      <c r="M94" s="98">
        <f t="shared" si="49"/>
        <v>-12</v>
      </c>
      <c r="N94" s="98">
        <v>73</v>
      </c>
      <c r="O94" s="98">
        <v>75</v>
      </c>
      <c r="P94" s="98">
        <f>VLOOKUP(B:B,'[3]SQL Results'!$B$1:$AE$65536,30,0)</f>
        <v>5252.2</v>
      </c>
      <c r="Q94" s="98">
        <f>VLOOKUP(B:B,'[3]SQL Results'!$B$1:$AF$65536,31,0)</f>
        <v>56</v>
      </c>
      <c r="R94" s="98">
        <v>41</v>
      </c>
      <c r="S94" s="98">
        <f t="shared" si="36"/>
        <v>97</v>
      </c>
      <c r="T94" s="98">
        <f t="shared" si="37"/>
        <v>24</v>
      </c>
      <c r="U94" s="98" t="s">
        <v>14</v>
      </c>
      <c r="V94" s="98">
        <f>P94*0.05</f>
        <v>262.61</v>
      </c>
      <c r="W94" s="98"/>
      <c r="X94" s="98">
        <f t="shared" si="50"/>
        <v>11</v>
      </c>
      <c r="Y94" s="98">
        <v>15</v>
      </c>
      <c r="Z94" s="98">
        <v>0</v>
      </c>
      <c r="AA94" s="98">
        <v>0</v>
      </c>
      <c r="AB94" s="98">
        <f>VLOOKUP(B:B,'[4]SQL Results'!$B$1:$AJ$65536,35,0)</f>
        <v>144.3</v>
      </c>
      <c r="AC94" s="98">
        <f>VLOOKUP(B:B,'[4]SQL Results'!$B$1:$AK$65536,36,0)</f>
        <v>4</v>
      </c>
      <c r="AD94" s="98">
        <f t="shared" si="38"/>
        <v>-11</v>
      </c>
      <c r="AE94" s="98" t="s">
        <v>34</v>
      </c>
      <c r="AF94" s="98">
        <f>AB94*0.03</f>
        <v>4.329</v>
      </c>
      <c r="AG94" s="98">
        <v>3</v>
      </c>
      <c r="AH94" s="98">
        <v>4</v>
      </c>
      <c r="AI94" s="98">
        <v>0</v>
      </c>
      <c r="AJ94" s="98">
        <f t="shared" si="39"/>
        <v>-3</v>
      </c>
      <c r="AK94" s="98" t="s">
        <v>34</v>
      </c>
      <c r="AL94" s="98"/>
      <c r="AM94" s="98">
        <v>4906</v>
      </c>
      <c r="AN94" s="98">
        <v>5520</v>
      </c>
      <c r="AO94" s="98">
        <f>VLOOKUP(B:B,'[4]SQL Results'!$B$1:$F$65536,5,0)</f>
        <v>2300.65</v>
      </c>
      <c r="AP94" s="98">
        <f t="shared" si="40"/>
        <v>-2605.35</v>
      </c>
      <c r="AQ94" s="98" t="s">
        <v>34</v>
      </c>
      <c r="AR94" s="98">
        <f t="shared" si="51"/>
        <v>92.026</v>
      </c>
      <c r="AS94" s="98">
        <v>28</v>
      </c>
      <c r="AT94" s="98">
        <v>34</v>
      </c>
      <c r="AU94" s="98">
        <f>VLOOKUP(B:B,'[4]SQL Results'!$B$1:$K$65536,10,0)</f>
        <v>905.05</v>
      </c>
      <c r="AV94" s="98">
        <f>VLOOKUP(B:B,'[4]SQL Results'!$B$1:$L$65536,11,0)</f>
        <v>33</v>
      </c>
      <c r="AW94" s="98">
        <f t="shared" si="41"/>
        <v>5</v>
      </c>
      <c r="AX94" s="98" t="s">
        <v>13</v>
      </c>
      <c r="AY94" s="98">
        <f>AU94*0.4</f>
        <v>362.02</v>
      </c>
      <c r="AZ94" s="98">
        <f t="shared" si="42"/>
        <v>721</v>
      </c>
      <c r="BA94" s="98">
        <f t="shared" si="43"/>
        <v>-12</v>
      </c>
    </row>
    <row r="95" customHeight="1" spans="1:53">
      <c r="A95" s="15">
        <v>92</v>
      </c>
      <c r="B95" s="35">
        <v>748</v>
      </c>
      <c r="C95" s="35" t="s">
        <v>136</v>
      </c>
      <c r="D95" s="35" t="s">
        <v>43</v>
      </c>
      <c r="E95" s="35" t="s">
        <v>122</v>
      </c>
      <c r="F95" s="98">
        <v>6</v>
      </c>
      <c r="G95" s="98">
        <v>8</v>
      </c>
      <c r="H95" s="98">
        <f>VLOOKUP(B:B,'[3]SQL Results'!$B$1:$Z$65536,25,0)</f>
        <v>270</v>
      </c>
      <c r="I95" s="98">
        <f>VLOOKUP(B:B,'[3]SQL Results'!$B$1:$AA$65536,26,0)</f>
        <v>2</v>
      </c>
      <c r="J95" s="98">
        <f t="shared" si="35"/>
        <v>-4</v>
      </c>
      <c r="K95" s="98" t="s">
        <v>34</v>
      </c>
      <c r="L95" s="98">
        <f t="shared" si="48"/>
        <v>5.4</v>
      </c>
      <c r="M95" s="98">
        <f t="shared" si="49"/>
        <v>-8</v>
      </c>
      <c r="N95" s="98">
        <v>85</v>
      </c>
      <c r="O95" s="98">
        <v>89</v>
      </c>
      <c r="P95" s="98">
        <f>VLOOKUP(B:B,'[3]SQL Results'!$B$1:$AE$65536,30,0)</f>
        <v>6504.53</v>
      </c>
      <c r="Q95" s="98">
        <f>VLOOKUP(B:B,'[3]SQL Results'!$B$1:$AF$65536,31,0)</f>
        <v>75</v>
      </c>
      <c r="R95" s="98">
        <v>29</v>
      </c>
      <c r="S95" s="98">
        <f t="shared" si="36"/>
        <v>104</v>
      </c>
      <c r="T95" s="98">
        <f t="shared" si="37"/>
        <v>19</v>
      </c>
      <c r="U95" s="98" t="s">
        <v>14</v>
      </c>
      <c r="V95" s="98">
        <f>P95*0.05</f>
        <v>325.2265</v>
      </c>
      <c r="W95" s="98"/>
      <c r="X95" s="98">
        <f t="shared" si="50"/>
        <v>17</v>
      </c>
      <c r="Y95" s="98">
        <v>21</v>
      </c>
      <c r="Z95" s="98">
        <f>VLOOKUP(B:B,'[4]SQL Results'!$B$1:$P$65536,15,0)</f>
        <v>1052</v>
      </c>
      <c r="AA95" s="98">
        <f>VLOOKUP(B:B,'[4]SQL Results'!$B$1:$Q$65536,16,0)</f>
        <v>38</v>
      </c>
      <c r="AB95" s="98">
        <f>VLOOKUP(B:B,'[4]SQL Results'!$B$1:$AJ$65536,35,0)</f>
        <v>39</v>
      </c>
      <c r="AC95" s="98">
        <f>VLOOKUP(B:B,'[4]SQL Results'!$B$1:$AK$65536,36,0)</f>
        <v>1</v>
      </c>
      <c r="AD95" s="98">
        <f t="shared" si="38"/>
        <v>18</v>
      </c>
      <c r="AE95" s="98" t="s">
        <v>14</v>
      </c>
      <c r="AF95" s="98">
        <f>AB95*0.05</f>
        <v>1.95</v>
      </c>
      <c r="AG95" s="98">
        <v>5</v>
      </c>
      <c r="AH95" s="98">
        <v>6</v>
      </c>
      <c r="AI95" s="98">
        <f>VLOOKUP(B:B,'[4]SQL Results'!$B$1:$V$65536,21,0)</f>
        <v>11</v>
      </c>
      <c r="AJ95" s="98">
        <f t="shared" si="39"/>
        <v>6</v>
      </c>
      <c r="AK95" s="98" t="s">
        <v>14</v>
      </c>
      <c r="AL95" s="98">
        <f>AI95*5</f>
        <v>55</v>
      </c>
      <c r="AM95" s="98">
        <v>3170</v>
      </c>
      <c r="AN95" s="98">
        <v>3557</v>
      </c>
      <c r="AO95" s="98">
        <f>VLOOKUP(B:B,'[4]SQL Results'!$B$1:$F$65536,5,0)</f>
        <v>775.48</v>
      </c>
      <c r="AP95" s="98">
        <f t="shared" si="40"/>
        <v>-2394.52</v>
      </c>
      <c r="AQ95" s="98" t="s">
        <v>34</v>
      </c>
      <c r="AR95" s="98">
        <f t="shared" si="51"/>
        <v>31.0192</v>
      </c>
      <c r="AS95" s="98">
        <v>34</v>
      </c>
      <c r="AT95" s="98">
        <v>41</v>
      </c>
      <c r="AU95" s="98">
        <f>VLOOKUP(B:B,'[4]SQL Results'!$B$1:$K$65536,10,0)</f>
        <v>808.82</v>
      </c>
      <c r="AV95" s="98">
        <f>VLOOKUP(B:B,'[4]SQL Results'!$B$1:$L$65536,11,0)</f>
        <v>29</v>
      </c>
      <c r="AW95" s="98">
        <f t="shared" si="41"/>
        <v>-5</v>
      </c>
      <c r="AX95" s="98" t="s">
        <v>34</v>
      </c>
      <c r="AY95" s="98">
        <f>AU95*0.03</f>
        <v>24.2646</v>
      </c>
      <c r="AZ95" s="98">
        <f t="shared" si="42"/>
        <v>443</v>
      </c>
      <c r="BA95" s="98">
        <f t="shared" si="43"/>
        <v>-8</v>
      </c>
    </row>
    <row r="96" customHeight="1" spans="1:53">
      <c r="A96" s="15">
        <v>93</v>
      </c>
      <c r="B96" s="35">
        <v>102567</v>
      </c>
      <c r="C96" s="35" t="s">
        <v>137</v>
      </c>
      <c r="D96" s="35" t="s">
        <v>77</v>
      </c>
      <c r="E96" s="35" t="s">
        <v>122</v>
      </c>
      <c r="F96" s="98">
        <v>6</v>
      </c>
      <c r="G96" s="98">
        <v>8</v>
      </c>
      <c r="H96" s="98">
        <f>VLOOKUP(B:B,'[3]SQL Results'!$B$1:$Z$65536,25,0)</f>
        <v>559</v>
      </c>
      <c r="I96" s="98">
        <f>VLOOKUP(B:B,'[3]SQL Results'!$B$1:$AA$65536,26,0)</f>
        <v>5</v>
      </c>
      <c r="J96" s="98">
        <f t="shared" si="35"/>
        <v>-1</v>
      </c>
      <c r="K96" s="98" t="s">
        <v>34</v>
      </c>
      <c r="L96" s="98">
        <f t="shared" si="48"/>
        <v>11.18</v>
      </c>
      <c r="M96" s="98">
        <f t="shared" si="49"/>
        <v>-2</v>
      </c>
      <c r="N96" s="98">
        <v>73</v>
      </c>
      <c r="O96" s="98">
        <v>75</v>
      </c>
      <c r="P96" s="98">
        <f>VLOOKUP(B:B,'[3]SQL Results'!$B$1:$AE$65536,30,0)</f>
        <v>3922.2</v>
      </c>
      <c r="Q96" s="98">
        <f>VLOOKUP(B:B,'[3]SQL Results'!$B$1:$AF$65536,31,0)</f>
        <v>47</v>
      </c>
      <c r="R96" s="98">
        <v>22</v>
      </c>
      <c r="S96" s="98">
        <f t="shared" si="36"/>
        <v>69</v>
      </c>
      <c r="T96" s="98">
        <f t="shared" si="37"/>
        <v>-4</v>
      </c>
      <c r="U96" s="98" t="s">
        <v>34</v>
      </c>
      <c r="V96" s="98">
        <f>P96*0.03</f>
        <v>117.666</v>
      </c>
      <c r="W96" s="98">
        <f>T96*3</f>
        <v>-12</v>
      </c>
      <c r="X96" s="98">
        <v>4</v>
      </c>
      <c r="Y96" s="98">
        <v>6</v>
      </c>
      <c r="Z96" s="98">
        <f>VLOOKUP(B:B,'[4]SQL Results'!$B$1:$P$65536,15,0)</f>
        <v>138</v>
      </c>
      <c r="AA96" s="98">
        <f>VLOOKUP(B:B,'[4]SQL Results'!$B$1:$Q$65536,16,0)</f>
        <v>4</v>
      </c>
      <c r="AB96" s="98">
        <v>0</v>
      </c>
      <c r="AC96" s="98">
        <v>0</v>
      </c>
      <c r="AD96" s="98">
        <f t="shared" si="38"/>
        <v>-2</v>
      </c>
      <c r="AE96" s="98" t="s">
        <v>13</v>
      </c>
      <c r="AF96" s="98">
        <f>AB96*0.04</f>
        <v>0</v>
      </c>
      <c r="AG96" s="98">
        <v>3</v>
      </c>
      <c r="AH96" s="98">
        <v>4</v>
      </c>
      <c r="AI96" s="98">
        <f>VLOOKUP(B:B,'[4]SQL Results'!$B$1:$V$65536,21,0)</f>
        <v>7</v>
      </c>
      <c r="AJ96" s="98">
        <f t="shared" si="39"/>
        <v>4</v>
      </c>
      <c r="AK96" s="98" t="s">
        <v>14</v>
      </c>
      <c r="AL96" s="98">
        <f>AI96*5</f>
        <v>35</v>
      </c>
      <c r="AM96" s="98">
        <v>1806</v>
      </c>
      <c r="AN96" s="98">
        <v>2167</v>
      </c>
      <c r="AO96" s="98">
        <f>VLOOKUP(B:B,'[4]SQL Results'!$B$1:$F$65536,5,0)</f>
        <v>1901.13</v>
      </c>
      <c r="AP96" s="98">
        <f t="shared" si="40"/>
        <v>95.1300000000001</v>
      </c>
      <c r="AQ96" s="98" t="s">
        <v>13</v>
      </c>
      <c r="AR96" s="98">
        <f>AO96*0.05</f>
        <v>95.0565</v>
      </c>
      <c r="AS96" s="98">
        <v>28</v>
      </c>
      <c r="AT96" s="98">
        <v>34</v>
      </c>
      <c r="AU96" s="98">
        <f>VLOOKUP(B:B,'[4]SQL Results'!$B$1:$K$65536,10,0)</f>
        <v>420.22</v>
      </c>
      <c r="AV96" s="98">
        <f>VLOOKUP(B:B,'[4]SQL Results'!$B$1:$L$65536,11,0)</f>
        <v>17</v>
      </c>
      <c r="AW96" s="98">
        <f t="shared" si="41"/>
        <v>-11</v>
      </c>
      <c r="AX96" s="98" t="s">
        <v>34</v>
      </c>
      <c r="AY96" s="98">
        <f>AU96*0.03</f>
        <v>12.6066</v>
      </c>
      <c r="AZ96" s="98">
        <f t="shared" si="42"/>
        <v>272</v>
      </c>
      <c r="BA96" s="98">
        <f t="shared" si="43"/>
        <v>-14</v>
      </c>
    </row>
    <row r="97" customHeight="1" spans="1:53">
      <c r="A97" s="15">
        <v>94</v>
      </c>
      <c r="B97" s="35">
        <v>102564</v>
      </c>
      <c r="C97" s="35" t="s">
        <v>138</v>
      </c>
      <c r="D97" s="35" t="s">
        <v>36</v>
      </c>
      <c r="E97" s="35" t="s">
        <v>122</v>
      </c>
      <c r="F97" s="98">
        <v>6</v>
      </c>
      <c r="G97" s="98">
        <v>8</v>
      </c>
      <c r="H97" s="98">
        <f>VLOOKUP(B:B,'[3]SQL Results'!$B$1:$Z$65536,25,0)</f>
        <v>519.32</v>
      </c>
      <c r="I97" s="98">
        <f>VLOOKUP(B:B,'[3]SQL Results'!$B$1:$AA$65536,26,0)</f>
        <v>4</v>
      </c>
      <c r="J97" s="98">
        <f t="shared" si="35"/>
        <v>-2</v>
      </c>
      <c r="K97" s="98" t="s">
        <v>34</v>
      </c>
      <c r="L97" s="98">
        <f t="shared" si="48"/>
        <v>10.3864</v>
      </c>
      <c r="M97" s="98">
        <f t="shared" si="49"/>
        <v>-4</v>
      </c>
      <c r="N97" s="98">
        <v>56</v>
      </c>
      <c r="O97" s="98">
        <v>54</v>
      </c>
      <c r="P97" s="98">
        <f>VLOOKUP(B:B,'[3]SQL Results'!$B$1:$AE$65536,30,0)</f>
        <v>2248.92</v>
      </c>
      <c r="Q97" s="98">
        <f>VLOOKUP(B:B,'[3]SQL Results'!$B$1:$AF$65536,31,0)</f>
        <v>27</v>
      </c>
      <c r="R97" s="98">
        <v>11</v>
      </c>
      <c r="S97" s="98">
        <f t="shared" si="36"/>
        <v>38</v>
      </c>
      <c r="T97" s="98">
        <f t="shared" si="37"/>
        <v>-18</v>
      </c>
      <c r="U97" s="98" t="s">
        <v>34</v>
      </c>
      <c r="V97" s="98">
        <f>P97*0.03</f>
        <v>67.4676</v>
      </c>
      <c r="W97" s="98">
        <f>T97*3</f>
        <v>-54</v>
      </c>
      <c r="X97" s="98">
        <f t="shared" si="50"/>
        <v>11</v>
      </c>
      <c r="Y97" s="98">
        <v>15</v>
      </c>
      <c r="Z97" s="98">
        <f>VLOOKUP(B:B,'[4]SQL Results'!$B$1:$P$65536,15,0)</f>
        <v>596</v>
      </c>
      <c r="AA97" s="98">
        <f>VLOOKUP(B:B,'[4]SQL Results'!$B$1:$Q$65536,16,0)</f>
        <v>17</v>
      </c>
      <c r="AB97" s="98">
        <v>0</v>
      </c>
      <c r="AC97" s="98">
        <v>0</v>
      </c>
      <c r="AD97" s="98">
        <f t="shared" si="38"/>
        <v>2</v>
      </c>
      <c r="AE97" s="98" t="s">
        <v>14</v>
      </c>
      <c r="AF97" s="98">
        <f>AB97*0.05</f>
        <v>0</v>
      </c>
      <c r="AG97" s="98">
        <v>3</v>
      </c>
      <c r="AH97" s="98">
        <v>4</v>
      </c>
      <c r="AI97" s="98">
        <f>VLOOKUP(B:B,'[4]SQL Results'!$B$1:$V$65536,21,0)</f>
        <v>3</v>
      </c>
      <c r="AJ97" s="98">
        <f t="shared" si="39"/>
        <v>0</v>
      </c>
      <c r="AK97" s="98" t="s">
        <v>13</v>
      </c>
      <c r="AL97" s="98"/>
      <c r="AM97" s="98">
        <v>1806</v>
      </c>
      <c r="AN97" s="98">
        <v>2167</v>
      </c>
      <c r="AO97" s="98">
        <f>VLOOKUP(B:B,'[4]SQL Results'!$B$1:$F$65536,5,0)</f>
        <v>1320.61</v>
      </c>
      <c r="AP97" s="98">
        <f t="shared" si="40"/>
        <v>-485.39</v>
      </c>
      <c r="AQ97" s="98" t="s">
        <v>34</v>
      </c>
      <c r="AR97" s="98">
        <f>AO97*0.04</f>
        <v>52.8244</v>
      </c>
      <c r="AS97" s="98">
        <v>29</v>
      </c>
      <c r="AT97" s="98">
        <v>35</v>
      </c>
      <c r="AU97" s="98">
        <f>VLOOKUP(B:B,'[4]SQL Results'!$B$1:$K$65536,10,0)</f>
        <v>1164.44</v>
      </c>
      <c r="AV97" s="98">
        <f>VLOOKUP(B:B,'[4]SQL Results'!$B$1:$L$65536,11,0)</f>
        <v>48</v>
      </c>
      <c r="AW97" s="98">
        <f t="shared" si="41"/>
        <v>19</v>
      </c>
      <c r="AX97" s="98" t="s">
        <v>14</v>
      </c>
      <c r="AY97" s="98">
        <f>AU97*0.05</f>
        <v>58.222</v>
      </c>
      <c r="AZ97" s="98">
        <f t="shared" si="42"/>
        <v>189</v>
      </c>
      <c r="BA97" s="98">
        <f t="shared" si="43"/>
        <v>-58</v>
      </c>
    </row>
    <row r="98" customHeight="1" spans="1:53">
      <c r="A98" s="15">
        <v>95</v>
      </c>
      <c r="B98" s="35">
        <v>107728</v>
      </c>
      <c r="C98" s="35" t="s">
        <v>139</v>
      </c>
      <c r="D98" s="35"/>
      <c r="E98" s="35" t="s">
        <v>122</v>
      </c>
      <c r="F98" s="98">
        <v>0</v>
      </c>
      <c r="G98" s="98">
        <v>0</v>
      </c>
      <c r="H98" s="98">
        <v>0</v>
      </c>
      <c r="I98" s="98">
        <v>0</v>
      </c>
      <c r="J98" s="98">
        <f t="shared" si="35"/>
        <v>0</v>
      </c>
      <c r="K98" s="98" t="s">
        <v>13</v>
      </c>
      <c r="L98" s="98">
        <f>H98*0.03</f>
        <v>0</v>
      </c>
      <c r="M98" s="98"/>
      <c r="N98" s="98">
        <v>0</v>
      </c>
      <c r="O98" s="98">
        <v>0</v>
      </c>
      <c r="P98" s="98">
        <f>VLOOKUP(B:B,'[3]SQL Results'!$B$1:$AE$65536,30,0)</f>
        <v>414</v>
      </c>
      <c r="Q98" s="98">
        <f>VLOOKUP(B:B,'[3]SQL Results'!$B$1:$AF$65536,31,0)</f>
        <v>4</v>
      </c>
      <c r="R98" s="98">
        <v>4</v>
      </c>
      <c r="S98" s="98">
        <f t="shared" si="36"/>
        <v>8</v>
      </c>
      <c r="T98" s="98">
        <f t="shared" si="37"/>
        <v>8</v>
      </c>
      <c r="U98" s="98" t="s">
        <v>14</v>
      </c>
      <c r="V98" s="98">
        <f>P98*0.05</f>
        <v>20.7</v>
      </c>
      <c r="W98" s="98"/>
      <c r="X98" s="98">
        <v>0</v>
      </c>
      <c r="Y98" s="98">
        <v>0</v>
      </c>
      <c r="Z98" s="98">
        <v>0</v>
      </c>
      <c r="AA98" s="98">
        <v>0</v>
      </c>
      <c r="AB98" s="98">
        <f>VLOOKUP(B:B,'[4]SQL Results'!$B$1:$AJ$65536,35,0)</f>
        <v>33.15</v>
      </c>
      <c r="AC98" s="98">
        <f>VLOOKUP(B:B,'[4]SQL Results'!$B$1:$AK$65536,36,0)</f>
        <v>1</v>
      </c>
      <c r="AD98" s="98">
        <f t="shared" si="38"/>
        <v>1</v>
      </c>
      <c r="AE98" s="98" t="s">
        <v>13</v>
      </c>
      <c r="AF98" s="98">
        <f>AB98*0.04</f>
        <v>1.326</v>
      </c>
      <c r="AG98" s="98">
        <v>0</v>
      </c>
      <c r="AH98" s="98">
        <v>0</v>
      </c>
      <c r="AI98" s="98">
        <v>0</v>
      </c>
      <c r="AJ98" s="98">
        <f t="shared" si="39"/>
        <v>0</v>
      </c>
      <c r="AK98" s="98" t="s">
        <v>13</v>
      </c>
      <c r="AL98" s="98"/>
      <c r="AM98" s="98">
        <v>0</v>
      </c>
      <c r="AN98" s="98">
        <v>0</v>
      </c>
      <c r="AO98" s="98">
        <v>0</v>
      </c>
      <c r="AP98" s="98">
        <f t="shared" si="40"/>
        <v>0</v>
      </c>
      <c r="AQ98" s="98" t="s">
        <v>13</v>
      </c>
      <c r="AR98" s="98">
        <f>AO98*0.05</f>
        <v>0</v>
      </c>
      <c r="AS98" s="98">
        <v>0</v>
      </c>
      <c r="AT98" s="98">
        <v>0</v>
      </c>
      <c r="AU98" s="98">
        <f>VLOOKUP(B:B,'[4]SQL Results'!$B$1:$K$65536,10,0)</f>
        <v>28.5</v>
      </c>
      <c r="AV98" s="98">
        <f>VLOOKUP(B:B,'[4]SQL Results'!$B$1:$L$65536,11,0)</f>
        <v>1</v>
      </c>
      <c r="AW98" s="98">
        <f t="shared" si="41"/>
        <v>1</v>
      </c>
      <c r="AX98" s="98" t="s">
        <v>13</v>
      </c>
      <c r="AY98" s="98">
        <f>AU98*0.4</f>
        <v>11.4</v>
      </c>
      <c r="AZ98" s="98">
        <f t="shared" si="42"/>
        <v>33</v>
      </c>
      <c r="BA98" s="98">
        <f t="shared" si="43"/>
        <v>0</v>
      </c>
    </row>
    <row r="99" customHeight="1" spans="1:53">
      <c r="A99" s="15">
        <v>96</v>
      </c>
      <c r="B99" s="35">
        <v>108656</v>
      </c>
      <c r="C99" s="35" t="s">
        <v>140</v>
      </c>
      <c r="D99" s="35"/>
      <c r="E99" s="35" t="s">
        <v>122</v>
      </c>
      <c r="F99" s="98">
        <v>0</v>
      </c>
      <c r="G99" s="98">
        <v>0</v>
      </c>
      <c r="H99" s="98">
        <v>0</v>
      </c>
      <c r="I99" s="98">
        <v>0</v>
      </c>
      <c r="J99" s="98">
        <f t="shared" si="35"/>
        <v>0</v>
      </c>
      <c r="K99" s="98" t="s">
        <v>13</v>
      </c>
      <c r="L99" s="98">
        <f>H99*0.03</f>
        <v>0</v>
      </c>
      <c r="M99" s="98"/>
      <c r="N99" s="98">
        <v>0</v>
      </c>
      <c r="O99" s="98">
        <v>0</v>
      </c>
      <c r="P99" s="98">
        <v>0</v>
      </c>
      <c r="Q99" s="98">
        <v>0</v>
      </c>
      <c r="R99" s="98">
        <v>0</v>
      </c>
      <c r="S99" s="98">
        <f t="shared" si="36"/>
        <v>0</v>
      </c>
      <c r="T99" s="98">
        <f t="shared" si="37"/>
        <v>0</v>
      </c>
      <c r="U99" s="98" t="s">
        <v>14</v>
      </c>
      <c r="V99" s="98">
        <f>P99*0.05</f>
        <v>0</v>
      </c>
      <c r="W99" s="98"/>
      <c r="X99" s="98">
        <v>0</v>
      </c>
      <c r="Y99" s="98">
        <v>0</v>
      </c>
      <c r="Z99" s="98">
        <v>0</v>
      </c>
      <c r="AA99" s="98">
        <v>0</v>
      </c>
      <c r="AB99" s="98">
        <v>0</v>
      </c>
      <c r="AC99" s="98">
        <v>0</v>
      </c>
      <c r="AD99" s="98">
        <f t="shared" si="38"/>
        <v>0</v>
      </c>
      <c r="AE99" s="98" t="s">
        <v>13</v>
      </c>
      <c r="AF99" s="98">
        <f>AB99*0.04</f>
        <v>0</v>
      </c>
      <c r="AG99" s="98">
        <v>0</v>
      </c>
      <c r="AH99" s="98">
        <v>0</v>
      </c>
      <c r="AI99" s="98">
        <v>0</v>
      </c>
      <c r="AJ99" s="98">
        <f t="shared" si="39"/>
        <v>0</v>
      </c>
      <c r="AK99" s="98" t="s">
        <v>13</v>
      </c>
      <c r="AL99" s="98"/>
      <c r="AM99" s="98">
        <v>0</v>
      </c>
      <c r="AN99" s="98">
        <v>0</v>
      </c>
      <c r="AO99" s="98">
        <v>0</v>
      </c>
      <c r="AP99" s="98">
        <f t="shared" si="40"/>
        <v>0</v>
      </c>
      <c r="AQ99" s="98"/>
      <c r="AR99" s="98"/>
      <c r="AS99" s="98">
        <v>0</v>
      </c>
      <c r="AT99" s="98">
        <v>0</v>
      </c>
      <c r="AU99" s="98">
        <v>0</v>
      </c>
      <c r="AV99" s="98">
        <v>0</v>
      </c>
      <c r="AW99" s="98">
        <f t="shared" si="41"/>
        <v>0</v>
      </c>
      <c r="AX99" s="98" t="s">
        <v>13</v>
      </c>
      <c r="AY99" s="98">
        <f>AU99*0.4</f>
        <v>0</v>
      </c>
      <c r="AZ99" s="98">
        <f t="shared" si="42"/>
        <v>0</v>
      </c>
      <c r="BA99" s="98">
        <f t="shared" si="43"/>
        <v>0</v>
      </c>
    </row>
    <row r="100" customHeight="1" spans="1:53">
      <c r="A100" s="15">
        <v>97</v>
      </c>
      <c r="B100" s="35">
        <v>52</v>
      </c>
      <c r="C100" s="35" t="s">
        <v>141</v>
      </c>
      <c r="D100" s="35" t="s">
        <v>38</v>
      </c>
      <c r="E100" s="35" t="s">
        <v>142</v>
      </c>
      <c r="F100" s="98">
        <v>7</v>
      </c>
      <c r="G100" s="98">
        <v>9</v>
      </c>
      <c r="H100" s="98">
        <f>VLOOKUP(B:B,'[3]SQL Results'!$B$1:$Z$65536,25,0)</f>
        <v>400.37</v>
      </c>
      <c r="I100" s="98">
        <f>VLOOKUP(B:B,'[3]SQL Results'!$B$1:$AA$65536,26,0)</f>
        <v>3</v>
      </c>
      <c r="J100" s="98">
        <f t="shared" si="35"/>
        <v>-4</v>
      </c>
      <c r="K100" s="98" t="s">
        <v>34</v>
      </c>
      <c r="L100" s="98">
        <f t="shared" ref="L100:L107" si="52">H100*0.02</f>
        <v>8.0074</v>
      </c>
      <c r="M100" s="98">
        <f t="shared" ref="M100:M107" si="53">J100*2</f>
        <v>-8</v>
      </c>
      <c r="N100" s="98">
        <v>89</v>
      </c>
      <c r="O100" s="98">
        <v>95</v>
      </c>
      <c r="P100" s="98">
        <f>VLOOKUP(B:B,'[3]SQL Results'!$B$1:$AE$65536,30,0)</f>
        <v>3093.02</v>
      </c>
      <c r="Q100" s="98">
        <f>VLOOKUP(B:B,'[3]SQL Results'!$B$1:$AF$65536,31,0)</f>
        <v>36</v>
      </c>
      <c r="R100" s="98">
        <v>19</v>
      </c>
      <c r="S100" s="98">
        <f t="shared" si="36"/>
        <v>55</v>
      </c>
      <c r="T100" s="98">
        <f t="shared" si="37"/>
        <v>-34</v>
      </c>
      <c r="U100" s="98" t="s">
        <v>34</v>
      </c>
      <c r="V100" s="98">
        <f>P100*0.03</f>
        <v>92.7906</v>
      </c>
      <c r="W100" s="98">
        <f>T100*3</f>
        <v>-102</v>
      </c>
      <c r="X100" s="98">
        <f t="shared" ref="X100:X107" si="54">Y100-4</f>
        <v>25</v>
      </c>
      <c r="Y100" s="98">
        <v>29</v>
      </c>
      <c r="Z100" s="98">
        <f>VLOOKUP(B:B,'[4]SQL Results'!$B$1:$P$65536,15,0)</f>
        <v>360</v>
      </c>
      <c r="AA100" s="98">
        <f>VLOOKUP(B:B,'[4]SQL Results'!$B$1:$Q$65536,16,0)</f>
        <v>12</v>
      </c>
      <c r="AB100" s="98">
        <f>VLOOKUP(B:B,'[4]SQL Results'!$B$1:$AJ$65536,35,0)</f>
        <v>171.6</v>
      </c>
      <c r="AC100" s="98">
        <f>VLOOKUP(B:B,'[4]SQL Results'!$B$1:$AK$65536,36,0)</f>
        <v>5</v>
      </c>
      <c r="AD100" s="98">
        <f t="shared" si="38"/>
        <v>-12</v>
      </c>
      <c r="AE100" s="98" t="s">
        <v>34</v>
      </c>
      <c r="AF100" s="98">
        <f>AB100*0.03</f>
        <v>5.148</v>
      </c>
      <c r="AG100" s="98">
        <v>6</v>
      </c>
      <c r="AH100" s="98">
        <v>7</v>
      </c>
      <c r="AI100" s="98">
        <f>VLOOKUP(B:B,'[4]SQL Results'!$B$1:$V$65536,21,0)</f>
        <v>7</v>
      </c>
      <c r="AJ100" s="98">
        <f t="shared" si="39"/>
        <v>1</v>
      </c>
      <c r="AK100" s="98" t="s">
        <v>14</v>
      </c>
      <c r="AL100" s="98">
        <f>AI100*5</f>
        <v>35</v>
      </c>
      <c r="AM100" s="98">
        <v>3033</v>
      </c>
      <c r="AN100" s="98">
        <v>3392</v>
      </c>
      <c r="AO100" s="98">
        <f>VLOOKUP(B:B,'[4]SQL Results'!$B$1:$F$65536,5,0)</f>
        <v>2457.99</v>
      </c>
      <c r="AP100" s="98">
        <f t="shared" si="40"/>
        <v>-575.01</v>
      </c>
      <c r="AQ100" s="98" t="s">
        <v>34</v>
      </c>
      <c r="AR100" s="98">
        <f t="shared" ref="AR100:AR110" si="55">AO100*0.04</f>
        <v>98.3196</v>
      </c>
      <c r="AS100" s="98">
        <v>43</v>
      </c>
      <c r="AT100" s="98">
        <v>49</v>
      </c>
      <c r="AU100" s="98">
        <f>VLOOKUP(B:B,'[4]SQL Results'!$B$1:$K$65536,10,0)</f>
        <v>1164.94</v>
      </c>
      <c r="AV100" s="98">
        <f>VLOOKUP(B:B,'[4]SQL Results'!$B$1:$L$65536,11,0)</f>
        <v>43</v>
      </c>
      <c r="AW100" s="98">
        <f t="shared" si="41"/>
        <v>0</v>
      </c>
      <c r="AX100" s="98" t="s">
        <v>13</v>
      </c>
      <c r="AY100" s="98">
        <f>AU100*0.4</f>
        <v>465.976</v>
      </c>
      <c r="AZ100" s="98">
        <f t="shared" si="42"/>
        <v>705</v>
      </c>
      <c r="BA100" s="98">
        <f t="shared" si="43"/>
        <v>-110</v>
      </c>
    </row>
    <row r="101" customHeight="1" spans="1:53">
      <c r="A101" s="15">
        <v>98</v>
      </c>
      <c r="B101" s="35">
        <v>56</v>
      </c>
      <c r="C101" s="35" t="s">
        <v>143</v>
      </c>
      <c r="D101" s="35" t="s">
        <v>77</v>
      </c>
      <c r="E101" s="35" t="s">
        <v>142</v>
      </c>
      <c r="F101" s="98">
        <v>6</v>
      </c>
      <c r="G101" s="98">
        <v>8</v>
      </c>
      <c r="H101" s="98">
        <f>VLOOKUP(B:B,'[3]SQL Results'!$B$1:$Z$65536,25,0)</f>
        <v>135</v>
      </c>
      <c r="I101" s="98">
        <f>VLOOKUP(B:B,'[3]SQL Results'!$B$1:$AA$65536,26,0)</f>
        <v>1</v>
      </c>
      <c r="J101" s="98">
        <f t="shared" ref="J101:J117" si="56">I101-F101</f>
        <v>-5</v>
      </c>
      <c r="K101" s="98" t="s">
        <v>34</v>
      </c>
      <c r="L101" s="98">
        <f t="shared" si="52"/>
        <v>2.7</v>
      </c>
      <c r="M101" s="98">
        <f t="shared" si="53"/>
        <v>-10</v>
      </c>
      <c r="N101" s="98">
        <v>73</v>
      </c>
      <c r="O101" s="98">
        <v>75</v>
      </c>
      <c r="P101" s="98">
        <f>VLOOKUP(B:B,'[3]SQL Results'!$B$1:$AE$65536,30,0)</f>
        <v>3562.51</v>
      </c>
      <c r="Q101" s="98">
        <f>VLOOKUP(B:B,'[3]SQL Results'!$B$1:$AF$65536,31,0)</f>
        <v>43</v>
      </c>
      <c r="R101" s="98">
        <v>25</v>
      </c>
      <c r="S101" s="98">
        <f t="shared" ref="S101:S116" si="57">Q101+R101</f>
        <v>68</v>
      </c>
      <c r="T101" s="98">
        <f t="shared" ref="T101:T116" si="58">S101-N101</f>
        <v>-5</v>
      </c>
      <c r="U101" s="98" t="s">
        <v>34</v>
      </c>
      <c r="V101" s="98">
        <f>P101*0.03</f>
        <v>106.8753</v>
      </c>
      <c r="W101" s="98">
        <f>T101*3</f>
        <v>-15</v>
      </c>
      <c r="X101" s="98">
        <f t="shared" si="54"/>
        <v>11</v>
      </c>
      <c r="Y101" s="98">
        <v>15</v>
      </c>
      <c r="Z101" s="98">
        <v>0</v>
      </c>
      <c r="AA101" s="98">
        <v>0</v>
      </c>
      <c r="AB101" s="98">
        <f>VLOOKUP(B:B,'[4]SQL Results'!$B$1:$AJ$65536,35,0)</f>
        <v>195.8</v>
      </c>
      <c r="AC101" s="98">
        <f>VLOOKUP(B:B,'[4]SQL Results'!$B$1:$AK$65536,36,0)</f>
        <v>5</v>
      </c>
      <c r="AD101" s="98">
        <f t="shared" ref="AD101:AD117" si="59">(AA101+AC101)-Y101</f>
        <v>-10</v>
      </c>
      <c r="AE101" s="98" t="s">
        <v>34</v>
      </c>
      <c r="AF101" s="98">
        <f>AB101*0.03</f>
        <v>5.874</v>
      </c>
      <c r="AG101" s="98">
        <v>3</v>
      </c>
      <c r="AH101" s="98">
        <v>4</v>
      </c>
      <c r="AI101" s="98">
        <v>0</v>
      </c>
      <c r="AJ101" s="98">
        <f t="shared" ref="AJ101:AJ117" si="60">AI101-AG101</f>
        <v>-3</v>
      </c>
      <c r="AK101" s="98" t="s">
        <v>34</v>
      </c>
      <c r="AL101" s="98"/>
      <c r="AM101" s="98">
        <v>4906</v>
      </c>
      <c r="AN101" s="98">
        <v>5520</v>
      </c>
      <c r="AO101" s="98">
        <f>VLOOKUP(B:B,'[4]SQL Results'!$B$1:$F$65536,5,0)</f>
        <v>3460.43</v>
      </c>
      <c r="AP101" s="98">
        <f t="shared" ref="AP101:AP116" si="61">AO101-AM101</f>
        <v>-1445.57</v>
      </c>
      <c r="AQ101" s="98" t="s">
        <v>34</v>
      </c>
      <c r="AR101" s="98">
        <f t="shared" si="55"/>
        <v>138.4172</v>
      </c>
      <c r="AS101" s="98">
        <v>50</v>
      </c>
      <c r="AT101" s="98">
        <v>58</v>
      </c>
      <c r="AU101" s="98">
        <f>VLOOKUP(B:B,'[4]SQL Results'!$B$1:$K$65536,10,0)</f>
        <v>2072.6</v>
      </c>
      <c r="AV101" s="98">
        <f>VLOOKUP(B:B,'[4]SQL Results'!$B$1:$L$65536,11,0)</f>
        <v>84</v>
      </c>
      <c r="AW101" s="98">
        <f t="shared" ref="AW101:AW117" si="62">AV101-AS101</f>
        <v>34</v>
      </c>
      <c r="AX101" s="98" t="s">
        <v>14</v>
      </c>
      <c r="AY101" s="98">
        <f>AU101*0.05</f>
        <v>103.63</v>
      </c>
      <c r="AZ101" s="98">
        <f t="shared" ref="AZ101:AZ116" si="63">ROUND(L101+V101+AF101+AL101+AR101+AY101,0)</f>
        <v>357</v>
      </c>
      <c r="BA101" s="98">
        <f t="shared" ref="BA101:BA117" si="64">ROUND(M101+W101,0)</f>
        <v>-25</v>
      </c>
    </row>
    <row r="102" customHeight="1" spans="1:53">
      <c r="A102" s="15">
        <v>99</v>
      </c>
      <c r="B102" s="35">
        <v>54</v>
      </c>
      <c r="C102" s="35" t="s">
        <v>144</v>
      </c>
      <c r="D102" s="35" t="s">
        <v>45</v>
      </c>
      <c r="E102" s="35" t="s">
        <v>142</v>
      </c>
      <c r="F102" s="98">
        <v>7</v>
      </c>
      <c r="G102" s="98">
        <v>9</v>
      </c>
      <c r="H102" s="98">
        <v>0</v>
      </c>
      <c r="I102" s="98">
        <v>0</v>
      </c>
      <c r="J102" s="98">
        <f t="shared" si="56"/>
        <v>-7</v>
      </c>
      <c r="K102" s="98" t="s">
        <v>34</v>
      </c>
      <c r="L102" s="98">
        <f t="shared" si="52"/>
        <v>0</v>
      </c>
      <c r="M102" s="98">
        <f t="shared" si="53"/>
        <v>-14</v>
      </c>
      <c r="N102" s="98">
        <v>114</v>
      </c>
      <c r="O102" s="98">
        <v>124</v>
      </c>
      <c r="P102" s="98">
        <f>VLOOKUP(B:B,'[3]SQL Results'!$B$1:$AE$65536,30,0)</f>
        <v>11570.41</v>
      </c>
      <c r="Q102" s="98">
        <f>VLOOKUP(B:B,'[3]SQL Results'!$B$1:$AF$65536,31,0)</f>
        <v>141</v>
      </c>
      <c r="R102" s="98">
        <v>72</v>
      </c>
      <c r="S102" s="98">
        <f t="shared" si="57"/>
        <v>213</v>
      </c>
      <c r="T102" s="98">
        <f t="shared" si="58"/>
        <v>99</v>
      </c>
      <c r="U102" s="98" t="s">
        <v>14</v>
      </c>
      <c r="V102" s="98">
        <f>P102*0.05</f>
        <v>578.5205</v>
      </c>
      <c r="W102" s="98"/>
      <c r="X102" s="98">
        <f t="shared" si="54"/>
        <v>37</v>
      </c>
      <c r="Y102" s="98">
        <v>41</v>
      </c>
      <c r="Z102" s="98">
        <f>VLOOKUP(B:B,'[4]SQL Results'!$B$1:$P$65536,15,0)</f>
        <v>401.5</v>
      </c>
      <c r="AA102" s="98">
        <f>VLOOKUP(B:B,'[4]SQL Results'!$B$1:$Q$65536,16,0)</f>
        <v>11</v>
      </c>
      <c r="AB102" s="98">
        <f>VLOOKUP(B:B,'[4]SQL Results'!$B$1:$AJ$65536,35,0)</f>
        <v>510.9</v>
      </c>
      <c r="AC102" s="98">
        <f>VLOOKUP(B:B,'[4]SQL Results'!$B$1:$AK$65536,36,0)</f>
        <v>14</v>
      </c>
      <c r="AD102" s="98">
        <f t="shared" si="59"/>
        <v>-16</v>
      </c>
      <c r="AE102" s="98" t="s">
        <v>34</v>
      </c>
      <c r="AF102" s="98">
        <f>AB102*0.03</f>
        <v>15.327</v>
      </c>
      <c r="AG102" s="98">
        <v>8</v>
      </c>
      <c r="AH102" s="98">
        <v>10</v>
      </c>
      <c r="AI102" s="98">
        <f>VLOOKUP(B:B,'[4]SQL Results'!$B$1:$V$65536,21,0)</f>
        <v>4</v>
      </c>
      <c r="AJ102" s="98">
        <f t="shared" si="60"/>
        <v>-4</v>
      </c>
      <c r="AK102" s="98" t="s">
        <v>34</v>
      </c>
      <c r="AL102" s="98"/>
      <c r="AM102" s="98">
        <v>4506</v>
      </c>
      <c r="AN102" s="98">
        <v>5040</v>
      </c>
      <c r="AO102" s="98">
        <f>VLOOKUP(B:B,'[4]SQL Results'!$B$1:$F$65536,5,0)</f>
        <v>3616.5</v>
      </c>
      <c r="AP102" s="98">
        <f t="shared" si="61"/>
        <v>-889.5</v>
      </c>
      <c r="AQ102" s="98" t="s">
        <v>34</v>
      </c>
      <c r="AR102" s="98">
        <f t="shared" si="55"/>
        <v>144.66</v>
      </c>
      <c r="AS102" s="98">
        <v>58</v>
      </c>
      <c r="AT102" s="98">
        <v>67</v>
      </c>
      <c r="AU102" s="98">
        <f>VLOOKUP(B:B,'[4]SQL Results'!$B$1:$K$65536,10,0)</f>
        <v>1621.8</v>
      </c>
      <c r="AV102" s="98">
        <f>VLOOKUP(B:B,'[4]SQL Results'!$B$1:$L$65536,11,0)</f>
        <v>60</v>
      </c>
      <c r="AW102" s="98">
        <f t="shared" si="62"/>
        <v>2</v>
      </c>
      <c r="AX102" s="98" t="s">
        <v>13</v>
      </c>
      <c r="AY102" s="98">
        <f>AU102*0.4</f>
        <v>648.72</v>
      </c>
      <c r="AZ102" s="98">
        <f t="shared" si="63"/>
        <v>1387</v>
      </c>
      <c r="BA102" s="98">
        <f t="shared" si="64"/>
        <v>-14</v>
      </c>
    </row>
    <row r="103" customHeight="1" spans="1:53">
      <c r="A103" s="15">
        <v>100</v>
      </c>
      <c r="B103" s="35">
        <v>329</v>
      </c>
      <c r="C103" s="35" t="s">
        <v>145</v>
      </c>
      <c r="D103" s="35" t="s">
        <v>45</v>
      </c>
      <c r="E103" s="35" t="s">
        <v>142</v>
      </c>
      <c r="F103" s="98">
        <v>7</v>
      </c>
      <c r="G103" s="98">
        <v>9</v>
      </c>
      <c r="H103" s="98">
        <f>VLOOKUP(B:B,'[3]SQL Results'!$B$1:$Z$65536,25,0)</f>
        <v>130</v>
      </c>
      <c r="I103" s="98">
        <f>VLOOKUP(B:B,'[3]SQL Results'!$B$1:$AA$65536,26,0)</f>
        <v>1</v>
      </c>
      <c r="J103" s="98">
        <f t="shared" si="56"/>
        <v>-6</v>
      </c>
      <c r="K103" s="98" t="s">
        <v>34</v>
      </c>
      <c r="L103" s="98">
        <f t="shared" si="52"/>
        <v>2.6</v>
      </c>
      <c r="M103" s="98">
        <f t="shared" si="53"/>
        <v>-12</v>
      </c>
      <c r="N103" s="98">
        <v>107</v>
      </c>
      <c r="O103" s="98">
        <v>115</v>
      </c>
      <c r="P103" s="98">
        <f>VLOOKUP(B:B,'[3]SQL Results'!$B$1:$AE$65536,30,0)</f>
        <v>4556.4</v>
      </c>
      <c r="Q103" s="98">
        <f>VLOOKUP(B:B,'[3]SQL Results'!$B$1:$AF$65536,31,0)</f>
        <v>51</v>
      </c>
      <c r="R103" s="98">
        <v>35</v>
      </c>
      <c r="S103" s="98">
        <f t="shared" si="57"/>
        <v>86</v>
      </c>
      <c r="T103" s="98">
        <f t="shared" si="58"/>
        <v>-21</v>
      </c>
      <c r="U103" s="98" t="s">
        <v>34</v>
      </c>
      <c r="V103" s="98">
        <f>P103*0.03</f>
        <v>136.692</v>
      </c>
      <c r="W103" s="98">
        <f>T103*3</f>
        <v>-63</v>
      </c>
      <c r="X103" s="98">
        <f t="shared" si="54"/>
        <v>27</v>
      </c>
      <c r="Y103" s="98">
        <v>31</v>
      </c>
      <c r="Z103" s="98">
        <f>VLOOKUP(B:B,'[4]SQL Results'!$B$1:$P$65536,15,0)</f>
        <v>50.05</v>
      </c>
      <c r="AA103" s="98">
        <f>VLOOKUP(B:B,'[4]SQL Results'!$B$1:$Q$65536,16,0)</f>
        <v>2</v>
      </c>
      <c r="AB103" s="98">
        <f>VLOOKUP(B:B,'[4]SQL Results'!$B$1:$AJ$65536,35,0)</f>
        <v>112.75</v>
      </c>
      <c r="AC103" s="98">
        <f>VLOOKUP(B:B,'[4]SQL Results'!$B$1:$AK$65536,36,0)</f>
        <v>3</v>
      </c>
      <c r="AD103" s="98">
        <f t="shared" si="59"/>
        <v>-26</v>
      </c>
      <c r="AE103" s="98" t="s">
        <v>34</v>
      </c>
      <c r="AF103" s="98">
        <f>AB103*0.03</f>
        <v>3.3825</v>
      </c>
      <c r="AG103" s="98">
        <v>8</v>
      </c>
      <c r="AH103" s="98">
        <v>10</v>
      </c>
      <c r="AI103" s="98">
        <f>VLOOKUP(B:B,'[4]SQL Results'!$B$1:$V$65536,21,0)</f>
        <v>2</v>
      </c>
      <c r="AJ103" s="98">
        <f t="shared" si="60"/>
        <v>-6</v>
      </c>
      <c r="AK103" s="98" t="s">
        <v>34</v>
      </c>
      <c r="AL103" s="98"/>
      <c r="AM103" s="98">
        <v>4506</v>
      </c>
      <c r="AN103" s="98">
        <v>5040</v>
      </c>
      <c r="AO103" s="98">
        <f>VLOOKUP(B:B,'[4]SQL Results'!$B$1:$F$65536,5,0)</f>
        <v>771</v>
      </c>
      <c r="AP103" s="98">
        <f t="shared" si="61"/>
        <v>-3735</v>
      </c>
      <c r="AQ103" s="98" t="s">
        <v>34</v>
      </c>
      <c r="AR103" s="98">
        <f t="shared" si="55"/>
        <v>30.84</v>
      </c>
      <c r="AS103" s="98">
        <v>44</v>
      </c>
      <c r="AT103" s="98">
        <v>51</v>
      </c>
      <c r="AU103" s="98">
        <f>VLOOKUP(B:B,'[4]SQL Results'!$B$1:$K$65536,10,0)</f>
        <v>515.23</v>
      </c>
      <c r="AV103" s="98">
        <f>VLOOKUP(B:B,'[4]SQL Results'!$B$1:$L$65536,11,0)</f>
        <v>19</v>
      </c>
      <c r="AW103" s="98">
        <f t="shared" si="62"/>
        <v>-25</v>
      </c>
      <c r="AX103" s="98" t="s">
        <v>34</v>
      </c>
      <c r="AY103" s="98">
        <f>AU103*0.03</f>
        <v>15.4569</v>
      </c>
      <c r="AZ103" s="98">
        <f t="shared" si="63"/>
        <v>189</v>
      </c>
      <c r="BA103" s="98">
        <f t="shared" si="64"/>
        <v>-75</v>
      </c>
    </row>
    <row r="104" customHeight="1" spans="1:53">
      <c r="A104" s="15">
        <v>101</v>
      </c>
      <c r="B104" s="35">
        <v>351</v>
      </c>
      <c r="C104" s="35" t="s">
        <v>146</v>
      </c>
      <c r="D104" s="35" t="s">
        <v>38</v>
      </c>
      <c r="E104" s="35" t="s">
        <v>142</v>
      </c>
      <c r="F104" s="98">
        <v>7</v>
      </c>
      <c r="G104" s="98">
        <v>9</v>
      </c>
      <c r="H104" s="98">
        <f>VLOOKUP(B:B,'[3]SQL Results'!$B$1:$Z$65536,25,0)</f>
        <v>263</v>
      </c>
      <c r="I104" s="98">
        <f>VLOOKUP(B:B,'[3]SQL Results'!$B$1:$AA$65536,26,0)</f>
        <v>2</v>
      </c>
      <c r="J104" s="98">
        <f t="shared" si="56"/>
        <v>-5</v>
      </c>
      <c r="K104" s="98" t="s">
        <v>34</v>
      </c>
      <c r="L104" s="98">
        <f t="shared" si="52"/>
        <v>5.26</v>
      </c>
      <c r="M104" s="98">
        <f t="shared" si="53"/>
        <v>-10</v>
      </c>
      <c r="N104" s="98">
        <v>82</v>
      </c>
      <c r="O104" s="98">
        <v>86</v>
      </c>
      <c r="P104" s="98">
        <f>VLOOKUP(B:B,'[3]SQL Results'!$B$1:$AE$65536,30,0)</f>
        <v>3283.21</v>
      </c>
      <c r="Q104" s="98">
        <f>VLOOKUP(B:B,'[3]SQL Results'!$B$1:$AF$65536,31,0)</f>
        <v>41</v>
      </c>
      <c r="R104" s="98">
        <v>16</v>
      </c>
      <c r="S104" s="98">
        <f t="shared" si="57"/>
        <v>57</v>
      </c>
      <c r="T104" s="98">
        <f t="shared" si="58"/>
        <v>-25</v>
      </c>
      <c r="U104" s="98" t="s">
        <v>34</v>
      </c>
      <c r="V104" s="98">
        <f>P104*0.03</f>
        <v>98.4963</v>
      </c>
      <c r="W104" s="98">
        <f>T104*3</f>
        <v>-75</v>
      </c>
      <c r="X104" s="98">
        <f t="shared" si="54"/>
        <v>25</v>
      </c>
      <c r="Y104" s="98">
        <v>29</v>
      </c>
      <c r="Z104" s="98">
        <f>VLOOKUP(B:B,'[4]SQL Results'!$B$1:$P$65536,15,0)</f>
        <v>100</v>
      </c>
      <c r="AA104" s="98">
        <f>VLOOKUP(B:B,'[4]SQL Results'!$B$1:$Q$65536,16,0)</f>
        <v>4</v>
      </c>
      <c r="AB104" s="98">
        <f>VLOOKUP(B:B,'[4]SQL Results'!$B$1:$AJ$65536,35,0)</f>
        <v>1152.45</v>
      </c>
      <c r="AC104" s="98">
        <f>VLOOKUP(B:B,'[4]SQL Results'!$B$1:$AK$65536,36,0)</f>
        <v>35</v>
      </c>
      <c r="AD104" s="98">
        <f t="shared" si="59"/>
        <v>10</v>
      </c>
      <c r="AE104" s="98" t="s">
        <v>14</v>
      </c>
      <c r="AF104" s="98">
        <f>AB104*0.05</f>
        <v>57.6225</v>
      </c>
      <c r="AG104" s="98">
        <v>6</v>
      </c>
      <c r="AH104" s="98">
        <v>7</v>
      </c>
      <c r="AI104" s="98">
        <f>VLOOKUP(B:B,'[4]SQL Results'!$B$1:$V$65536,21,0)</f>
        <v>12</v>
      </c>
      <c r="AJ104" s="98">
        <f t="shared" si="60"/>
        <v>6</v>
      </c>
      <c r="AK104" s="98" t="s">
        <v>14</v>
      </c>
      <c r="AL104" s="98">
        <f>AI104*5</f>
        <v>60</v>
      </c>
      <c r="AM104" s="98">
        <v>4906</v>
      </c>
      <c r="AN104" s="98">
        <v>5520</v>
      </c>
      <c r="AO104" s="98">
        <f>VLOOKUP(B:B,'[4]SQL Results'!$B$1:$F$65536,5,0)</f>
        <v>2141.53</v>
      </c>
      <c r="AP104" s="98">
        <f t="shared" si="61"/>
        <v>-2764.47</v>
      </c>
      <c r="AQ104" s="98" t="s">
        <v>34</v>
      </c>
      <c r="AR104" s="98">
        <f t="shared" si="55"/>
        <v>85.6612</v>
      </c>
      <c r="AS104" s="98">
        <v>38</v>
      </c>
      <c r="AT104" s="98">
        <v>46</v>
      </c>
      <c r="AU104" s="98">
        <f>VLOOKUP(B:B,'[4]SQL Results'!$B$1:$K$65536,10,0)</f>
        <v>617.71</v>
      </c>
      <c r="AV104" s="98">
        <f>VLOOKUP(B:B,'[4]SQL Results'!$B$1:$L$65536,11,0)</f>
        <v>22</v>
      </c>
      <c r="AW104" s="98">
        <f t="shared" si="62"/>
        <v>-16</v>
      </c>
      <c r="AX104" s="98" t="s">
        <v>34</v>
      </c>
      <c r="AY104" s="98">
        <f>AU104*0.03</f>
        <v>18.5313</v>
      </c>
      <c r="AZ104" s="98">
        <f t="shared" si="63"/>
        <v>326</v>
      </c>
      <c r="BA104" s="98">
        <f t="shared" si="64"/>
        <v>-85</v>
      </c>
    </row>
    <row r="105" customHeight="1" spans="1:53">
      <c r="A105" s="15">
        <v>102</v>
      </c>
      <c r="B105" s="35">
        <v>367</v>
      </c>
      <c r="C105" s="35" t="s">
        <v>147</v>
      </c>
      <c r="D105" s="35" t="s">
        <v>38</v>
      </c>
      <c r="E105" s="35" t="s">
        <v>142</v>
      </c>
      <c r="F105" s="98">
        <v>7</v>
      </c>
      <c r="G105" s="98">
        <v>9</v>
      </c>
      <c r="H105" s="98">
        <f>VLOOKUP(B:B,'[3]SQL Results'!$B$1:$Z$65536,25,0)</f>
        <v>270</v>
      </c>
      <c r="I105" s="98">
        <f>VLOOKUP(B:B,'[3]SQL Results'!$B$1:$AA$65536,26,0)</f>
        <v>2</v>
      </c>
      <c r="J105" s="98">
        <f t="shared" si="56"/>
        <v>-5</v>
      </c>
      <c r="K105" s="98" t="s">
        <v>34</v>
      </c>
      <c r="L105" s="98">
        <f t="shared" si="52"/>
        <v>5.4</v>
      </c>
      <c r="M105" s="98">
        <f t="shared" si="53"/>
        <v>-10</v>
      </c>
      <c r="N105" s="98">
        <v>89</v>
      </c>
      <c r="O105" s="98">
        <v>95</v>
      </c>
      <c r="P105" s="98">
        <f>VLOOKUP(B:B,'[3]SQL Results'!$B$1:$AE$65536,30,0)</f>
        <v>6462.72</v>
      </c>
      <c r="Q105" s="98">
        <f>VLOOKUP(B:B,'[3]SQL Results'!$B$1:$AF$65536,31,0)</f>
        <v>81</v>
      </c>
      <c r="R105" s="98">
        <v>38</v>
      </c>
      <c r="S105" s="98">
        <f t="shared" si="57"/>
        <v>119</v>
      </c>
      <c r="T105" s="98">
        <f t="shared" si="58"/>
        <v>30</v>
      </c>
      <c r="U105" s="98" t="s">
        <v>14</v>
      </c>
      <c r="V105" s="98">
        <f>P105*0.05</f>
        <v>323.136</v>
      </c>
      <c r="W105" s="98"/>
      <c r="X105" s="98">
        <f t="shared" si="54"/>
        <v>25</v>
      </c>
      <c r="Y105" s="98">
        <v>29</v>
      </c>
      <c r="Z105" s="98">
        <v>0</v>
      </c>
      <c r="AA105" s="98">
        <v>0</v>
      </c>
      <c r="AB105" s="98">
        <f>VLOOKUP(B:B,'[4]SQL Results'!$B$1:$AJ$65536,35,0)</f>
        <v>216.45</v>
      </c>
      <c r="AC105" s="98">
        <f>VLOOKUP(B:B,'[4]SQL Results'!$B$1:$AK$65536,36,0)</f>
        <v>6</v>
      </c>
      <c r="AD105" s="98">
        <f t="shared" si="59"/>
        <v>-23</v>
      </c>
      <c r="AE105" s="98" t="s">
        <v>34</v>
      </c>
      <c r="AF105" s="98">
        <f>AB105*0.03</f>
        <v>6.4935</v>
      </c>
      <c r="AG105" s="98">
        <v>6</v>
      </c>
      <c r="AH105" s="98">
        <v>7</v>
      </c>
      <c r="AI105" s="98">
        <f>VLOOKUP(B:B,'[4]SQL Results'!$B$1:$V$65536,21,0)</f>
        <v>16</v>
      </c>
      <c r="AJ105" s="98">
        <f t="shared" si="60"/>
        <v>10</v>
      </c>
      <c r="AK105" s="98" t="s">
        <v>14</v>
      </c>
      <c r="AL105" s="98">
        <f>AI105*5</f>
        <v>80</v>
      </c>
      <c r="AM105" s="98">
        <v>2802</v>
      </c>
      <c r="AN105" s="98">
        <v>3115</v>
      </c>
      <c r="AO105" s="98">
        <f>VLOOKUP(B:B,'[4]SQL Results'!$B$1:$F$65536,5,0)</f>
        <v>758.25</v>
      </c>
      <c r="AP105" s="98">
        <f t="shared" si="61"/>
        <v>-2043.75</v>
      </c>
      <c r="AQ105" s="98" t="s">
        <v>34</v>
      </c>
      <c r="AR105" s="98">
        <f t="shared" si="55"/>
        <v>30.33</v>
      </c>
      <c r="AS105" s="98">
        <v>73</v>
      </c>
      <c r="AT105" s="98">
        <v>84</v>
      </c>
      <c r="AU105" s="98">
        <f>VLOOKUP(B:B,'[4]SQL Results'!$B$1:$K$65536,10,0)</f>
        <v>1249.27</v>
      </c>
      <c r="AV105" s="98">
        <f>VLOOKUP(B:B,'[4]SQL Results'!$B$1:$L$65536,11,0)</f>
        <v>49</v>
      </c>
      <c r="AW105" s="98">
        <f t="shared" si="62"/>
        <v>-24</v>
      </c>
      <c r="AX105" s="98" t="s">
        <v>34</v>
      </c>
      <c r="AY105" s="98">
        <f>AU105*0.03</f>
        <v>37.4781</v>
      </c>
      <c r="AZ105" s="98">
        <f t="shared" si="63"/>
        <v>483</v>
      </c>
      <c r="BA105" s="98">
        <f t="shared" si="64"/>
        <v>-10</v>
      </c>
    </row>
    <row r="106" customHeight="1" spans="1:53">
      <c r="A106" s="15">
        <v>103</v>
      </c>
      <c r="B106" s="35">
        <v>587</v>
      </c>
      <c r="C106" s="35" t="s">
        <v>148</v>
      </c>
      <c r="D106" s="35" t="s">
        <v>38</v>
      </c>
      <c r="E106" s="35" t="s">
        <v>142</v>
      </c>
      <c r="F106" s="98">
        <v>7</v>
      </c>
      <c r="G106" s="98">
        <v>9</v>
      </c>
      <c r="H106" s="98">
        <f>VLOOKUP(B:B,'[3]SQL Results'!$B$1:$Z$65536,25,0)</f>
        <v>539.28</v>
      </c>
      <c r="I106" s="98">
        <f>VLOOKUP(B:B,'[3]SQL Results'!$B$1:$AA$65536,26,0)</f>
        <v>4</v>
      </c>
      <c r="J106" s="98">
        <f t="shared" si="56"/>
        <v>-3</v>
      </c>
      <c r="K106" s="98" t="s">
        <v>34</v>
      </c>
      <c r="L106" s="98">
        <f t="shared" si="52"/>
        <v>10.7856</v>
      </c>
      <c r="M106" s="98">
        <f t="shared" si="53"/>
        <v>-6</v>
      </c>
      <c r="N106" s="98">
        <v>89</v>
      </c>
      <c r="O106" s="98">
        <v>95</v>
      </c>
      <c r="P106" s="98">
        <f>VLOOKUP(B:B,'[3]SQL Results'!$B$1:$AE$65536,30,0)</f>
        <v>1989.43</v>
      </c>
      <c r="Q106" s="98">
        <f>VLOOKUP(B:B,'[3]SQL Results'!$B$1:$AF$65536,31,0)</f>
        <v>25</v>
      </c>
      <c r="R106" s="98">
        <v>11</v>
      </c>
      <c r="S106" s="98">
        <f t="shared" si="57"/>
        <v>36</v>
      </c>
      <c r="T106" s="98">
        <f t="shared" si="58"/>
        <v>-53</v>
      </c>
      <c r="U106" s="98" t="s">
        <v>34</v>
      </c>
      <c r="V106" s="98">
        <f>P106*0.03</f>
        <v>59.6829</v>
      </c>
      <c r="W106" s="98">
        <f>T106*3</f>
        <v>-159</v>
      </c>
      <c r="X106" s="98">
        <f t="shared" si="54"/>
        <v>25</v>
      </c>
      <c r="Y106" s="98">
        <v>29</v>
      </c>
      <c r="Z106" s="98">
        <f>VLOOKUP(B:B,'[4]SQL Results'!$B$1:$P$65536,15,0)</f>
        <v>157</v>
      </c>
      <c r="AA106" s="98">
        <f>VLOOKUP(B:B,'[4]SQL Results'!$B$1:$Q$65536,16,0)</f>
        <v>4</v>
      </c>
      <c r="AB106" s="98">
        <f>VLOOKUP(B:B,'[4]SQL Results'!$B$1:$AJ$65536,35,0)</f>
        <v>79.6</v>
      </c>
      <c r="AC106" s="98">
        <f>VLOOKUP(B:B,'[4]SQL Results'!$B$1:$AK$65536,36,0)</f>
        <v>2</v>
      </c>
      <c r="AD106" s="98">
        <f t="shared" si="59"/>
        <v>-23</v>
      </c>
      <c r="AE106" s="98" t="s">
        <v>34</v>
      </c>
      <c r="AF106" s="98">
        <f>AB106*0.03</f>
        <v>2.388</v>
      </c>
      <c r="AG106" s="98">
        <v>6</v>
      </c>
      <c r="AH106" s="98">
        <v>7</v>
      </c>
      <c r="AI106" s="98">
        <f>VLOOKUP(B:B,'[4]SQL Results'!$B$1:$V$65536,21,0)</f>
        <v>7</v>
      </c>
      <c r="AJ106" s="98">
        <f t="shared" si="60"/>
        <v>1</v>
      </c>
      <c r="AK106" s="98" t="s">
        <v>14</v>
      </c>
      <c r="AL106" s="98">
        <f>AI106*5</f>
        <v>35</v>
      </c>
      <c r="AM106" s="98">
        <v>3506</v>
      </c>
      <c r="AN106" s="98">
        <v>3840</v>
      </c>
      <c r="AO106" s="98">
        <f>VLOOKUP(B:B,'[4]SQL Results'!$B$1:$F$65536,5,0)</f>
        <v>2222.5</v>
      </c>
      <c r="AP106" s="98">
        <f t="shared" si="61"/>
        <v>-1283.5</v>
      </c>
      <c r="AQ106" s="98" t="s">
        <v>34</v>
      </c>
      <c r="AR106" s="98">
        <f t="shared" si="55"/>
        <v>88.9</v>
      </c>
      <c r="AS106" s="98">
        <v>38</v>
      </c>
      <c r="AT106" s="98">
        <v>46</v>
      </c>
      <c r="AU106" s="98">
        <f>VLOOKUP(B:B,'[4]SQL Results'!$B$1:$K$65536,10,0)</f>
        <v>797.26</v>
      </c>
      <c r="AV106" s="98">
        <f>VLOOKUP(B:B,'[4]SQL Results'!$B$1:$L$65536,11,0)</f>
        <v>30</v>
      </c>
      <c r="AW106" s="98">
        <f t="shared" si="62"/>
        <v>-8</v>
      </c>
      <c r="AX106" s="98" t="s">
        <v>34</v>
      </c>
      <c r="AY106" s="98">
        <f>AU106*0.03</f>
        <v>23.9178</v>
      </c>
      <c r="AZ106" s="98">
        <f t="shared" si="63"/>
        <v>221</v>
      </c>
      <c r="BA106" s="98">
        <f t="shared" si="64"/>
        <v>-165</v>
      </c>
    </row>
    <row r="107" customHeight="1" spans="1:53">
      <c r="A107" s="15">
        <v>104</v>
      </c>
      <c r="B107" s="35">
        <v>704</v>
      </c>
      <c r="C107" s="35" t="s">
        <v>149</v>
      </c>
      <c r="D107" s="35" t="s">
        <v>38</v>
      </c>
      <c r="E107" s="35" t="s">
        <v>142</v>
      </c>
      <c r="F107" s="98">
        <v>7</v>
      </c>
      <c r="G107" s="98">
        <v>9</v>
      </c>
      <c r="H107" s="98">
        <f>VLOOKUP(B:B,'[3]SQL Results'!$B$1:$Z$65536,25,0)</f>
        <v>135</v>
      </c>
      <c r="I107" s="98">
        <f>VLOOKUP(B:B,'[3]SQL Results'!$B$1:$AA$65536,26,0)</f>
        <v>1</v>
      </c>
      <c r="J107" s="98">
        <f t="shared" si="56"/>
        <v>-6</v>
      </c>
      <c r="K107" s="98" t="s">
        <v>34</v>
      </c>
      <c r="L107" s="98">
        <f t="shared" si="52"/>
        <v>2.7</v>
      </c>
      <c r="M107" s="98">
        <f t="shared" si="53"/>
        <v>-12</v>
      </c>
      <c r="N107" s="98">
        <v>82</v>
      </c>
      <c r="O107" s="98">
        <v>86</v>
      </c>
      <c r="P107" s="98">
        <f>VLOOKUP(B:B,'[3]SQL Results'!$B$1:$AE$65536,30,0)</f>
        <v>989.29</v>
      </c>
      <c r="Q107" s="98">
        <f>VLOOKUP(B:B,'[3]SQL Results'!$B$1:$AF$65536,31,0)</f>
        <v>13</v>
      </c>
      <c r="R107" s="98">
        <v>2</v>
      </c>
      <c r="S107" s="98">
        <f t="shared" si="57"/>
        <v>15</v>
      </c>
      <c r="T107" s="98">
        <f t="shared" si="58"/>
        <v>-67</v>
      </c>
      <c r="U107" s="98" t="s">
        <v>34</v>
      </c>
      <c r="V107" s="98">
        <f>P107*0.03</f>
        <v>29.6787</v>
      </c>
      <c r="W107" s="98">
        <f>T107*3</f>
        <v>-201</v>
      </c>
      <c r="X107" s="98">
        <f t="shared" si="54"/>
        <v>16</v>
      </c>
      <c r="Y107" s="98">
        <v>20</v>
      </c>
      <c r="Z107" s="98">
        <f>VLOOKUP(B:B,'[4]SQL Results'!$B$1:$P$65536,15,0)</f>
        <v>129</v>
      </c>
      <c r="AA107" s="98">
        <f>VLOOKUP(B:B,'[4]SQL Results'!$B$1:$Q$65536,16,0)</f>
        <v>3</v>
      </c>
      <c r="AB107" s="98">
        <f>VLOOKUP(B:B,'[4]SQL Results'!$B$1:$AJ$65536,35,0)</f>
        <v>234</v>
      </c>
      <c r="AC107" s="98">
        <f>VLOOKUP(B:B,'[4]SQL Results'!$B$1:$AK$65536,36,0)</f>
        <v>6</v>
      </c>
      <c r="AD107" s="98">
        <f t="shared" si="59"/>
        <v>-11</v>
      </c>
      <c r="AE107" s="98" t="s">
        <v>34</v>
      </c>
      <c r="AF107" s="98">
        <f>AB107*0.03</f>
        <v>7.02</v>
      </c>
      <c r="AG107" s="98">
        <v>6</v>
      </c>
      <c r="AH107" s="98">
        <v>7</v>
      </c>
      <c r="AI107" s="98">
        <f>VLOOKUP(B:B,'[4]SQL Results'!$B$1:$V$65536,21,0)</f>
        <v>5</v>
      </c>
      <c r="AJ107" s="98">
        <f t="shared" si="60"/>
        <v>-1</v>
      </c>
      <c r="AK107" s="98" t="s">
        <v>34</v>
      </c>
      <c r="AL107" s="98"/>
      <c r="AM107" s="98">
        <v>2543</v>
      </c>
      <c r="AN107" s="98">
        <v>3043</v>
      </c>
      <c r="AO107" s="98">
        <f>VLOOKUP(B:B,'[4]SQL Results'!$B$1:$F$65536,5,0)</f>
        <v>1532.42</v>
      </c>
      <c r="AP107" s="98">
        <f t="shared" si="61"/>
        <v>-1010.58</v>
      </c>
      <c r="AQ107" s="98" t="s">
        <v>34</v>
      </c>
      <c r="AR107" s="98">
        <f t="shared" si="55"/>
        <v>61.2968</v>
      </c>
      <c r="AS107" s="98">
        <v>38</v>
      </c>
      <c r="AT107" s="98">
        <v>46</v>
      </c>
      <c r="AU107" s="98">
        <f>VLOOKUP(B:B,'[4]SQL Results'!$B$1:$K$65536,10,0)</f>
        <v>557.91</v>
      </c>
      <c r="AV107" s="98">
        <f>VLOOKUP(B:B,'[4]SQL Results'!$B$1:$L$65536,11,0)</f>
        <v>20</v>
      </c>
      <c r="AW107" s="98">
        <f t="shared" si="62"/>
        <v>-18</v>
      </c>
      <c r="AX107" s="98" t="s">
        <v>34</v>
      </c>
      <c r="AY107" s="98">
        <f>AU107*0.03</f>
        <v>16.7373</v>
      </c>
      <c r="AZ107" s="98">
        <f t="shared" si="63"/>
        <v>117</v>
      </c>
      <c r="BA107" s="98">
        <f t="shared" si="64"/>
        <v>-213</v>
      </c>
    </row>
    <row r="108" customHeight="1" spans="1:53">
      <c r="A108" s="15">
        <v>105</v>
      </c>
      <c r="B108" s="35">
        <v>706</v>
      </c>
      <c r="C108" s="35" t="s">
        <v>150</v>
      </c>
      <c r="D108" s="35" t="s">
        <v>77</v>
      </c>
      <c r="E108" s="35" t="s">
        <v>142</v>
      </c>
      <c r="F108" s="98">
        <v>6</v>
      </c>
      <c r="G108" s="98">
        <v>8</v>
      </c>
      <c r="H108" s="98">
        <f>VLOOKUP(B:B,'[3]SQL Results'!$B$1:$Z$65536,25,0)</f>
        <v>1040.67</v>
      </c>
      <c r="I108" s="98">
        <f>VLOOKUP(B:B,'[3]SQL Results'!$B$1:$AA$65536,26,0)</f>
        <v>8</v>
      </c>
      <c r="J108" s="98">
        <f t="shared" si="56"/>
        <v>2</v>
      </c>
      <c r="K108" s="98" t="s">
        <v>14</v>
      </c>
      <c r="L108" s="98">
        <f>H108*0.04</f>
        <v>41.6268</v>
      </c>
      <c r="M108" s="98"/>
      <c r="N108" s="98">
        <v>73</v>
      </c>
      <c r="O108" s="98">
        <v>75</v>
      </c>
      <c r="P108" s="98">
        <f>VLOOKUP(B:B,'[3]SQL Results'!$B$1:$AE$65536,30,0)</f>
        <v>4040.1</v>
      </c>
      <c r="Q108" s="98">
        <f>VLOOKUP(B:B,'[3]SQL Results'!$B$1:$AF$65536,31,0)</f>
        <v>55</v>
      </c>
      <c r="R108" s="98">
        <v>26</v>
      </c>
      <c r="S108" s="98">
        <f t="shared" si="57"/>
        <v>81</v>
      </c>
      <c r="T108" s="98">
        <f t="shared" si="58"/>
        <v>8</v>
      </c>
      <c r="U108" s="98" t="s">
        <v>14</v>
      </c>
      <c r="V108" s="98">
        <f>P108*0.05</f>
        <v>202.005</v>
      </c>
      <c r="W108" s="98"/>
      <c r="X108" s="98">
        <v>4</v>
      </c>
      <c r="Y108" s="98">
        <v>6</v>
      </c>
      <c r="Z108" s="98">
        <f>VLOOKUP(B:B,'[4]SQL Results'!$B$1:$P$65536,15,0)</f>
        <v>342</v>
      </c>
      <c r="AA108" s="98">
        <f>VLOOKUP(B:B,'[4]SQL Results'!$B$1:$Q$65536,16,0)</f>
        <v>9</v>
      </c>
      <c r="AB108" s="98">
        <f>VLOOKUP(B:B,'[4]SQL Results'!$B$1:$AJ$65536,35,0)</f>
        <v>228.15</v>
      </c>
      <c r="AC108" s="98">
        <f>VLOOKUP(B:B,'[4]SQL Results'!$B$1:$AK$65536,36,0)</f>
        <v>6</v>
      </c>
      <c r="AD108" s="98">
        <f t="shared" si="59"/>
        <v>9</v>
      </c>
      <c r="AE108" s="98" t="s">
        <v>14</v>
      </c>
      <c r="AF108" s="98">
        <f>AB108*0.05</f>
        <v>11.4075</v>
      </c>
      <c r="AG108" s="98">
        <v>3</v>
      </c>
      <c r="AH108" s="98">
        <v>4</v>
      </c>
      <c r="AI108" s="98">
        <f>VLOOKUP(B:B,'[4]SQL Results'!$B$1:$V$65536,21,0)</f>
        <v>5</v>
      </c>
      <c r="AJ108" s="98">
        <f t="shared" si="60"/>
        <v>2</v>
      </c>
      <c r="AK108" s="98" t="s">
        <v>14</v>
      </c>
      <c r="AL108" s="98">
        <f>AI108*5</f>
        <v>25</v>
      </c>
      <c r="AM108" s="98">
        <v>2351</v>
      </c>
      <c r="AN108" s="98">
        <v>2821</v>
      </c>
      <c r="AO108" s="98">
        <f>VLOOKUP(B:B,'[4]SQL Results'!$B$1:$F$65536,5,0)</f>
        <v>1323.74</v>
      </c>
      <c r="AP108" s="98">
        <f t="shared" si="61"/>
        <v>-1027.26</v>
      </c>
      <c r="AQ108" s="98" t="s">
        <v>34</v>
      </c>
      <c r="AR108" s="98">
        <f t="shared" si="55"/>
        <v>52.9496</v>
      </c>
      <c r="AS108" s="98">
        <v>28</v>
      </c>
      <c r="AT108" s="98">
        <v>34</v>
      </c>
      <c r="AU108" s="98">
        <f>VLOOKUP(B:B,'[4]SQL Results'!$B$1:$K$65536,10,0)</f>
        <v>751.93</v>
      </c>
      <c r="AV108" s="98">
        <f>VLOOKUP(B:B,'[4]SQL Results'!$B$1:$L$65536,11,0)</f>
        <v>28</v>
      </c>
      <c r="AW108" s="98">
        <f t="shared" si="62"/>
        <v>0</v>
      </c>
      <c r="AX108" s="98" t="s">
        <v>13</v>
      </c>
      <c r="AY108" s="98">
        <f>AU108*0.4</f>
        <v>300.772</v>
      </c>
      <c r="AZ108" s="98">
        <f t="shared" si="63"/>
        <v>634</v>
      </c>
      <c r="BA108" s="98">
        <f t="shared" si="64"/>
        <v>0</v>
      </c>
    </row>
    <row r="109" customHeight="1" spans="1:53">
      <c r="A109" s="15">
        <v>106</v>
      </c>
      <c r="B109" s="35">
        <v>710</v>
      </c>
      <c r="C109" s="35" t="s">
        <v>151</v>
      </c>
      <c r="D109" s="35" t="s">
        <v>77</v>
      </c>
      <c r="E109" s="35" t="s">
        <v>142</v>
      </c>
      <c r="F109" s="98">
        <v>6</v>
      </c>
      <c r="G109" s="98">
        <v>8</v>
      </c>
      <c r="H109" s="98">
        <f>VLOOKUP(B:B,'[3]SQL Results'!$B$1:$Z$65536,25,0)</f>
        <v>135</v>
      </c>
      <c r="I109" s="98">
        <f>VLOOKUP(B:B,'[3]SQL Results'!$B$1:$AA$65536,26,0)</f>
        <v>1</v>
      </c>
      <c r="J109" s="98">
        <f t="shared" si="56"/>
        <v>-5</v>
      </c>
      <c r="K109" s="98" t="s">
        <v>34</v>
      </c>
      <c r="L109" s="98">
        <f t="shared" ref="L109:L116" si="65">H109*0.02</f>
        <v>2.7</v>
      </c>
      <c r="M109" s="98">
        <f t="shared" ref="M109:M116" si="66">J109*2</f>
        <v>-10</v>
      </c>
      <c r="N109" s="98">
        <v>73</v>
      </c>
      <c r="O109" s="98">
        <v>75</v>
      </c>
      <c r="P109" s="98">
        <f>VLOOKUP(B:B,'[3]SQL Results'!$B$1:$AE$65536,30,0)</f>
        <v>2327.04</v>
      </c>
      <c r="Q109" s="98">
        <f>VLOOKUP(B:B,'[3]SQL Results'!$B$1:$AF$65536,31,0)</f>
        <v>26</v>
      </c>
      <c r="R109" s="98">
        <v>18</v>
      </c>
      <c r="S109" s="98">
        <f t="shared" si="57"/>
        <v>44</v>
      </c>
      <c r="T109" s="98">
        <f t="shared" si="58"/>
        <v>-29</v>
      </c>
      <c r="U109" s="98" t="s">
        <v>34</v>
      </c>
      <c r="V109" s="98">
        <f>P109*0.03</f>
        <v>69.8112</v>
      </c>
      <c r="W109" s="98">
        <f>T109*3</f>
        <v>-87</v>
      </c>
      <c r="X109" s="98">
        <f t="shared" ref="X109:X116" si="67">Y109-4</f>
        <v>11</v>
      </c>
      <c r="Y109" s="98">
        <v>15</v>
      </c>
      <c r="Z109" s="98">
        <f>VLOOKUP(B:B,'[4]SQL Results'!$B$1:$P$65536,15,0)</f>
        <v>179.5</v>
      </c>
      <c r="AA109" s="98">
        <f>VLOOKUP(B:B,'[4]SQL Results'!$B$1:$Q$65536,16,0)</f>
        <v>6</v>
      </c>
      <c r="AB109" s="98">
        <f>VLOOKUP(B:B,'[4]SQL Results'!$B$1:$AJ$65536,35,0)</f>
        <v>39</v>
      </c>
      <c r="AC109" s="98">
        <f>VLOOKUP(B:B,'[4]SQL Results'!$B$1:$AK$65536,36,0)</f>
        <v>1</v>
      </c>
      <c r="AD109" s="98">
        <f t="shared" si="59"/>
        <v>-8</v>
      </c>
      <c r="AE109" s="98" t="s">
        <v>34</v>
      </c>
      <c r="AF109" s="98">
        <f>AB109*0.03</f>
        <v>1.17</v>
      </c>
      <c r="AG109" s="98">
        <v>3</v>
      </c>
      <c r="AH109" s="98">
        <v>4</v>
      </c>
      <c r="AI109" s="98">
        <f>VLOOKUP(B:B,'[4]SQL Results'!$B$1:$V$65536,21,0)</f>
        <v>15</v>
      </c>
      <c r="AJ109" s="98">
        <f t="shared" si="60"/>
        <v>12</v>
      </c>
      <c r="AK109" s="98" t="s">
        <v>14</v>
      </c>
      <c r="AL109" s="98">
        <f>AI109*5</f>
        <v>75</v>
      </c>
      <c r="AM109" s="98">
        <v>2351</v>
      </c>
      <c r="AN109" s="98">
        <v>2821</v>
      </c>
      <c r="AO109" s="98">
        <f>VLOOKUP(B:B,'[4]SQL Results'!$B$1:$F$65536,5,0)</f>
        <v>814.9</v>
      </c>
      <c r="AP109" s="98">
        <f t="shared" si="61"/>
        <v>-1536.1</v>
      </c>
      <c r="AQ109" s="98" t="s">
        <v>34</v>
      </c>
      <c r="AR109" s="98">
        <f t="shared" si="55"/>
        <v>32.596</v>
      </c>
      <c r="AS109" s="98">
        <v>37</v>
      </c>
      <c r="AT109" s="98">
        <v>44</v>
      </c>
      <c r="AU109" s="98">
        <f>VLOOKUP(B:B,'[4]SQL Results'!$B$1:$K$65536,10,0)</f>
        <v>1152.18</v>
      </c>
      <c r="AV109" s="98">
        <f>VLOOKUP(B:B,'[4]SQL Results'!$B$1:$L$65536,11,0)</f>
        <v>42</v>
      </c>
      <c r="AW109" s="98">
        <f t="shared" si="62"/>
        <v>5</v>
      </c>
      <c r="AX109" s="98" t="s">
        <v>13</v>
      </c>
      <c r="AY109" s="98">
        <f>AU109*0.4</f>
        <v>460.872</v>
      </c>
      <c r="AZ109" s="98">
        <f t="shared" si="63"/>
        <v>642</v>
      </c>
      <c r="BA109" s="98">
        <f t="shared" si="64"/>
        <v>-97</v>
      </c>
    </row>
    <row r="110" customHeight="1" spans="1:53">
      <c r="A110" s="15">
        <v>107</v>
      </c>
      <c r="B110" s="35">
        <v>713</v>
      </c>
      <c r="C110" s="35" t="s">
        <v>152</v>
      </c>
      <c r="D110" s="35" t="s">
        <v>36</v>
      </c>
      <c r="E110" s="35" t="s">
        <v>142</v>
      </c>
      <c r="F110" s="98">
        <v>6</v>
      </c>
      <c r="G110" s="98">
        <v>8</v>
      </c>
      <c r="H110" s="98">
        <f>VLOOKUP(B:B,'[3]SQL Results'!$B$1:$Z$65536,25,0)</f>
        <v>135</v>
      </c>
      <c r="I110" s="98">
        <f>VLOOKUP(B:B,'[3]SQL Results'!$B$1:$AA$65536,26,0)</f>
        <v>1</v>
      </c>
      <c r="J110" s="98">
        <f t="shared" si="56"/>
        <v>-5</v>
      </c>
      <c r="K110" s="98" t="s">
        <v>34</v>
      </c>
      <c r="L110" s="98">
        <f t="shared" si="65"/>
        <v>2.7</v>
      </c>
      <c r="M110" s="98">
        <f t="shared" si="66"/>
        <v>-10</v>
      </c>
      <c r="N110" s="98">
        <v>56</v>
      </c>
      <c r="O110" s="98">
        <v>54</v>
      </c>
      <c r="P110" s="98">
        <f>VLOOKUP(B:B,'[3]SQL Results'!$B$1:$AE$65536,30,0)</f>
        <v>1188.41</v>
      </c>
      <c r="Q110" s="98">
        <f>VLOOKUP(B:B,'[3]SQL Results'!$B$1:$AF$65536,31,0)</f>
        <v>17</v>
      </c>
      <c r="R110" s="98">
        <v>4</v>
      </c>
      <c r="S110" s="98">
        <f t="shared" si="57"/>
        <v>21</v>
      </c>
      <c r="T110" s="98">
        <f t="shared" si="58"/>
        <v>-35</v>
      </c>
      <c r="U110" s="98" t="s">
        <v>34</v>
      </c>
      <c r="V110" s="98">
        <f>P110*0.03</f>
        <v>35.6523</v>
      </c>
      <c r="W110" s="98">
        <f>T110*3</f>
        <v>-105</v>
      </c>
      <c r="X110" s="98">
        <f t="shared" si="67"/>
        <v>11</v>
      </c>
      <c r="Y110" s="98">
        <v>15</v>
      </c>
      <c r="Z110" s="98">
        <f>VLOOKUP(B:B,'[4]SQL Results'!$B$1:$P$65536,15,0)</f>
        <v>255.6</v>
      </c>
      <c r="AA110" s="98">
        <f>VLOOKUP(B:B,'[4]SQL Results'!$B$1:$Q$65536,16,0)</f>
        <v>8</v>
      </c>
      <c r="AB110" s="98">
        <v>0</v>
      </c>
      <c r="AC110" s="98">
        <v>0</v>
      </c>
      <c r="AD110" s="98">
        <f t="shared" si="59"/>
        <v>-7</v>
      </c>
      <c r="AE110" s="98" t="s">
        <v>34</v>
      </c>
      <c r="AF110" s="98">
        <f>AB110*0.03</f>
        <v>0</v>
      </c>
      <c r="AG110" s="98">
        <v>2</v>
      </c>
      <c r="AH110" s="98">
        <v>2</v>
      </c>
      <c r="AI110" s="98">
        <v>0</v>
      </c>
      <c r="AJ110" s="98">
        <f t="shared" si="60"/>
        <v>-2</v>
      </c>
      <c r="AK110" s="98" t="s">
        <v>34</v>
      </c>
      <c r="AL110" s="98"/>
      <c r="AM110" s="98">
        <v>1625.5</v>
      </c>
      <c r="AN110" s="98">
        <v>1942</v>
      </c>
      <c r="AO110" s="98">
        <f>VLOOKUP(B:B,'[4]SQL Results'!$B$1:$F$65536,5,0)</f>
        <v>837</v>
      </c>
      <c r="AP110" s="98">
        <f t="shared" si="61"/>
        <v>-788.5</v>
      </c>
      <c r="AQ110" s="98" t="s">
        <v>34</v>
      </c>
      <c r="AR110" s="98">
        <f t="shared" si="55"/>
        <v>33.48</v>
      </c>
      <c r="AS110" s="98">
        <v>31</v>
      </c>
      <c r="AT110" s="98">
        <v>37</v>
      </c>
      <c r="AU110" s="98">
        <f>VLOOKUP(B:B,'[4]SQL Results'!$B$1:$K$65536,10,0)</f>
        <v>699.47</v>
      </c>
      <c r="AV110" s="98">
        <f>VLOOKUP(B:B,'[4]SQL Results'!$B$1:$L$65536,11,0)</f>
        <v>25.5</v>
      </c>
      <c r="AW110" s="98">
        <f t="shared" si="62"/>
        <v>-5.5</v>
      </c>
      <c r="AX110" s="98" t="s">
        <v>34</v>
      </c>
      <c r="AY110" s="98">
        <f>AU110*0.03</f>
        <v>20.9841</v>
      </c>
      <c r="AZ110" s="98">
        <f t="shared" si="63"/>
        <v>93</v>
      </c>
      <c r="BA110" s="98">
        <f t="shared" si="64"/>
        <v>-115</v>
      </c>
    </row>
    <row r="111" customHeight="1" spans="1:53">
      <c r="A111" s="15">
        <v>108</v>
      </c>
      <c r="B111" s="35">
        <v>738</v>
      </c>
      <c r="C111" s="35" t="s">
        <v>153</v>
      </c>
      <c r="D111" s="35" t="s">
        <v>77</v>
      </c>
      <c r="E111" s="35" t="s">
        <v>142</v>
      </c>
      <c r="F111" s="98">
        <v>6</v>
      </c>
      <c r="G111" s="98">
        <v>8</v>
      </c>
      <c r="H111" s="98">
        <f>VLOOKUP(B:B,'[3]SQL Results'!$B$1:$Z$65536,25,0)</f>
        <v>135</v>
      </c>
      <c r="I111" s="98">
        <f>VLOOKUP(B:B,'[3]SQL Results'!$B$1:$AA$65536,26,0)</f>
        <v>1</v>
      </c>
      <c r="J111" s="98">
        <f t="shared" si="56"/>
        <v>-5</v>
      </c>
      <c r="K111" s="98" t="s">
        <v>34</v>
      </c>
      <c r="L111" s="98">
        <f t="shared" si="65"/>
        <v>2.7</v>
      </c>
      <c r="M111" s="98">
        <f t="shared" si="66"/>
        <v>-10</v>
      </c>
      <c r="N111" s="98">
        <v>73</v>
      </c>
      <c r="O111" s="98">
        <v>75</v>
      </c>
      <c r="P111" s="98">
        <f>VLOOKUP(B:B,'[3]SQL Results'!$B$1:$AE$65536,30,0)</f>
        <v>3359.05</v>
      </c>
      <c r="Q111" s="98">
        <f>VLOOKUP(B:B,'[3]SQL Results'!$B$1:$AF$65536,31,0)</f>
        <v>41</v>
      </c>
      <c r="R111" s="98">
        <v>20</v>
      </c>
      <c r="S111" s="98">
        <f t="shared" si="57"/>
        <v>61</v>
      </c>
      <c r="T111" s="98">
        <f t="shared" si="58"/>
        <v>-12</v>
      </c>
      <c r="U111" s="98" t="s">
        <v>34</v>
      </c>
      <c r="V111" s="98">
        <f>P111*0.03</f>
        <v>100.7715</v>
      </c>
      <c r="W111" s="98">
        <f>T111*3</f>
        <v>-36</v>
      </c>
      <c r="X111" s="98">
        <f t="shared" si="67"/>
        <v>11</v>
      </c>
      <c r="Y111" s="98">
        <v>15</v>
      </c>
      <c r="Z111" s="98">
        <f>VLOOKUP(B:B,'[4]SQL Results'!$B$1:$P$65536,15,0)</f>
        <v>402</v>
      </c>
      <c r="AA111" s="98">
        <f>VLOOKUP(B:B,'[4]SQL Results'!$B$1:$Q$65536,16,0)</f>
        <v>14</v>
      </c>
      <c r="AB111" s="98">
        <f>VLOOKUP(B:B,'[4]SQL Results'!$B$1:$AJ$65536,35,0)</f>
        <v>39.8</v>
      </c>
      <c r="AC111" s="98">
        <f>VLOOKUP(B:B,'[4]SQL Results'!$B$1:$AK$65536,36,0)</f>
        <v>1</v>
      </c>
      <c r="AD111" s="98">
        <f t="shared" si="59"/>
        <v>0</v>
      </c>
      <c r="AE111" s="98" t="s">
        <v>14</v>
      </c>
      <c r="AF111" s="98">
        <f>AB111*0.05</f>
        <v>1.99</v>
      </c>
      <c r="AG111" s="98">
        <v>3</v>
      </c>
      <c r="AH111" s="98">
        <v>4</v>
      </c>
      <c r="AI111" s="98">
        <f>VLOOKUP(B:B,'[4]SQL Results'!$B$1:$V$65536,21,0)</f>
        <v>2</v>
      </c>
      <c r="AJ111" s="98">
        <f t="shared" si="60"/>
        <v>-1</v>
      </c>
      <c r="AK111" s="98" t="s">
        <v>34</v>
      </c>
      <c r="AL111" s="98"/>
      <c r="AM111" s="98">
        <v>1307</v>
      </c>
      <c r="AN111" s="98">
        <v>1568</v>
      </c>
      <c r="AO111" s="98">
        <f>VLOOKUP(B:B,'[4]SQL Results'!$B$1:$F$65536,5,0)</f>
        <v>1608.8</v>
      </c>
      <c r="AP111" s="98">
        <f t="shared" si="61"/>
        <v>301.8</v>
      </c>
      <c r="AQ111" s="98" t="s">
        <v>14</v>
      </c>
      <c r="AR111" s="98">
        <f>AO111*0.07</f>
        <v>112.616</v>
      </c>
      <c r="AS111" s="98">
        <v>28</v>
      </c>
      <c r="AT111" s="98">
        <v>34</v>
      </c>
      <c r="AU111" s="98">
        <f>VLOOKUP(B:B,'[4]SQL Results'!$B$1:$K$65536,10,0)</f>
        <v>746.69</v>
      </c>
      <c r="AV111" s="98">
        <f>VLOOKUP(B:B,'[4]SQL Results'!$B$1:$L$65536,11,0)</f>
        <v>28</v>
      </c>
      <c r="AW111" s="98">
        <f t="shared" si="62"/>
        <v>0</v>
      </c>
      <c r="AX111" s="98" t="s">
        <v>13</v>
      </c>
      <c r="AY111" s="98">
        <f>AU111*0.4</f>
        <v>298.676</v>
      </c>
      <c r="AZ111" s="98">
        <f t="shared" si="63"/>
        <v>517</v>
      </c>
      <c r="BA111" s="98">
        <f t="shared" si="64"/>
        <v>-46</v>
      </c>
    </row>
    <row r="112" customHeight="1" spans="1:53">
      <c r="A112" s="15">
        <v>109</v>
      </c>
      <c r="B112" s="35">
        <v>754</v>
      </c>
      <c r="C112" s="35" t="s">
        <v>154</v>
      </c>
      <c r="D112" s="35" t="s">
        <v>45</v>
      </c>
      <c r="E112" s="35" t="s">
        <v>142</v>
      </c>
      <c r="F112" s="98">
        <v>7</v>
      </c>
      <c r="G112" s="98">
        <v>9</v>
      </c>
      <c r="H112" s="98">
        <f>VLOOKUP(B:B,'[3]SQL Results'!$B$1:$Z$65536,25,0)</f>
        <v>135</v>
      </c>
      <c r="I112" s="98">
        <f>VLOOKUP(B:B,'[3]SQL Results'!$B$1:$AA$65536,26,0)</f>
        <v>1</v>
      </c>
      <c r="J112" s="98">
        <f t="shared" si="56"/>
        <v>-6</v>
      </c>
      <c r="K112" s="98" t="s">
        <v>34</v>
      </c>
      <c r="L112" s="98">
        <f t="shared" si="65"/>
        <v>2.7</v>
      </c>
      <c r="M112" s="98">
        <f t="shared" si="66"/>
        <v>-12</v>
      </c>
      <c r="N112" s="98">
        <v>107</v>
      </c>
      <c r="O112" s="98">
        <v>115</v>
      </c>
      <c r="P112" s="98">
        <f>VLOOKUP(B:B,'[3]SQL Results'!$B$1:$AE$65536,30,0)</f>
        <v>3061</v>
      </c>
      <c r="Q112" s="98">
        <f>VLOOKUP(B:B,'[3]SQL Results'!$B$1:$AF$65536,31,0)</f>
        <v>32</v>
      </c>
      <c r="R112" s="98">
        <v>21</v>
      </c>
      <c r="S112" s="98">
        <f t="shared" si="57"/>
        <v>53</v>
      </c>
      <c r="T112" s="98">
        <f t="shared" si="58"/>
        <v>-54</v>
      </c>
      <c r="U112" s="98" t="s">
        <v>34</v>
      </c>
      <c r="V112" s="98">
        <f>P112*0.03</f>
        <v>91.83</v>
      </c>
      <c r="W112" s="98">
        <f>T112*3</f>
        <v>-162</v>
      </c>
      <c r="X112" s="98">
        <f t="shared" si="67"/>
        <v>34</v>
      </c>
      <c r="Y112" s="98">
        <v>38</v>
      </c>
      <c r="Z112" s="98">
        <f>VLOOKUP(B:B,'[4]SQL Results'!$B$1:$P$65536,15,0)</f>
        <v>140.5</v>
      </c>
      <c r="AA112" s="98">
        <f>VLOOKUP(B:B,'[4]SQL Results'!$B$1:$Q$65536,16,0)</f>
        <v>5</v>
      </c>
      <c r="AB112" s="98">
        <f>VLOOKUP(B:B,'[4]SQL Results'!$B$1:$AJ$65536,35,0)</f>
        <v>801.55</v>
      </c>
      <c r="AC112" s="98">
        <f>VLOOKUP(B:B,'[4]SQL Results'!$B$1:$AK$65536,36,0)</f>
        <v>23</v>
      </c>
      <c r="AD112" s="98">
        <f t="shared" si="59"/>
        <v>-10</v>
      </c>
      <c r="AE112" s="98" t="s">
        <v>34</v>
      </c>
      <c r="AF112" s="98">
        <f>AB112*0.03</f>
        <v>24.0465</v>
      </c>
      <c r="AG112" s="98">
        <v>8</v>
      </c>
      <c r="AH112" s="98">
        <v>10</v>
      </c>
      <c r="AI112" s="98">
        <f>VLOOKUP(B:B,'[4]SQL Results'!$B$1:$V$65536,21,0)</f>
        <v>4</v>
      </c>
      <c r="AJ112" s="98">
        <f t="shared" si="60"/>
        <v>-4</v>
      </c>
      <c r="AK112" s="98" t="s">
        <v>34</v>
      </c>
      <c r="AL112" s="98"/>
      <c r="AM112" s="98">
        <v>1326</v>
      </c>
      <c r="AN112" s="98">
        <v>1591</v>
      </c>
      <c r="AO112" s="98">
        <f>VLOOKUP(B:B,'[4]SQL Results'!$B$1:$F$65536,5,0)</f>
        <v>102</v>
      </c>
      <c r="AP112" s="98">
        <f t="shared" si="61"/>
        <v>-1224</v>
      </c>
      <c r="AQ112" s="98" t="s">
        <v>34</v>
      </c>
      <c r="AR112" s="98">
        <f>AO112*0.04</f>
        <v>4.08</v>
      </c>
      <c r="AS112" s="98">
        <v>51</v>
      </c>
      <c r="AT112" s="98">
        <v>59</v>
      </c>
      <c r="AU112" s="98">
        <f>VLOOKUP(B:B,'[4]SQL Results'!$B$1:$K$65536,10,0)</f>
        <v>1652.05</v>
      </c>
      <c r="AV112" s="98">
        <f>VLOOKUP(B:B,'[4]SQL Results'!$B$1:$L$65536,11,0)</f>
        <v>63</v>
      </c>
      <c r="AW112" s="98">
        <f t="shared" si="62"/>
        <v>12</v>
      </c>
      <c r="AX112" s="98" t="s">
        <v>14</v>
      </c>
      <c r="AY112" s="98">
        <f>AU112*0.05</f>
        <v>82.6025</v>
      </c>
      <c r="AZ112" s="98">
        <f t="shared" si="63"/>
        <v>205</v>
      </c>
      <c r="BA112" s="98">
        <f t="shared" si="64"/>
        <v>-174</v>
      </c>
    </row>
    <row r="113" customHeight="1" spans="1:53">
      <c r="A113" s="15">
        <v>110</v>
      </c>
      <c r="B113" s="35">
        <v>101453</v>
      </c>
      <c r="C113" s="35" t="s">
        <v>155</v>
      </c>
      <c r="D113" s="35" t="s">
        <v>38</v>
      </c>
      <c r="E113" s="35" t="s">
        <v>142</v>
      </c>
      <c r="F113" s="98">
        <v>7</v>
      </c>
      <c r="G113" s="98">
        <v>9</v>
      </c>
      <c r="H113" s="98">
        <f>VLOOKUP(B:B,'[3]SQL Results'!$B$1:$Z$65536,25,0)</f>
        <v>675</v>
      </c>
      <c r="I113" s="98">
        <f>VLOOKUP(B:B,'[3]SQL Results'!$B$1:$AA$65536,26,0)</f>
        <v>5</v>
      </c>
      <c r="J113" s="98">
        <f t="shared" si="56"/>
        <v>-2</v>
      </c>
      <c r="K113" s="98" t="s">
        <v>34</v>
      </c>
      <c r="L113" s="98">
        <f t="shared" si="65"/>
        <v>13.5</v>
      </c>
      <c r="M113" s="98">
        <f t="shared" si="66"/>
        <v>-4</v>
      </c>
      <c r="N113" s="98">
        <v>82</v>
      </c>
      <c r="O113" s="98">
        <v>86</v>
      </c>
      <c r="P113" s="98">
        <f>VLOOKUP(B:B,'[3]SQL Results'!$B$1:$AE$65536,30,0)</f>
        <v>7587.1</v>
      </c>
      <c r="Q113" s="98">
        <f>VLOOKUP(B:B,'[3]SQL Results'!$B$1:$AF$65536,31,0)</f>
        <v>81</v>
      </c>
      <c r="R113" s="98">
        <v>52</v>
      </c>
      <c r="S113" s="98">
        <f t="shared" si="57"/>
        <v>133</v>
      </c>
      <c r="T113" s="98">
        <f t="shared" si="58"/>
        <v>51</v>
      </c>
      <c r="U113" s="98" t="s">
        <v>14</v>
      </c>
      <c r="V113" s="98">
        <f>P113*0.05</f>
        <v>379.355</v>
      </c>
      <c r="W113" s="98"/>
      <c r="X113" s="98">
        <f t="shared" si="67"/>
        <v>25</v>
      </c>
      <c r="Y113" s="98">
        <v>29</v>
      </c>
      <c r="Z113" s="98">
        <f>VLOOKUP(B:B,'[4]SQL Results'!$B$1:$P$65536,15,0)</f>
        <v>257.98</v>
      </c>
      <c r="AA113" s="98">
        <f>VLOOKUP(B:B,'[4]SQL Results'!$B$1:$Q$65536,16,0)</f>
        <v>10</v>
      </c>
      <c r="AB113" s="98">
        <f>VLOOKUP(B:B,'[4]SQL Results'!$B$1:$AJ$65536,35,0)</f>
        <v>235.6</v>
      </c>
      <c r="AC113" s="98">
        <f>VLOOKUP(B:B,'[4]SQL Results'!$B$1:$AK$65536,36,0)</f>
        <v>6</v>
      </c>
      <c r="AD113" s="98">
        <f t="shared" si="59"/>
        <v>-13</v>
      </c>
      <c r="AE113" s="98" t="s">
        <v>34</v>
      </c>
      <c r="AF113" s="98">
        <f>AB113*0.03</f>
        <v>7.068</v>
      </c>
      <c r="AG113" s="98">
        <v>6</v>
      </c>
      <c r="AH113" s="98">
        <v>7</v>
      </c>
      <c r="AI113" s="98">
        <f>VLOOKUP(B:B,'[4]SQL Results'!$B$1:$V$65536,21,0)</f>
        <v>8</v>
      </c>
      <c r="AJ113" s="98">
        <f t="shared" si="60"/>
        <v>2</v>
      </c>
      <c r="AK113" s="98" t="s">
        <v>14</v>
      </c>
      <c r="AL113" s="98">
        <f>AI113*5</f>
        <v>40</v>
      </c>
      <c r="AM113" s="98">
        <v>1142</v>
      </c>
      <c r="AN113" s="98">
        <v>1370</v>
      </c>
      <c r="AO113" s="98">
        <f>VLOOKUP(B:B,'[4]SQL Results'!$B$1:$F$65536,5,0)</f>
        <v>139</v>
      </c>
      <c r="AP113" s="98">
        <f t="shared" si="61"/>
        <v>-1003</v>
      </c>
      <c r="AQ113" s="98" t="s">
        <v>34</v>
      </c>
      <c r="AR113" s="98">
        <f>AO113*0.04</f>
        <v>5.56</v>
      </c>
      <c r="AS113" s="98">
        <v>50</v>
      </c>
      <c r="AT113" s="98">
        <v>58</v>
      </c>
      <c r="AU113" s="98">
        <f>VLOOKUP(B:B,'[4]SQL Results'!$B$1:$K$65536,10,0)</f>
        <v>1819.15</v>
      </c>
      <c r="AV113" s="98">
        <f>VLOOKUP(B:B,'[4]SQL Results'!$B$1:$L$65536,11,0)</f>
        <v>67</v>
      </c>
      <c r="AW113" s="98">
        <f t="shared" si="62"/>
        <v>17</v>
      </c>
      <c r="AX113" s="98" t="s">
        <v>14</v>
      </c>
      <c r="AY113" s="98">
        <f>AU113*0.05</f>
        <v>90.9575</v>
      </c>
      <c r="AZ113" s="98">
        <f t="shared" si="63"/>
        <v>536</v>
      </c>
      <c r="BA113" s="98">
        <f t="shared" si="64"/>
        <v>-4</v>
      </c>
    </row>
    <row r="114" s="89" customFormat="1" customHeight="1" spans="1:53">
      <c r="A114" s="15">
        <v>111</v>
      </c>
      <c r="B114" s="35">
        <v>104838</v>
      </c>
      <c r="C114" s="35" t="s">
        <v>156</v>
      </c>
      <c r="D114" s="35" t="s">
        <v>36</v>
      </c>
      <c r="E114" s="35" t="s">
        <v>142</v>
      </c>
      <c r="F114" s="98">
        <v>6</v>
      </c>
      <c r="G114" s="98">
        <v>8</v>
      </c>
      <c r="H114" s="98">
        <f>VLOOKUP(B:B,'[3]SQL Results'!$B$1:$Z$65536,25,0)</f>
        <v>503.86</v>
      </c>
      <c r="I114" s="98">
        <f>VLOOKUP(B:B,'[3]SQL Results'!$B$1:$AA$65536,26,0)</f>
        <v>4</v>
      </c>
      <c r="J114" s="98">
        <f t="shared" si="56"/>
        <v>-2</v>
      </c>
      <c r="K114" s="98" t="s">
        <v>34</v>
      </c>
      <c r="L114" s="98">
        <f t="shared" si="65"/>
        <v>10.0772</v>
      </c>
      <c r="M114" s="98">
        <f t="shared" si="66"/>
        <v>-4</v>
      </c>
      <c r="N114" s="98">
        <v>56</v>
      </c>
      <c r="O114" s="98">
        <v>54</v>
      </c>
      <c r="P114" s="98">
        <f>VLOOKUP(B:B,'[3]SQL Results'!$B$1:$AE$65536,30,0)</f>
        <v>1139.2</v>
      </c>
      <c r="Q114" s="98">
        <f>VLOOKUP(B:B,'[3]SQL Results'!$B$1:$AF$65536,31,0)</f>
        <v>15</v>
      </c>
      <c r="R114" s="98">
        <v>3</v>
      </c>
      <c r="S114" s="98">
        <f t="shared" si="57"/>
        <v>18</v>
      </c>
      <c r="T114" s="98">
        <f t="shared" si="58"/>
        <v>-38</v>
      </c>
      <c r="U114" s="98" t="s">
        <v>34</v>
      </c>
      <c r="V114" s="98">
        <f>P114*0.03</f>
        <v>34.176</v>
      </c>
      <c r="W114" s="98">
        <f>T114*3</f>
        <v>-114</v>
      </c>
      <c r="X114" s="98">
        <f t="shared" si="67"/>
        <v>11</v>
      </c>
      <c r="Y114" s="98">
        <v>15</v>
      </c>
      <c r="Z114" s="98">
        <f>VLOOKUP(B:B,'[4]SQL Results'!$B$1:$P$65536,15,0)</f>
        <v>51</v>
      </c>
      <c r="AA114" s="98">
        <f>VLOOKUP(B:B,'[4]SQL Results'!$B$1:$Q$65536,16,0)</f>
        <v>2</v>
      </c>
      <c r="AB114" s="98">
        <f>VLOOKUP(B:B,'[4]SQL Results'!$B$1:$AJ$65536,35,0)</f>
        <v>139.2</v>
      </c>
      <c r="AC114" s="98">
        <f>VLOOKUP(B:B,'[4]SQL Results'!$B$1:$AK$65536,36,0)</f>
        <v>4</v>
      </c>
      <c r="AD114" s="98">
        <f t="shared" si="59"/>
        <v>-9</v>
      </c>
      <c r="AE114" s="98" t="s">
        <v>34</v>
      </c>
      <c r="AF114" s="98">
        <f>AB114*0.03</f>
        <v>4.176</v>
      </c>
      <c r="AG114" s="98">
        <v>3</v>
      </c>
      <c r="AH114" s="98">
        <v>4</v>
      </c>
      <c r="AI114" s="98">
        <f>VLOOKUP(B:B,'[4]SQL Results'!$B$1:$V$65536,21,0)</f>
        <v>3</v>
      </c>
      <c r="AJ114" s="98">
        <f t="shared" si="60"/>
        <v>0</v>
      </c>
      <c r="AK114" s="98" t="s">
        <v>13</v>
      </c>
      <c r="AL114" s="98"/>
      <c r="AM114" s="98">
        <v>807</v>
      </c>
      <c r="AN114" s="98">
        <v>968</v>
      </c>
      <c r="AO114" s="98">
        <f>VLOOKUP(B:B,'[4]SQL Results'!$B$1:$F$65536,5,0)</f>
        <v>770.5</v>
      </c>
      <c r="AP114" s="98">
        <f t="shared" si="61"/>
        <v>-36.5</v>
      </c>
      <c r="AQ114" s="98" t="s">
        <v>34</v>
      </c>
      <c r="AR114" s="98">
        <f>AO114*0.04</f>
        <v>30.82</v>
      </c>
      <c r="AS114" s="98">
        <v>28</v>
      </c>
      <c r="AT114" s="98">
        <v>34</v>
      </c>
      <c r="AU114" s="98">
        <f>VLOOKUP(B:B,'[4]SQL Results'!$B$1:$K$65536,10,0)</f>
        <v>684.53</v>
      </c>
      <c r="AV114" s="98">
        <f>VLOOKUP(B:B,'[4]SQL Results'!$B$1:$L$65536,11,0)</f>
        <v>28</v>
      </c>
      <c r="AW114" s="98">
        <f t="shared" si="62"/>
        <v>0</v>
      </c>
      <c r="AX114" s="98" t="s">
        <v>13</v>
      </c>
      <c r="AY114" s="98">
        <f>AU114*0.4</f>
        <v>273.812</v>
      </c>
      <c r="AZ114" s="98">
        <f t="shared" si="63"/>
        <v>353</v>
      </c>
      <c r="BA114" s="98">
        <f t="shared" si="64"/>
        <v>-118</v>
      </c>
    </row>
    <row r="115" s="89" customFormat="1" customHeight="1" spans="1:53">
      <c r="A115" s="15">
        <v>112</v>
      </c>
      <c r="B115" s="35">
        <v>104533</v>
      </c>
      <c r="C115" s="35" t="s">
        <v>157</v>
      </c>
      <c r="D115" s="35" t="s">
        <v>36</v>
      </c>
      <c r="E115" s="35" t="s">
        <v>142</v>
      </c>
      <c r="F115" s="98">
        <v>6</v>
      </c>
      <c r="G115" s="98">
        <v>8</v>
      </c>
      <c r="H115" s="98">
        <f>VLOOKUP(B:B,'[3]SQL Results'!$B$1:$Z$65536,25,0)</f>
        <v>405</v>
      </c>
      <c r="I115" s="98">
        <f>VLOOKUP(B:B,'[3]SQL Results'!$B$1:$AA$65536,26,0)</f>
        <v>3</v>
      </c>
      <c r="J115" s="98">
        <f t="shared" si="56"/>
        <v>-3</v>
      </c>
      <c r="K115" s="98" t="s">
        <v>34</v>
      </c>
      <c r="L115" s="98">
        <f t="shared" si="65"/>
        <v>8.1</v>
      </c>
      <c r="M115" s="98">
        <f t="shared" si="66"/>
        <v>-6</v>
      </c>
      <c r="N115" s="98">
        <v>56</v>
      </c>
      <c r="O115" s="98">
        <v>54</v>
      </c>
      <c r="P115" s="98">
        <f>VLOOKUP(B:B,'[3]SQL Results'!$B$1:$AE$65536,30,0)</f>
        <v>5695.28</v>
      </c>
      <c r="Q115" s="98">
        <f>VLOOKUP(B:B,'[3]SQL Results'!$B$1:$AF$65536,31,0)</f>
        <v>79</v>
      </c>
      <c r="R115" s="98">
        <v>27</v>
      </c>
      <c r="S115" s="98">
        <f t="shared" si="57"/>
        <v>106</v>
      </c>
      <c r="T115" s="98">
        <f t="shared" si="58"/>
        <v>50</v>
      </c>
      <c r="U115" s="98" t="s">
        <v>14</v>
      </c>
      <c r="V115" s="98">
        <f>P115*0.05</f>
        <v>284.764</v>
      </c>
      <c r="W115" s="98"/>
      <c r="X115" s="98">
        <f t="shared" si="67"/>
        <v>11</v>
      </c>
      <c r="Y115" s="98">
        <v>15</v>
      </c>
      <c r="Z115" s="98">
        <f>VLOOKUP(B:B,'[4]SQL Results'!$B$1:$P$65536,15,0)</f>
        <v>187.5</v>
      </c>
      <c r="AA115" s="98">
        <f>VLOOKUP(B:B,'[4]SQL Results'!$B$1:$Q$65536,16,0)</f>
        <v>4</v>
      </c>
      <c r="AB115" s="98">
        <f>VLOOKUP(B:B,'[4]SQL Results'!$B$1:$AJ$65536,35,0)</f>
        <v>128.7</v>
      </c>
      <c r="AC115" s="98">
        <f>VLOOKUP(B:B,'[4]SQL Results'!$B$1:$AK$65536,36,0)</f>
        <v>4</v>
      </c>
      <c r="AD115" s="98">
        <f t="shared" si="59"/>
        <v>-7</v>
      </c>
      <c r="AE115" s="98" t="s">
        <v>34</v>
      </c>
      <c r="AF115" s="98">
        <f>AB115*0.03</f>
        <v>3.861</v>
      </c>
      <c r="AG115" s="98">
        <v>3</v>
      </c>
      <c r="AH115" s="98">
        <v>4</v>
      </c>
      <c r="AI115" s="98">
        <f>VLOOKUP(B:B,'[4]SQL Results'!$B$1:$V$65536,21,0)</f>
        <v>2</v>
      </c>
      <c r="AJ115" s="98">
        <f t="shared" si="60"/>
        <v>-1</v>
      </c>
      <c r="AK115" s="98" t="s">
        <v>34</v>
      </c>
      <c r="AL115" s="98"/>
      <c r="AM115" s="98">
        <v>3006</v>
      </c>
      <c r="AN115" s="98">
        <v>3360</v>
      </c>
      <c r="AO115" s="98">
        <f>VLOOKUP(B:B,'[4]SQL Results'!$B$1:$F$65536,5,0)</f>
        <v>321</v>
      </c>
      <c r="AP115" s="98">
        <f t="shared" si="61"/>
        <v>-2685</v>
      </c>
      <c r="AQ115" s="98" t="s">
        <v>34</v>
      </c>
      <c r="AR115" s="98">
        <f>AO115*0.04</f>
        <v>12.84</v>
      </c>
      <c r="AS115" s="98">
        <v>28</v>
      </c>
      <c r="AT115" s="98">
        <v>34</v>
      </c>
      <c r="AU115" s="98">
        <f>VLOOKUP(B:B,'[4]SQL Results'!$B$1:$K$65536,10,0)</f>
        <v>421.97</v>
      </c>
      <c r="AV115" s="98">
        <f>VLOOKUP(B:B,'[4]SQL Results'!$B$1:$L$65536,11,0)</f>
        <v>18</v>
      </c>
      <c r="AW115" s="98">
        <f t="shared" si="62"/>
        <v>-10</v>
      </c>
      <c r="AX115" s="98" t="s">
        <v>34</v>
      </c>
      <c r="AY115" s="98">
        <f>AU115*0.03</f>
        <v>12.6591</v>
      </c>
      <c r="AZ115" s="98">
        <f t="shared" si="63"/>
        <v>322</v>
      </c>
      <c r="BA115" s="98">
        <f t="shared" si="64"/>
        <v>-6</v>
      </c>
    </row>
    <row r="116" s="89" customFormat="1" customHeight="1" spans="1:53">
      <c r="A116" s="15">
        <v>113</v>
      </c>
      <c r="B116" s="35">
        <v>104428</v>
      </c>
      <c r="C116" s="35" t="s">
        <v>158</v>
      </c>
      <c r="D116" s="35" t="s">
        <v>36</v>
      </c>
      <c r="E116" s="35" t="s">
        <v>142</v>
      </c>
      <c r="F116" s="98">
        <v>6</v>
      </c>
      <c r="G116" s="98">
        <v>8</v>
      </c>
      <c r="H116" s="98">
        <f>VLOOKUP(B:B,'[3]SQL Results'!$B$1:$Z$65536,25,0)</f>
        <v>240</v>
      </c>
      <c r="I116" s="98">
        <f>VLOOKUP(B:B,'[3]SQL Results'!$B$1:$AA$65536,26,0)</f>
        <v>2</v>
      </c>
      <c r="J116" s="98">
        <f t="shared" si="56"/>
        <v>-4</v>
      </c>
      <c r="K116" s="98" t="s">
        <v>34</v>
      </c>
      <c r="L116" s="98">
        <f t="shared" si="65"/>
        <v>4.8</v>
      </c>
      <c r="M116" s="98">
        <f t="shared" si="66"/>
        <v>-8</v>
      </c>
      <c r="N116" s="98">
        <v>56</v>
      </c>
      <c r="O116" s="98">
        <v>54</v>
      </c>
      <c r="P116" s="98">
        <f>VLOOKUP(B:B,'[3]SQL Results'!$B$1:$AE$65536,30,0)</f>
        <v>5307.6</v>
      </c>
      <c r="Q116" s="98">
        <f>VLOOKUP(B:B,'[3]SQL Results'!$B$1:$AF$65536,31,0)</f>
        <v>62</v>
      </c>
      <c r="R116" s="98">
        <v>41</v>
      </c>
      <c r="S116" s="98">
        <f t="shared" si="57"/>
        <v>103</v>
      </c>
      <c r="T116" s="98">
        <f t="shared" si="58"/>
        <v>47</v>
      </c>
      <c r="U116" s="98" t="s">
        <v>14</v>
      </c>
      <c r="V116" s="98">
        <f>P116*0.05</f>
        <v>265.38</v>
      </c>
      <c r="W116" s="98"/>
      <c r="X116" s="98">
        <f t="shared" si="67"/>
        <v>11</v>
      </c>
      <c r="Y116" s="98">
        <v>15</v>
      </c>
      <c r="Z116" s="98">
        <f>VLOOKUP(B:B,'[4]SQL Results'!$B$1:$P$65536,15,0)</f>
        <v>792.5</v>
      </c>
      <c r="AA116" s="98">
        <f>VLOOKUP(B:B,'[4]SQL Results'!$B$1:$Q$65536,16,0)</f>
        <v>26</v>
      </c>
      <c r="AB116" s="98">
        <f>VLOOKUP(B:B,'[4]SQL Results'!$B$1:$AJ$65536,35,0)</f>
        <v>267.15</v>
      </c>
      <c r="AC116" s="98">
        <f>VLOOKUP(B:B,'[4]SQL Results'!$B$1:$AK$65536,36,0)</f>
        <v>8</v>
      </c>
      <c r="AD116" s="98">
        <f t="shared" si="59"/>
        <v>19</v>
      </c>
      <c r="AE116" s="98" t="s">
        <v>14</v>
      </c>
      <c r="AF116" s="98">
        <f>AB116*0.05</f>
        <v>13.3575</v>
      </c>
      <c r="AG116" s="98">
        <v>3</v>
      </c>
      <c r="AH116" s="98">
        <v>4</v>
      </c>
      <c r="AI116" s="98">
        <f>VLOOKUP(B:B,'[4]SQL Results'!$B$1:$V$65536,21,0)</f>
        <v>5</v>
      </c>
      <c r="AJ116" s="98">
        <f t="shared" si="60"/>
        <v>2</v>
      </c>
      <c r="AK116" s="98" t="s">
        <v>14</v>
      </c>
      <c r="AL116" s="98">
        <f>AI116*5</f>
        <v>25</v>
      </c>
      <c r="AM116" s="98">
        <v>1806</v>
      </c>
      <c r="AN116" s="98">
        <v>2167</v>
      </c>
      <c r="AO116" s="98">
        <f>VLOOKUP(B:B,'[4]SQL Results'!$B$1:$F$65536,5,0)</f>
        <v>6385.54</v>
      </c>
      <c r="AP116" s="98">
        <f t="shared" si="61"/>
        <v>4579.54</v>
      </c>
      <c r="AQ116" s="98" t="s">
        <v>14</v>
      </c>
      <c r="AR116" s="98">
        <f>AO116*0.07</f>
        <v>446.9878</v>
      </c>
      <c r="AS116" s="98">
        <v>42</v>
      </c>
      <c r="AT116" s="98">
        <v>48</v>
      </c>
      <c r="AU116" s="98">
        <f>VLOOKUP(B:B,'[4]SQL Results'!$B$1:$K$65536,10,0)</f>
        <v>3138.47</v>
      </c>
      <c r="AV116" s="98">
        <f>VLOOKUP(B:B,'[4]SQL Results'!$B$1:$L$65536,11,0)</f>
        <v>129</v>
      </c>
      <c r="AW116" s="98">
        <f t="shared" si="62"/>
        <v>87</v>
      </c>
      <c r="AX116" s="98" t="s">
        <v>14</v>
      </c>
      <c r="AY116" s="98">
        <f>AU116*0.05</f>
        <v>156.9235</v>
      </c>
      <c r="AZ116" s="98">
        <f t="shared" si="63"/>
        <v>912</v>
      </c>
      <c r="BA116" s="98">
        <f t="shared" si="64"/>
        <v>-8</v>
      </c>
    </row>
    <row r="117" s="2" customFormat="1" customHeight="1" spans="1:53">
      <c r="A117" s="93"/>
      <c r="B117" s="35"/>
      <c r="C117" s="35"/>
      <c r="D117" s="35"/>
      <c r="E117" s="35"/>
      <c r="F117" s="33">
        <f t="shared" ref="F117:S117" si="68">SUM(F4:F116)</f>
        <v>723</v>
      </c>
      <c r="G117" s="33">
        <f t="shared" si="68"/>
        <v>947</v>
      </c>
      <c r="H117" s="33">
        <f t="shared" si="68"/>
        <v>56960.32</v>
      </c>
      <c r="I117" s="33">
        <f t="shared" si="68"/>
        <v>441</v>
      </c>
      <c r="J117" s="33">
        <f t="shared" si="68"/>
        <v>-282</v>
      </c>
      <c r="K117" s="33">
        <f t="shared" si="68"/>
        <v>0</v>
      </c>
      <c r="L117" s="33">
        <f t="shared" si="68"/>
        <v>1493.7028</v>
      </c>
      <c r="M117" s="33">
        <f t="shared" si="68"/>
        <v>-652</v>
      </c>
      <c r="N117" s="33">
        <f t="shared" si="68"/>
        <v>10288</v>
      </c>
      <c r="O117" s="33">
        <f t="shared" si="68"/>
        <v>11011</v>
      </c>
      <c r="P117" s="33">
        <f t="shared" si="68"/>
        <v>576291.07</v>
      </c>
      <c r="Q117" s="33">
        <f t="shared" si="68"/>
        <v>6816</v>
      </c>
      <c r="R117" s="33">
        <f t="shared" si="68"/>
        <v>3540</v>
      </c>
      <c r="S117" s="33">
        <f t="shared" si="68"/>
        <v>10356</v>
      </c>
      <c r="T117" s="98">
        <f>S117-O117</f>
        <v>-655</v>
      </c>
      <c r="U117" s="33">
        <f t="shared" ref="T117:BA117" si="69">SUM(U4:U116)</f>
        <v>0</v>
      </c>
      <c r="V117" s="33">
        <f t="shared" si="69"/>
        <v>24572.0864</v>
      </c>
      <c r="W117" s="33">
        <f t="shared" si="69"/>
        <v>-5385</v>
      </c>
      <c r="X117" s="33">
        <f t="shared" si="69"/>
        <v>2554</v>
      </c>
      <c r="Y117" s="33">
        <f t="shared" si="69"/>
        <v>2954</v>
      </c>
      <c r="Z117" s="33">
        <f t="shared" si="69"/>
        <v>43037.08</v>
      </c>
      <c r="AA117" s="33">
        <f t="shared" si="69"/>
        <v>1305</v>
      </c>
      <c r="AB117" s="33">
        <f t="shared" si="69"/>
        <v>26233.69</v>
      </c>
      <c r="AC117" s="33">
        <f t="shared" si="69"/>
        <v>710</v>
      </c>
      <c r="AD117" s="33">
        <f t="shared" si="69"/>
        <v>-939</v>
      </c>
      <c r="AE117" s="33">
        <f t="shared" si="69"/>
        <v>0</v>
      </c>
      <c r="AF117" s="33">
        <f t="shared" si="69"/>
        <v>916.1767</v>
      </c>
      <c r="AG117" s="33">
        <f t="shared" si="69"/>
        <v>656</v>
      </c>
      <c r="AH117" s="33">
        <f t="shared" si="69"/>
        <v>799</v>
      </c>
      <c r="AI117" s="33">
        <f t="shared" si="69"/>
        <v>832</v>
      </c>
      <c r="AJ117" s="33">
        <f t="shared" si="69"/>
        <v>176</v>
      </c>
      <c r="AK117" s="33">
        <f t="shared" si="69"/>
        <v>0</v>
      </c>
      <c r="AL117" s="33">
        <f t="shared" si="69"/>
        <v>3340</v>
      </c>
      <c r="AM117" s="33">
        <f t="shared" si="69"/>
        <v>389007</v>
      </c>
      <c r="AN117" s="33">
        <f t="shared" si="69"/>
        <v>438138</v>
      </c>
      <c r="AO117" s="33">
        <f t="shared" si="69"/>
        <v>253622.1</v>
      </c>
      <c r="AP117" s="33">
        <f t="shared" si="69"/>
        <v>-135384.9</v>
      </c>
      <c r="AQ117" s="33">
        <f t="shared" si="69"/>
        <v>0</v>
      </c>
      <c r="AR117" s="33">
        <f t="shared" si="69"/>
        <v>11898.1577</v>
      </c>
      <c r="AS117" s="33">
        <f t="shared" si="69"/>
        <v>6040</v>
      </c>
      <c r="AT117" s="33">
        <f t="shared" si="69"/>
        <v>6918</v>
      </c>
      <c r="AU117" s="33">
        <f t="shared" si="69"/>
        <v>188382.85</v>
      </c>
      <c r="AV117" s="33">
        <f t="shared" si="69"/>
        <v>7016.5</v>
      </c>
      <c r="AW117" s="33">
        <f t="shared" si="69"/>
        <v>976.5</v>
      </c>
      <c r="AX117" s="33">
        <f t="shared" si="69"/>
        <v>0</v>
      </c>
      <c r="AY117" s="33">
        <f t="shared" si="69"/>
        <v>21143.6131</v>
      </c>
      <c r="AZ117" s="33">
        <f t="shared" si="69"/>
        <v>63360</v>
      </c>
      <c r="BA117" s="33">
        <f t="shared" si="69"/>
        <v>-6037</v>
      </c>
    </row>
    <row r="118" customHeight="1" spans="6:13">
      <c r="F118" s="112"/>
      <c r="G118" s="112"/>
      <c r="H118" s="112"/>
      <c r="I118" s="112"/>
      <c r="J118" s="112"/>
      <c r="K118" s="112"/>
      <c r="L118" s="112"/>
      <c r="M118" s="112"/>
    </row>
  </sheetData>
  <mergeCells count="8">
    <mergeCell ref="A1:BA1"/>
    <mergeCell ref="F2:M2"/>
    <mergeCell ref="N2:W2"/>
    <mergeCell ref="X2:AF2"/>
    <mergeCell ref="AG2:AL2"/>
    <mergeCell ref="AM2:AR2"/>
    <mergeCell ref="AS2:AY2"/>
    <mergeCell ref="AZ2:BA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N21"/>
  <sheetViews>
    <sheetView tabSelected="1" topLeftCell="A10" workbookViewId="0">
      <selection activeCell="G26" sqref="G26"/>
    </sheetView>
  </sheetViews>
  <sheetFormatPr defaultColWidth="9" defaultRowHeight="21" customHeight="1"/>
  <cols>
    <col min="1" max="1" width="4.375" style="3" customWidth="1"/>
    <col min="2" max="2" width="9" style="3"/>
    <col min="3" max="3" width="9.625" style="3" customWidth="1"/>
    <col min="4" max="5" width="11.625" style="3" hidden="1" customWidth="1"/>
    <col min="6" max="6" width="18.75" style="3" customWidth="1"/>
    <col min="7" max="7" width="11" style="3" customWidth="1"/>
    <col min="8" max="8" width="17" style="3" customWidth="1"/>
    <col min="9" max="9" width="7.5" style="3" customWidth="1"/>
    <col min="10" max="10" width="5.625" style="3" customWidth="1"/>
    <col min="11" max="11" width="8.875" style="3" customWidth="1"/>
    <col min="12" max="14" width="8.375" style="3" customWidth="1"/>
    <col min="15" max="15" width="14.625" style="1" customWidth="1"/>
    <col min="16" max="19" width="11.875" style="3" hidden="1" customWidth="1"/>
    <col min="20" max="20" width="17.125" style="1" hidden="1" customWidth="1"/>
    <col min="21" max="21" width="9" style="23" hidden="1" customWidth="1"/>
    <col min="22" max="22" width="10.375" style="23" hidden="1" customWidth="1"/>
    <col min="23" max="24" width="8.625" style="23" hidden="1" customWidth="1"/>
    <col min="25" max="26" width="9" style="23" hidden="1" customWidth="1"/>
    <col min="27" max="27" width="12.625" style="23" hidden="1" customWidth="1"/>
    <col min="28" max="28" width="10.375" style="23" hidden="1" customWidth="1"/>
    <col min="29" max="30" width="9.125" style="23" hidden="1" customWidth="1"/>
    <col min="31" max="31" width="14.875" style="23" hidden="1" customWidth="1"/>
    <col min="32" max="32" width="11.5" style="23" hidden="1" customWidth="1"/>
    <col min="33" max="16342" width="9" style="3"/>
    <col min="16343" max="16384" width="9" style="24"/>
  </cols>
  <sheetData>
    <row r="1" ht="33" customHeight="1" spans="1:32">
      <c r="A1" s="8" t="s">
        <v>159</v>
      </c>
      <c r="B1" s="8"/>
      <c r="C1" s="8"/>
      <c r="D1" s="8"/>
      <c r="E1" s="8"/>
      <c r="F1" s="8"/>
      <c r="G1" s="8"/>
      <c r="H1" s="8"/>
      <c r="I1" s="11" t="s">
        <v>160</v>
      </c>
      <c r="J1" s="11"/>
      <c r="K1" s="11"/>
      <c r="L1" s="9"/>
      <c r="M1" s="9"/>
      <c r="N1" s="9"/>
      <c r="O1" s="11"/>
      <c r="P1" s="9"/>
      <c r="Q1" s="9"/>
      <c r="R1" s="9"/>
      <c r="S1" s="9"/>
      <c r="T1" s="11"/>
      <c r="U1" s="41">
        <v>43647</v>
      </c>
      <c r="V1" s="41"/>
      <c r="W1" s="41"/>
      <c r="X1" s="41"/>
      <c r="Y1" s="41">
        <v>43282</v>
      </c>
      <c r="Z1" s="41"/>
      <c r="AA1" s="41"/>
      <c r="AB1" s="41"/>
      <c r="AC1" s="84" t="s">
        <v>161</v>
      </c>
      <c r="AD1" s="84" t="s">
        <v>162</v>
      </c>
      <c r="AE1" s="9" t="s">
        <v>163</v>
      </c>
      <c r="AF1" s="9"/>
    </row>
    <row r="2" s="22" customFormat="1" customHeight="1" spans="1:16342">
      <c r="A2" s="10" t="s">
        <v>8</v>
      </c>
      <c r="B2" s="10" t="s">
        <v>164</v>
      </c>
      <c r="C2" s="10" t="s">
        <v>165</v>
      </c>
      <c r="D2" s="10"/>
      <c r="E2" s="10"/>
      <c r="F2" s="10" t="s">
        <v>166</v>
      </c>
      <c r="G2" s="10" t="s">
        <v>167</v>
      </c>
      <c r="H2" s="10" t="s">
        <v>168</v>
      </c>
      <c r="I2" s="28" t="s">
        <v>13</v>
      </c>
      <c r="J2" s="28" t="s">
        <v>14</v>
      </c>
      <c r="K2" s="28" t="s">
        <v>169</v>
      </c>
      <c r="L2" s="28" t="s">
        <v>13</v>
      </c>
      <c r="M2" s="28" t="s">
        <v>14</v>
      </c>
      <c r="N2" s="28" t="s">
        <v>170</v>
      </c>
      <c r="O2" s="28" t="s">
        <v>20</v>
      </c>
      <c r="P2" s="28" t="s">
        <v>171</v>
      </c>
      <c r="Q2" s="28"/>
      <c r="R2" s="28"/>
      <c r="S2" s="28" t="s">
        <v>172</v>
      </c>
      <c r="T2" s="28"/>
      <c r="U2" s="17" t="s">
        <v>16</v>
      </c>
      <c r="V2" s="17" t="s">
        <v>15</v>
      </c>
      <c r="W2" s="17" t="s">
        <v>173</v>
      </c>
      <c r="X2" s="17" t="s">
        <v>174</v>
      </c>
      <c r="Y2" s="17" t="s">
        <v>16</v>
      </c>
      <c r="Z2" s="17" t="s">
        <v>15</v>
      </c>
      <c r="AA2" s="17" t="s">
        <v>173</v>
      </c>
      <c r="AB2" s="17" t="s">
        <v>174</v>
      </c>
      <c r="AC2" s="85"/>
      <c r="AD2" s="85"/>
      <c r="AE2" s="17" t="s">
        <v>175</v>
      </c>
      <c r="AF2" s="17" t="s">
        <v>176</v>
      </c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  <c r="XDH2" s="44"/>
      <c r="XDI2" s="44"/>
      <c r="XDJ2" s="44"/>
      <c r="XDK2" s="44"/>
      <c r="XDL2" s="44"/>
      <c r="XDM2" s="44"/>
      <c r="XDN2" s="44"/>
    </row>
    <row r="3" ht="28" customHeight="1" spans="1:32">
      <c r="A3" s="12">
        <v>1</v>
      </c>
      <c r="B3" s="18" t="s">
        <v>1</v>
      </c>
      <c r="C3" s="17">
        <v>63764</v>
      </c>
      <c r="D3" s="17" t="s">
        <v>177</v>
      </c>
      <c r="E3" s="17" t="str">
        <f>C3&amp;D3</f>
        <v>63764,</v>
      </c>
      <c r="F3" s="17" t="s">
        <v>178</v>
      </c>
      <c r="G3" s="17" t="s">
        <v>179</v>
      </c>
      <c r="H3" s="17" t="s">
        <v>180</v>
      </c>
      <c r="I3" s="29">
        <v>730</v>
      </c>
      <c r="J3" s="30">
        <v>956</v>
      </c>
      <c r="K3" s="30" t="s">
        <v>181</v>
      </c>
      <c r="L3" s="31">
        <v>0.03</v>
      </c>
      <c r="M3" s="31">
        <v>0.04</v>
      </c>
      <c r="N3" s="31">
        <v>0.02</v>
      </c>
      <c r="O3" s="32" t="s">
        <v>182</v>
      </c>
      <c r="P3" s="9"/>
      <c r="Q3" s="9" t="e">
        <f>VLOOKUP(C:C,#REF!,2,0)</f>
        <v>#REF!</v>
      </c>
      <c r="R3" s="9" t="e">
        <f>VLOOKUP(C:C,#REF!,3,0)</f>
        <v>#REF!</v>
      </c>
      <c r="S3" s="9" t="s">
        <v>183</v>
      </c>
      <c r="T3" s="11" t="e">
        <v>#N/A</v>
      </c>
      <c r="U3" s="9">
        <v>441</v>
      </c>
      <c r="V3" s="9">
        <v>56960.32</v>
      </c>
      <c r="W3" s="83">
        <v>11345.14</v>
      </c>
      <c r="X3" s="9" t="s">
        <v>184</v>
      </c>
      <c r="Y3" s="9">
        <v>282</v>
      </c>
      <c r="Z3" s="9">
        <v>36856.68</v>
      </c>
      <c r="AA3" s="9">
        <f>VLOOKUP(C:C,[2]查询指定品种销售汇总!$B$1:$W$65536,22,0)</f>
        <v>7543.28</v>
      </c>
      <c r="AB3" s="9" t="str">
        <f>VLOOKUP(C:C,[2]查询指定品种销售汇总!$B$1:$X$65536,23,0)</f>
        <v>20.46%</v>
      </c>
      <c r="AC3" s="42">
        <f>U3/I3</f>
        <v>0.604109589041096</v>
      </c>
      <c r="AD3" s="42">
        <f>(U3-Y3)/Y3</f>
        <v>0.563829787234043</v>
      </c>
      <c r="AE3" s="9">
        <f>U3-Y3</f>
        <v>159</v>
      </c>
      <c r="AF3" s="9">
        <f>V3-Z3</f>
        <v>20103.64</v>
      </c>
    </row>
    <row r="4" customHeight="1" spans="1:32">
      <c r="A4" s="12">
        <v>2</v>
      </c>
      <c r="B4" s="12" t="s">
        <v>2</v>
      </c>
      <c r="C4" s="19">
        <v>39103</v>
      </c>
      <c r="D4" s="17" t="s">
        <v>177</v>
      </c>
      <c r="E4" s="17" t="str">
        <f t="shared" ref="E4:E21" si="0">C4&amp;D4</f>
        <v>39103,</v>
      </c>
      <c r="F4" s="19" t="s">
        <v>185</v>
      </c>
      <c r="G4" s="19" t="s">
        <v>186</v>
      </c>
      <c r="H4" s="12" t="s">
        <v>187</v>
      </c>
      <c r="I4" s="33">
        <v>10377</v>
      </c>
      <c r="J4" s="9">
        <v>11106</v>
      </c>
      <c r="K4" s="9" t="s">
        <v>181</v>
      </c>
      <c r="L4" s="31">
        <v>0.04</v>
      </c>
      <c r="M4" s="31">
        <v>0.05</v>
      </c>
      <c r="N4" s="31">
        <v>0.03</v>
      </c>
      <c r="O4" s="32" t="s">
        <v>188</v>
      </c>
      <c r="P4" s="9"/>
      <c r="Q4" s="9" t="e">
        <f>VLOOKUP(C:C,#REF!,2,0)</f>
        <v>#REF!</v>
      </c>
      <c r="R4" s="9" t="e">
        <f>VLOOKUP(C:C,#REF!,3,0)</f>
        <v>#REF!</v>
      </c>
      <c r="S4" s="9" t="s">
        <v>183</v>
      </c>
      <c r="T4" s="11" t="e">
        <v>#N/A</v>
      </c>
      <c r="U4" s="9">
        <v>2726</v>
      </c>
      <c r="V4" s="9">
        <v>152094.27</v>
      </c>
      <c r="W4" s="83">
        <v>37534.7705399998</v>
      </c>
      <c r="X4" s="9" t="s">
        <v>189</v>
      </c>
      <c r="Y4" s="9">
        <v>4821</v>
      </c>
      <c r="Z4" s="9">
        <v>280226.11</v>
      </c>
      <c r="AA4" s="9" t="str">
        <f>VLOOKUP(C:C,[2]查询指定品种销售汇总!$B$1:$W$65536,22,0)</f>
        <v>77640.5068392342</v>
      </c>
      <c r="AB4" s="9" t="str">
        <f>VLOOKUP(C:C,[2]查询指定品种销售汇总!$B$1:$X$65536,23,0)</f>
        <v>27.7%</v>
      </c>
      <c r="AC4" s="86">
        <f>(U4+U5+U6*2)/I4</f>
        <v>0.997976293726511</v>
      </c>
      <c r="AD4" s="86">
        <v>1.148</v>
      </c>
      <c r="AE4" s="9">
        <f t="shared" ref="AE4:AE21" si="1">U4-Y4</f>
        <v>-2095</v>
      </c>
      <c r="AF4" s="9">
        <f t="shared" ref="AF4:AF21" si="2">V4-Z4</f>
        <v>-128131.84</v>
      </c>
    </row>
    <row r="5" customHeight="1" spans="1:32">
      <c r="A5" s="12"/>
      <c r="B5" s="12"/>
      <c r="C5" s="19">
        <v>183439</v>
      </c>
      <c r="D5" s="17" t="s">
        <v>177</v>
      </c>
      <c r="E5" s="17" t="str">
        <f t="shared" si="0"/>
        <v>183439,</v>
      </c>
      <c r="F5" s="19" t="s">
        <v>190</v>
      </c>
      <c r="G5" s="19" t="s">
        <v>191</v>
      </c>
      <c r="H5" s="12" t="s">
        <v>192</v>
      </c>
      <c r="I5" s="33"/>
      <c r="J5" s="9"/>
      <c r="K5" s="9"/>
      <c r="L5" s="31"/>
      <c r="M5" s="31"/>
      <c r="N5" s="31"/>
      <c r="O5" s="32"/>
      <c r="P5" s="9"/>
      <c r="Q5" s="9"/>
      <c r="R5" s="9"/>
      <c r="S5" s="9" t="s">
        <v>183</v>
      </c>
      <c r="T5" s="11" t="e">
        <v>#N/A</v>
      </c>
      <c r="U5" s="9">
        <v>550</v>
      </c>
      <c r="V5" s="9">
        <v>55815.5699999999</v>
      </c>
      <c r="W5" s="83">
        <v>25015.570000001</v>
      </c>
      <c r="X5" s="9" t="s">
        <v>193</v>
      </c>
      <c r="Y5" s="9">
        <v>0</v>
      </c>
      <c r="Z5" s="9">
        <v>0</v>
      </c>
      <c r="AA5" s="9">
        <v>0</v>
      </c>
      <c r="AB5" s="9">
        <v>0</v>
      </c>
      <c r="AC5" s="86"/>
      <c r="AD5" s="86"/>
      <c r="AE5" s="9">
        <f t="shared" si="1"/>
        <v>550</v>
      </c>
      <c r="AF5" s="9">
        <f t="shared" si="2"/>
        <v>55815.5699999999</v>
      </c>
    </row>
    <row r="6" customHeight="1" spans="1:32">
      <c r="A6" s="12"/>
      <c r="B6" s="12"/>
      <c r="C6" s="19">
        <v>174232</v>
      </c>
      <c r="D6" s="17" t="s">
        <v>177</v>
      </c>
      <c r="E6" s="17" t="str">
        <f t="shared" si="0"/>
        <v>174232,</v>
      </c>
      <c r="F6" s="20" t="s">
        <v>185</v>
      </c>
      <c r="G6" s="19" t="s">
        <v>21</v>
      </c>
      <c r="H6" s="12" t="s">
        <v>187</v>
      </c>
      <c r="I6" s="33"/>
      <c r="J6" s="9"/>
      <c r="K6" s="9"/>
      <c r="L6" s="9"/>
      <c r="M6" s="9"/>
      <c r="N6" s="9"/>
      <c r="O6" s="32"/>
      <c r="P6" s="9"/>
      <c r="Q6" s="9" t="e">
        <f>VLOOKUP(C:C,#REF!,2,0)</f>
        <v>#REF!</v>
      </c>
      <c r="R6" s="9" t="e">
        <f>VLOOKUP(C:C,#REF!,3,0)</f>
        <v>#REF!</v>
      </c>
      <c r="S6" s="9" t="s">
        <v>183</v>
      </c>
      <c r="T6" s="11" t="e">
        <v>#N/A</v>
      </c>
      <c r="U6" s="9">
        <v>3540</v>
      </c>
      <c r="V6" s="9">
        <v>368381.23</v>
      </c>
      <c r="W6" s="83">
        <v>71021.2300400001</v>
      </c>
      <c r="X6" s="9" t="s">
        <v>194</v>
      </c>
      <c r="Y6" s="9">
        <v>0</v>
      </c>
      <c r="Z6" s="9">
        <v>0</v>
      </c>
      <c r="AA6" s="9">
        <v>0</v>
      </c>
      <c r="AB6" s="9">
        <v>0</v>
      </c>
      <c r="AC6" s="86"/>
      <c r="AD6" s="86"/>
      <c r="AE6" s="9">
        <f t="shared" si="1"/>
        <v>3540</v>
      </c>
      <c r="AF6" s="9">
        <f t="shared" si="2"/>
        <v>368381.23</v>
      </c>
    </row>
    <row r="7" customHeight="1" spans="1:32">
      <c r="A7" s="12">
        <v>3</v>
      </c>
      <c r="B7" s="17" t="s">
        <v>3</v>
      </c>
      <c r="C7" s="17">
        <v>118013</v>
      </c>
      <c r="D7" s="17" t="s">
        <v>177</v>
      </c>
      <c r="E7" s="17" t="str">
        <f t="shared" si="0"/>
        <v>118013,</v>
      </c>
      <c r="F7" s="17" t="s">
        <v>195</v>
      </c>
      <c r="G7" s="17" t="s">
        <v>196</v>
      </c>
      <c r="H7" s="17" t="s">
        <v>197</v>
      </c>
      <c r="I7" s="11">
        <v>2570</v>
      </c>
      <c r="J7" s="9">
        <v>2974</v>
      </c>
      <c r="K7" s="9" t="s">
        <v>181</v>
      </c>
      <c r="L7" s="34" t="s">
        <v>198</v>
      </c>
      <c r="M7" s="34"/>
      <c r="N7" s="34"/>
      <c r="O7" s="11" t="s">
        <v>199</v>
      </c>
      <c r="P7" s="9" t="s">
        <v>200</v>
      </c>
      <c r="Q7" s="9" t="e">
        <f>VLOOKUP(C:C,#REF!,2,0)</f>
        <v>#REF!</v>
      </c>
      <c r="R7" s="9" t="e">
        <f>VLOOKUP(C:C,#REF!,3,0)</f>
        <v>#REF!</v>
      </c>
      <c r="S7" s="9" t="s">
        <v>201</v>
      </c>
      <c r="T7" s="11" t="s">
        <v>200</v>
      </c>
      <c r="U7" s="9">
        <v>1126</v>
      </c>
      <c r="V7" s="9">
        <v>31974.03</v>
      </c>
      <c r="W7" s="83">
        <v>15591.6750000019</v>
      </c>
      <c r="X7" s="9" t="s">
        <v>202</v>
      </c>
      <c r="Y7" s="9">
        <v>199</v>
      </c>
      <c r="Z7" s="9">
        <v>5774.69</v>
      </c>
      <c r="AA7" s="9">
        <f>VLOOKUP(C:C,[2]查询指定品种销售汇总!$B$1:$W$65536,22,0)</f>
        <v>2118.69</v>
      </c>
      <c r="AB7" s="9" t="str">
        <f>VLOOKUP(C:C,[2]查询指定品种销售汇总!$B$1:$X$65536,23,0)</f>
        <v>36.68%</v>
      </c>
      <c r="AC7" s="42">
        <f>(U7+U8+U9)/I7</f>
        <v>0.784046692607004</v>
      </c>
      <c r="AD7" s="86">
        <v>1.49</v>
      </c>
      <c r="AE7" s="9">
        <f t="shared" si="1"/>
        <v>927</v>
      </c>
      <c r="AF7" s="9">
        <f t="shared" si="2"/>
        <v>26199.34</v>
      </c>
    </row>
    <row r="8" customHeight="1" spans="1:32">
      <c r="A8" s="12"/>
      <c r="B8" s="17"/>
      <c r="C8" s="17">
        <v>134798</v>
      </c>
      <c r="D8" s="17" t="s">
        <v>177</v>
      </c>
      <c r="E8" s="17" t="str">
        <f t="shared" si="0"/>
        <v>134798,</v>
      </c>
      <c r="F8" s="17" t="s">
        <v>203</v>
      </c>
      <c r="G8" s="17" t="s">
        <v>204</v>
      </c>
      <c r="H8" s="17" t="s">
        <v>205</v>
      </c>
      <c r="I8" s="11"/>
      <c r="J8" s="9"/>
      <c r="K8" s="9"/>
      <c r="L8" s="31">
        <v>0.04</v>
      </c>
      <c r="M8" s="31">
        <v>0.05</v>
      </c>
      <c r="N8" s="31">
        <v>0.03</v>
      </c>
      <c r="O8" s="11"/>
      <c r="P8" s="9"/>
      <c r="Q8" s="9" t="e">
        <f>VLOOKUP(C:C,#REF!,2,0)</f>
        <v>#REF!</v>
      </c>
      <c r="R8" s="9" t="e">
        <f>VLOOKUP(C:C,#REF!,3,0)</f>
        <v>#REF!</v>
      </c>
      <c r="S8" s="9" t="s">
        <v>201</v>
      </c>
      <c r="T8" s="11" t="e">
        <v>#N/A</v>
      </c>
      <c r="U8" s="9">
        <v>710</v>
      </c>
      <c r="V8" s="9">
        <v>26233.69</v>
      </c>
      <c r="W8" s="83">
        <v>12292.8206999999</v>
      </c>
      <c r="X8" s="9" t="s">
        <v>206</v>
      </c>
      <c r="Y8" s="9">
        <v>588</v>
      </c>
      <c r="Z8" s="9">
        <v>21410.93</v>
      </c>
      <c r="AA8" s="9">
        <f>VLOOKUP(C:C,[2]查询指定品种销售汇总!$B$1:$W$65536,22,0)</f>
        <v>3365.2064000002</v>
      </c>
      <c r="AB8" s="9" t="str">
        <f>VLOOKUP(C:C,[2]查询指定品种销售汇总!$B$1:$X$65536,23,0)</f>
        <v>15.71%</v>
      </c>
      <c r="AC8" s="42"/>
      <c r="AD8" s="42"/>
      <c r="AE8" s="9">
        <f t="shared" si="1"/>
        <v>122</v>
      </c>
      <c r="AF8" s="9">
        <f t="shared" si="2"/>
        <v>4822.76</v>
      </c>
    </row>
    <row r="9" ht="33" customHeight="1" spans="1:32">
      <c r="A9" s="12"/>
      <c r="B9" s="17"/>
      <c r="C9" s="17">
        <v>175429</v>
      </c>
      <c r="D9" s="17" t="s">
        <v>177</v>
      </c>
      <c r="E9" s="17" t="str">
        <f t="shared" si="0"/>
        <v>175429,</v>
      </c>
      <c r="F9" s="28" t="s">
        <v>207</v>
      </c>
      <c r="G9" s="17" t="s">
        <v>208</v>
      </c>
      <c r="H9" s="17" t="s">
        <v>209</v>
      </c>
      <c r="I9" s="11"/>
      <c r="J9" s="9"/>
      <c r="K9" s="9"/>
      <c r="L9" s="34" t="s">
        <v>210</v>
      </c>
      <c r="M9" s="34"/>
      <c r="N9" s="34"/>
      <c r="O9" s="11"/>
      <c r="P9" s="9"/>
      <c r="Q9" s="9" t="e">
        <f>VLOOKUP(C:C,#REF!,2,0)</f>
        <v>#REF!</v>
      </c>
      <c r="R9" s="9" t="e">
        <f>VLOOKUP(C:C,#REF!,3,0)</f>
        <v>#REF!</v>
      </c>
      <c r="S9" s="9" t="s">
        <v>201</v>
      </c>
      <c r="T9" s="11" t="s">
        <v>211</v>
      </c>
      <c r="U9" s="9">
        <v>179</v>
      </c>
      <c r="V9" s="9">
        <v>11063.05</v>
      </c>
      <c r="W9" s="83">
        <v>2985.37</v>
      </c>
      <c r="X9" s="9" t="s">
        <v>212</v>
      </c>
      <c r="Y9" s="9">
        <v>22</v>
      </c>
      <c r="Z9" s="9">
        <v>1430</v>
      </c>
      <c r="AA9" s="9">
        <f>VLOOKUP(C:C,[2]查询指定品种销售汇总!$B$1:$W$65536,22,0)</f>
        <v>398.2</v>
      </c>
      <c r="AB9" s="9" t="str">
        <f>VLOOKUP(C:C,[2]查询指定品种销售汇总!$B$1:$X$65536,23,0)</f>
        <v>27.84%</v>
      </c>
      <c r="AC9" s="42"/>
      <c r="AD9" s="42"/>
      <c r="AE9" s="9">
        <f t="shared" si="1"/>
        <v>157</v>
      </c>
      <c r="AF9" s="9">
        <f t="shared" si="2"/>
        <v>9633.05</v>
      </c>
    </row>
    <row r="10" ht="54" customHeight="1" spans="1:32">
      <c r="A10" s="12">
        <v>4</v>
      </c>
      <c r="B10" s="17" t="s">
        <v>4</v>
      </c>
      <c r="C10" s="17">
        <v>165176</v>
      </c>
      <c r="D10" s="17" t="s">
        <v>177</v>
      </c>
      <c r="E10" s="17" t="str">
        <f t="shared" si="0"/>
        <v>165176,</v>
      </c>
      <c r="F10" s="17" t="s">
        <v>213</v>
      </c>
      <c r="G10" s="17" t="s">
        <v>214</v>
      </c>
      <c r="H10" s="17" t="s">
        <v>215</v>
      </c>
      <c r="I10" s="30">
        <v>662</v>
      </c>
      <c r="J10" s="30">
        <v>806</v>
      </c>
      <c r="K10" s="30" t="s">
        <v>181</v>
      </c>
      <c r="L10" s="34" t="s">
        <v>216</v>
      </c>
      <c r="M10" s="34" t="s">
        <v>217</v>
      </c>
      <c r="N10" s="34" t="s">
        <v>218</v>
      </c>
      <c r="O10" s="34" t="s">
        <v>199</v>
      </c>
      <c r="P10" s="9" t="s">
        <v>219</v>
      </c>
      <c r="Q10" s="9" t="e">
        <f>VLOOKUP(C:C,#REF!,2,0)</f>
        <v>#REF!</v>
      </c>
      <c r="R10" s="9" t="e">
        <f>VLOOKUP(C:C,#REF!,3,0)</f>
        <v>#REF!</v>
      </c>
      <c r="S10" s="9" t="s">
        <v>201</v>
      </c>
      <c r="T10" s="11" t="s">
        <v>220</v>
      </c>
      <c r="U10" s="9">
        <v>832</v>
      </c>
      <c r="V10" s="9">
        <v>140722.81</v>
      </c>
      <c r="W10" s="83">
        <v>62380.2342173998</v>
      </c>
      <c r="X10" s="9" t="s">
        <v>221</v>
      </c>
      <c r="Y10" s="9">
        <v>138.999999</v>
      </c>
      <c r="Z10" s="9">
        <v>36227.22</v>
      </c>
      <c r="AA10" s="9" t="str">
        <f>VLOOKUP(C:C,[2]查询指定品种销售汇总!$B$1:$W$65536,22,0)</f>
        <v>16663.71986351988848</v>
      </c>
      <c r="AB10" s="9" t="str">
        <f>VLOOKUP(C:C,[2]查询指定品种销售汇总!$B$1:$X$65536,23,0)</f>
        <v>45.99%</v>
      </c>
      <c r="AC10" s="42">
        <f>U10/I10</f>
        <v>1.25679758308157</v>
      </c>
      <c r="AD10" s="42">
        <f>(U10-Y10)/Y10</f>
        <v>4.98561155385332</v>
      </c>
      <c r="AE10" s="87">
        <f t="shared" si="1"/>
        <v>693.000001</v>
      </c>
      <c r="AF10" s="9">
        <f t="shared" si="2"/>
        <v>104495.59</v>
      </c>
    </row>
    <row r="11" customHeight="1" spans="1:32">
      <c r="A11" s="12">
        <v>5</v>
      </c>
      <c r="B11" s="18" t="s">
        <v>222</v>
      </c>
      <c r="C11" s="19">
        <v>164949</v>
      </c>
      <c r="D11" s="17" t="s">
        <v>177</v>
      </c>
      <c r="E11" s="17" t="str">
        <f t="shared" si="0"/>
        <v>164949,</v>
      </c>
      <c r="F11" s="19" t="s">
        <v>223</v>
      </c>
      <c r="G11" s="20" t="s">
        <v>224</v>
      </c>
      <c r="H11" s="18" t="s">
        <v>225</v>
      </c>
      <c r="I11" s="35">
        <v>393013</v>
      </c>
      <c r="J11" s="35">
        <v>442578</v>
      </c>
      <c r="K11" s="35" t="s">
        <v>226</v>
      </c>
      <c r="L11" s="31">
        <v>0.05</v>
      </c>
      <c r="M11" s="31">
        <v>0.07</v>
      </c>
      <c r="N11" s="31">
        <v>0.04</v>
      </c>
      <c r="O11" s="34" t="s">
        <v>199</v>
      </c>
      <c r="P11" s="9"/>
      <c r="Q11" s="9" t="e">
        <f>VLOOKUP(C:C,#REF!,2,0)</f>
        <v>#REF!</v>
      </c>
      <c r="R11" s="9" t="e">
        <f>VLOOKUP(C:C,#REF!,3,0)</f>
        <v>#REF!</v>
      </c>
      <c r="S11" s="9" t="s">
        <v>201</v>
      </c>
      <c r="T11" s="11" t="e">
        <v>#N/A</v>
      </c>
      <c r="U11" s="9">
        <v>211</v>
      </c>
      <c r="V11" s="9">
        <v>26441.8</v>
      </c>
      <c r="W11" s="83">
        <v>8549.8</v>
      </c>
      <c r="X11" s="9" t="s">
        <v>227</v>
      </c>
      <c r="Y11" s="9">
        <v>255</v>
      </c>
      <c r="Z11" s="9">
        <v>31399.38</v>
      </c>
      <c r="AA11" s="9" t="str">
        <f>VLOOKUP(C:C,[2]查询指定品种销售汇总!$B$1:$W$65536,22,0)</f>
        <v>6878.06288847375</v>
      </c>
      <c r="AB11" s="9" t="str">
        <f>VLOOKUP(C:C,[2]查询指定品种销售汇总!$B$1:$X$65536,23,0)</f>
        <v>21.9%</v>
      </c>
      <c r="AC11" s="42">
        <f>(V11+V12+V13+V14+V15)/J11</f>
        <v>0.573056274826133</v>
      </c>
      <c r="AD11" s="86">
        <v>-0.009</v>
      </c>
      <c r="AE11" s="9">
        <f t="shared" si="1"/>
        <v>-44</v>
      </c>
      <c r="AF11" s="9">
        <f t="shared" si="2"/>
        <v>-4957.58</v>
      </c>
    </row>
    <row r="12" customHeight="1" spans="1:32">
      <c r="A12" s="12"/>
      <c r="B12" s="18"/>
      <c r="C12" s="19">
        <v>75138</v>
      </c>
      <c r="D12" s="17" t="s">
        <v>177</v>
      </c>
      <c r="E12" s="17" t="str">
        <f t="shared" si="0"/>
        <v>75138,</v>
      </c>
      <c r="F12" s="19" t="s">
        <v>223</v>
      </c>
      <c r="G12" s="19" t="s">
        <v>228</v>
      </c>
      <c r="H12" s="18" t="s">
        <v>225</v>
      </c>
      <c r="I12" s="35"/>
      <c r="J12" s="35"/>
      <c r="K12" s="35"/>
      <c r="L12" s="31"/>
      <c r="M12" s="31"/>
      <c r="N12" s="31"/>
      <c r="O12" s="11"/>
      <c r="P12" s="9"/>
      <c r="Q12" s="9" t="e">
        <f>VLOOKUP(C:C,#REF!,2,0)</f>
        <v>#REF!</v>
      </c>
      <c r="R12" s="9" t="e">
        <f>VLOOKUP(C:C,#REF!,3,0)</f>
        <v>#REF!</v>
      </c>
      <c r="S12" s="9" t="s">
        <v>201</v>
      </c>
      <c r="T12" s="11" t="e">
        <v>#N/A</v>
      </c>
      <c r="U12" s="9">
        <v>2</v>
      </c>
      <c r="V12" s="9">
        <v>172</v>
      </c>
      <c r="W12" s="83">
        <v>57</v>
      </c>
      <c r="X12" s="9" t="s">
        <v>229</v>
      </c>
      <c r="Y12" s="9">
        <v>126</v>
      </c>
      <c r="Z12" s="9">
        <v>9155.62</v>
      </c>
      <c r="AA12" s="9">
        <f>VLOOKUP(C:C,[2]查询指定品种销售汇总!$B$1:$W$65536,22,0)</f>
        <v>1691.0200000004</v>
      </c>
      <c r="AB12" s="9" t="str">
        <f>VLOOKUP(C:C,[2]查询指定品种销售汇总!$B$1:$X$65536,23,0)</f>
        <v>18.46%</v>
      </c>
      <c r="AC12" s="42"/>
      <c r="AD12" s="42"/>
      <c r="AE12" s="9">
        <f t="shared" si="1"/>
        <v>-124</v>
      </c>
      <c r="AF12" s="9">
        <f t="shared" si="2"/>
        <v>-8983.62</v>
      </c>
    </row>
    <row r="13" customHeight="1" spans="1:32">
      <c r="A13" s="12"/>
      <c r="B13" s="18"/>
      <c r="C13" s="19">
        <v>84174</v>
      </c>
      <c r="D13" s="17" t="s">
        <v>177</v>
      </c>
      <c r="E13" s="17" t="str">
        <f t="shared" si="0"/>
        <v>84174,</v>
      </c>
      <c r="F13" s="19" t="s">
        <v>230</v>
      </c>
      <c r="G13" s="19" t="s">
        <v>231</v>
      </c>
      <c r="H13" s="18" t="s">
        <v>232</v>
      </c>
      <c r="I13" s="35"/>
      <c r="J13" s="35"/>
      <c r="K13" s="35"/>
      <c r="L13" s="31"/>
      <c r="M13" s="31"/>
      <c r="N13" s="31"/>
      <c r="O13" s="11"/>
      <c r="P13" s="9"/>
      <c r="Q13" s="9" t="e">
        <f>VLOOKUP(C:C,#REF!,2,0)</f>
        <v>#REF!</v>
      </c>
      <c r="R13" s="9" t="e">
        <f>VLOOKUP(C:C,#REF!,3,0)</f>
        <v>#REF!</v>
      </c>
      <c r="S13" s="9" t="s">
        <v>201</v>
      </c>
      <c r="T13" s="11" t="e">
        <v>#N/A</v>
      </c>
      <c r="U13" s="9">
        <v>1739</v>
      </c>
      <c r="V13" s="9">
        <v>51713.43</v>
      </c>
      <c r="W13" s="83">
        <v>30407.4380040165</v>
      </c>
      <c r="X13" s="9" t="s">
        <v>233</v>
      </c>
      <c r="Y13" s="9">
        <v>1725</v>
      </c>
      <c r="Z13" s="9">
        <v>49973.16</v>
      </c>
      <c r="AA13" s="9" t="str">
        <f>VLOOKUP(C:C,[2]查询指定品种销售汇总!$B$1:$W$65536,22,0)</f>
        <v>28483.4103760237</v>
      </c>
      <c r="AB13" s="9" t="str">
        <f>VLOOKUP(C:C,[2]查询指定品种销售汇总!$B$1:$X$65536,23,0)</f>
        <v>56.99%</v>
      </c>
      <c r="AC13" s="42"/>
      <c r="AD13" s="42"/>
      <c r="AE13" s="9">
        <f t="shared" si="1"/>
        <v>14</v>
      </c>
      <c r="AF13" s="9">
        <f t="shared" si="2"/>
        <v>1740.27</v>
      </c>
    </row>
    <row r="14" customHeight="1" spans="1:32">
      <c r="A14" s="12"/>
      <c r="B14" s="18"/>
      <c r="C14" s="19">
        <v>166880</v>
      </c>
      <c r="D14" s="17" t="s">
        <v>177</v>
      </c>
      <c r="E14" s="17" t="str">
        <f t="shared" si="0"/>
        <v>166880,</v>
      </c>
      <c r="F14" s="19" t="s">
        <v>234</v>
      </c>
      <c r="G14" s="19" t="s">
        <v>235</v>
      </c>
      <c r="H14" s="12" t="s">
        <v>236</v>
      </c>
      <c r="I14" s="35"/>
      <c r="J14" s="35"/>
      <c r="K14" s="35"/>
      <c r="L14" s="31"/>
      <c r="M14" s="31"/>
      <c r="N14" s="31"/>
      <c r="O14" s="11"/>
      <c r="P14" s="9"/>
      <c r="Q14" s="9" t="e">
        <f>VLOOKUP(C:C,#REF!,2,0)</f>
        <v>#REF!</v>
      </c>
      <c r="R14" s="9" t="e">
        <f>VLOOKUP(C:C,#REF!,3,0)</f>
        <v>#REF!</v>
      </c>
      <c r="S14" s="9" t="s">
        <v>201</v>
      </c>
      <c r="T14" s="11" t="e">
        <v>#N/A</v>
      </c>
      <c r="U14" s="9">
        <v>362</v>
      </c>
      <c r="V14" s="9">
        <v>52250.4700000001</v>
      </c>
      <c r="W14" s="83">
        <v>19995.5966899203</v>
      </c>
      <c r="X14" s="9" t="s">
        <v>237</v>
      </c>
      <c r="Y14" s="9">
        <v>87</v>
      </c>
      <c r="Z14" s="9">
        <v>15119.77</v>
      </c>
      <c r="AA14" s="9">
        <f>VLOOKUP(C:C,[2]查询指定品种销售汇总!$B$1:$W$65536,22,0)</f>
        <v>7368.0699999997</v>
      </c>
      <c r="AB14" s="9" t="str">
        <f>VLOOKUP(C:C,[2]查询指定品种销售汇总!$B$1:$X$65536,23,0)</f>
        <v>48.73%</v>
      </c>
      <c r="AC14" s="42"/>
      <c r="AD14" s="42"/>
      <c r="AE14" s="9">
        <f t="shared" si="1"/>
        <v>275</v>
      </c>
      <c r="AF14" s="9">
        <f t="shared" si="2"/>
        <v>37130.7000000001</v>
      </c>
    </row>
    <row r="15" customHeight="1" spans="1:32">
      <c r="A15" s="12"/>
      <c r="B15" s="18"/>
      <c r="C15" s="19">
        <v>21580</v>
      </c>
      <c r="D15" s="17" t="s">
        <v>177</v>
      </c>
      <c r="E15" s="17" t="str">
        <f t="shared" si="0"/>
        <v>21580,</v>
      </c>
      <c r="F15" s="19" t="s">
        <v>238</v>
      </c>
      <c r="G15" s="19" t="s">
        <v>239</v>
      </c>
      <c r="H15" s="12" t="s">
        <v>240</v>
      </c>
      <c r="I15" s="35"/>
      <c r="J15" s="35"/>
      <c r="K15" s="35"/>
      <c r="L15" s="31"/>
      <c r="M15" s="31"/>
      <c r="N15" s="31"/>
      <c r="O15" s="11"/>
      <c r="P15" s="9"/>
      <c r="Q15" s="9" t="e">
        <f>VLOOKUP(C:C,#REF!,2,0)</f>
        <v>#REF!</v>
      </c>
      <c r="R15" s="9" t="e">
        <f>VLOOKUP(C:C,#REF!,3,0)</f>
        <v>#REF!</v>
      </c>
      <c r="S15" s="9" t="s">
        <v>201</v>
      </c>
      <c r="T15" s="11" t="e">
        <v>#N/A</v>
      </c>
      <c r="U15" s="9">
        <v>1816</v>
      </c>
      <c r="V15" s="9">
        <v>123044.4</v>
      </c>
      <c r="W15" s="83">
        <v>22390.6856549714</v>
      </c>
      <c r="X15" s="9" t="s">
        <v>241</v>
      </c>
      <c r="Y15" s="9">
        <v>1976</v>
      </c>
      <c r="Z15" s="9">
        <v>144226.38</v>
      </c>
      <c r="AA15" s="9" t="str">
        <f>VLOOKUP(C:C,[2]查询指定品种销售汇总!$B$1:$W$65536,22,0)</f>
        <v>34243.8229800103</v>
      </c>
      <c r="AB15" s="9" t="str">
        <f>VLOOKUP(C:C,[2]查询指定品种销售汇总!$B$1:$X$65536,23,0)</f>
        <v>23.74%</v>
      </c>
      <c r="AC15" s="42"/>
      <c r="AD15" s="42"/>
      <c r="AE15" s="9">
        <f t="shared" si="1"/>
        <v>-160</v>
      </c>
      <c r="AF15" s="9">
        <f t="shared" si="2"/>
        <v>-21181.98</v>
      </c>
    </row>
    <row r="16" customHeight="1" spans="1:32">
      <c r="A16" s="17">
        <v>6</v>
      </c>
      <c r="B16" s="17" t="s">
        <v>6</v>
      </c>
      <c r="C16" s="17">
        <v>171872</v>
      </c>
      <c r="D16" s="17" t="s">
        <v>177</v>
      </c>
      <c r="E16" s="17" t="str">
        <f t="shared" si="0"/>
        <v>171872,</v>
      </c>
      <c r="F16" s="17" t="s">
        <v>242</v>
      </c>
      <c r="G16" s="17" t="s">
        <v>243</v>
      </c>
      <c r="H16" s="17" t="s">
        <v>244</v>
      </c>
      <c r="I16" s="9">
        <v>6078</v>
      </c>
      <c r="J16" s="9">
        <v>6964</v>
      </c>
      <c r="K16" s="9" t="s">
        <v>181</v>
      </c>
      <c r="L16" s="31">
        <v>0.04</v>
      </c>
      <c r="M16" s="31">
        <v>0.05</v>
      </c>
      <c r="N16" s="31">
        <v>0.03</v>
      </c>
      <c r="O16" s="11" t="s">
        <v>199</v>
      </c>
      <c r="P16" s="9"/>
      <c r="Q16" s="9" t="e">
        <f>VLOOKUP(C:C,#REF!,2,0)</f>
        <v>#REF!</v>
      </c>
      <c r="R16" s="9" t="e">
        <f>VLOOKUP(C:C,#REF!,3,0)</f>
        <v>#REF!</v>
      </c>
      <c r="S16" s="9" t="s">
        <v>201</v>
      </c>
      <c r="T16" s="11" t="e">
        <v>#N/A</v>
      </c>
      <c r="U16" s="9">
        <v>686</v>
      </c>
      <c r="V16" s="9">
        <v>16983.8</v>
      </c>
      <c r="W16" s="83">
        <v>11276.3570806</v>
      </c>
      <c r="X16" s="9" t="s">
        <v>245</v>
      </c>
      <c r="Y16" s="9">
        <v>688</v>
      </c>
      <c r="Z16" s="9">
        <v>16865.58</v>
      </c>
      <c r="AA16" s="9" t="str">
        <f>VLOOKUP(C:C,[2]查询指定品种销售汇总!$B$1:$W$65536,22,0)</f>
        <v>11141.4227999991</v>
      </c>
      <c r="AB16" s="9" t="str">
        <f>VLOOKUP(C:C,[2]查询指定品种销售汇总!$B$1:$X$65536,23,0)</f>
        <v>66.06%</v>
      </c>
      <c r="AC16" s="42">
        <f>(U16+U17+U18)/I16</f>
        <v>1.15440934517934</v>
      </c>
      <c r="AD16" s="42" t="s">
        <v>246</v>
      </c>
      <c r="AE16" s="9">
        <f t="shared" si="1"/>
        <v>-2</v>
      </c>
      <c r="AF16" s="9">
        <f t="shared" si="2"/>
        <v>118.219999999998</v>
      </c>
    </row>
    <row r="17" customHeight="1" spans="1:32">
      <c r="A17" s="17"/>
      <c r="B17" s="17"/>
      <c r="C17" s="17">
        <v>104690</v>
      </c>
      <c r="D17" s="17" t="s">
        <v>177</v>
      </c>
      <c r="E17" s="17" t="str">
        <f t="shared" si="0"/>
        <v>104690,</v>
      </c>
      <c r="F17" s="17" t="s">
        <v>247</v>
      </c>
      <c r="G17" s="17" t="s">
        <v>248</v>
      </c>
      <c r="H17" s="17" t="s">
        <v>236</v>
      </c>
      <c r="I17" s="9"/>
      <c r="J17" s="9"/>
      <c r="K17" s="9"/>
      <c r="L17" s="31"/>
      <c r="M17" s="31"/>
      <c r="N17" s="31"/>
      <c r="O17" s="11"/>
      <c r="P17" s="9"/>
      <c r="Q17" s="9">
        <v>2131</v>
      </c>
      <c r="R17" s="9">
        <v>58260</v>
      </c>
      <c r="S17" s="9" t="s">
        <v>201</v>
      </c>
      <c r="T17" s="11" t="e">
        <v>#N/A</v>
      </c>
      <c r="U17" s="9">
        <v>3950</v>
      </c>
      <c r="V17" s="9">
        <v>105432.489999998</v>
      </c>
      <c r="W17" s="83">
        <v>34334.9167275998</v>
      </c>
      <c r="X17" s="9" t="s">
        <v>249</v>
      </c>
      <c r="Y17" s="9">
        <v>3843</v>
      </c>
      <c r="Z17" s="9">
        <v>104201.36</v>
      </c>
      <c r="AA17" s="9" t="str">
        <f>VLOOKUP(C:C,[2]查询指定品种销售汇总!$B$1:$W$65536,22,0)</f>
        <v>35027.3216000001</v>
      </c>
      <c r="AB17" s="9" t="str">
        <f>VLOOKUP(C:C,[2]查询指定品种销售汇总!$B$1:$X$65536,23,0)</f>
        <v>33.61%</v>
      </c>
      <c r="AC17" s="42"/>
      <c r="AD17" s="42"/>
      <c r="AE17" s="9">
        <f t="shared" si="1"/>
        <v>107</v>
      </c>
      <c r="AF17" s="9">
        <f t="shared" si="2"/>
        <v>1231.129999998</v>
      </c>
    </row>
    <row r="18" customHeight="1" spans="1:32">
      <c r="A18" s="17"/>
      <c r="B18" s="17"/>
      <c r="C18" s="17">
        <v>136714</v>
      </c>
      <c r="D18" s="17" t="s">
        <v>177</v>
      </c>
      <c r="E18" s="17" t="str">
        <f t="shared" si="0"/>
        <v>136714,</v>
      </c>
      <c r="F18" s="17" t="s">
        <v>250</v>
      </c>
      <c r="G18" s="17" t="s">
        <v>251</v>
      </c>
      <c r="H18" s="17" t="s">
        <v>252</v>
      </c>
      <c r="I18" s="9"/>
      <c r="J18" s="9"/>
      <c r="K18" s="9"/>
      <c r="L18" s="9"/>
      <c r="M18" s="9"/>
      <c r="N18" s="9"/>
      <c r="O18" s="11"/>
      <c r="P18" s="9"/>
      <c r="Q18" s="9" t="e">
        <f>VLOOKUP(C:C,#REF!,2,0)</f>
        <v>#REF!</v>
      </c>
      <c r="R18" s="9" t="e">
        <f>VLOOKUP(C:C,#REF!,3,0)</f>
        <v>#REF!</v>
      </c>
      <c r="S18" s="9" t="s">
        <v>201</v>
      </c>
      <c r="T18" s="11" t="e">
        <v>#N/A</v>
      </c>
      <c r="U18" s="9">
        <v>2380.5</v>
      </c>
      <c r="V18" s="9">
        <v>65966.5600000015</v>
      </c>
      <c r="W18" s="83">
        <v>30729.45848405</v>
      </c>
      <c r="X18" s="9" t="s">
        <v>253</v>
      </c>
      <c r="Y18" s="9">
        <v>2225</v>
      </c>
      <c r="Z18" s="9">
        <v>62823.06</v>
      </c>
      <c r="AA18" s="9">
        <f>VLOOKUP(C:C,[2]查询指定品种销售汇总!$B$1:$W$65536,22,0)</f>
        <v>29880.8608</v>
      </c>
      <c r="AB18" s="9" t="str">
        <f>VLOOKUP(C:C,[2]查询指定品种销售汇总!$B$1:$X$65536,23,0)</f>
        <v>47.56%</v>
      </c>
      <c r="AC18" s="42"/>
      <c r="AD18" s="42"/>
      <c r="AE18" s="9">
        <f t="shared" si="1"/>
        <v>155.5</v>
      </c>
      <c r="AF18" s="9">
        <f t="shared" si="2"/>
        <v>3143.5000000015</v>
      </c>
    </row>
    <row r="19" ht="36" hidden="1" customHeight="1" spans="1:32">
      <c r="A19" s="9">
        <v>7</v>
      </c>
      <c r="B19" s="9"/>
      <c r="C19" s="25">
        <v>148955</v>
      </c>
      <c r="D19" s="17" t="s">
        <v>177</v>
      </c>
      <c r="E19" s="17" t="str">
        <f t="shared" si="0"/>
        <v>148955,</v>
      </c>
      <c r="F19" s="25" t="s">
        <v>254</v>
      </c>
      <c r="G19" s="25" t="s">
        <v>255</v>
      </c>
      <c r="H19" s="25" t="s">
        <v>256</v>
      </c>
      <c r="I19" s="11" t="s">
        <v>257</v>
      </c>
      <c r="J19" s="11"/>
      <c r="K19" s="11"/>
      <c r="L19" s="11"/>
      <c r="M19" s="11"/>
      <c r="N19" s="11"/>
      <c r="O19" s="38" t="s">
        <v>258</v>
      </c>
      <c r="P19" s="9"/>
      <c r="Q19" s="9"/>
      <c r="R19" s="9"/>
      <c r="S19" s="9" t="s">
        <v>183</v>
      </c>
      <c r="T19" s="11" t="e">
        <v>#N/A</v>
      </c>
      <c r="U19" s="9">
        <v>1032.5</v>
      </c>
      <c r="V19" s="9">
        <v>155651.41</v>
      </c>
      <c r="W19" s="83">
        <v>31742.8794556001</v>
      </c>
      <c r="X19" s="9" t="s">
        <v>259</v>
      </c>
      <c r="Y19" s="9">
        <v>445</v>
      </c>
      <c r="Z19" s="9">
        <v>74505.72</v>
      </c>
      <c r="AA19" s="9">
        <f>VLOOKUP(C:C,[2]查询指定品种销售汇总!$B$1:$W$65536,22,0)</f>
        <v>21242.3268592</v>
      </c>
      <c r="AB19" s="9" t="str">
        <f>VLOOKUP(C:C,[2]查询指定品种销售汇总!$B$1:$X$65536,23,0)</f>
        <v>28.51%</v>
      </c>
      <c r="AC19" s="86">
        <v>0.7</v>
      </c>
      <c r="AD19" s="86">
        <v>1.547</v>
      </c>
      <c r="AE19" s="9">
        <f t="shared" si="1"/>
        <v>587.5</v>
      </c>
      <c r="AF19" s="9">
        <f t="shared" si="2"/>
        <v>81145.69</v>
      </c>
    </row>
    <row r="20" ht="36" hidden="1" customHeight="1" spans="1:32">
      <c r="A20" s="9"/>
      <c r="B20" s="9"/>
      <c r="C20" s="25">
        <v>1454</v>
      </c>
      <c r="D20" s="17" t="s">
        <v>177</v>
      </c>
      <c r="E20" s="17" t="str">
        <f t="shared" si="0"/>
        <v>1454,</v>
      </c>
      <c r="F20" s="25" t="s">
        <v>260</v>
      </c>
      <c r="G20" s="25" t="s">
        <v>261</v>
      </c>
      <c r="H20" s="82" t="s">
        <v>262</v>
      </c>
      <c r="I20" s="11"/>
      <c r="J20" s="11"/>
      <c r="K20" s="11"/>
      <c r="L20" s="11"/>
      <c r="M20" s="11"/>
      <c r="N20" s="11"/>
      <c r="O20" s="38"/>
      <c r="P20" s="9"/>
      <c r="Q20" s="9"/>
      <c r="R20" s="9"/>
      <c r="S20" s="9" t="s">
        <v>183</v>
      </c>
      <c r="T20" s="11" t="e">
        <v>#N/A</v>
      </c>
      <c r="U20" s="9">
        <v>124</v>
      </c>
      <c r="V20" s="9">
        <v>50283</v>
      </c>
      <c r="W20" s="83">
        <v>2578.0051</v>
      </c>
      <c r="X20" s="9" t="s">
        <v>263</v>
      </c>
      <c r="Y20" s="9">
        <v>9</v>
      </c>
      <c r="Z20" s="9">
        <v>4352</v>
      </c>
      <c r="AA20" s="9">
        <f>VLOOKUP(C:C,[2]查询指定品种销售汇总!$B$1:$W$65536,22,0)</f>
        <v>887</v>
      </c>
      <c r="AB20" s="9" t="str">
        <f>VLOOKUP(C:C,[2]查询指定品种销售汇总!$B$1:$X$65536,23,0)</f>
        <v>20.38%</v>
      </c>
      <c r="AC20" s="42"/>
      <c r="AD20" s="42"/>
      <c r="AE20" s="9">
        <f t="shared" si="1"/>
        <v>115</v>
      </c>
      <c r="AF20" s="9">
        <f t="shared" si="2"/>
        <v>45931</v>
      </c>
    </row>
    <row r="21" ht="77" hidden="1" customHeight="1" spans="1:32">
      <c r="A21" s="9"/>
      <c r="B21" s="9"/>
      <c r="C21" s="9">
        <v>119652</v>
      </c>
      <c r="D21" s="17" t="s">
        <v>177</v>
      </c>
      <c r="E21" s="17" t="str">
        <f t="shared" si="0"/>
        <v>119652,</v>
      </c>
      <c r="F21" s="25" t="s">
        <v>264</v>
      </c>
      <c r="G21" s="25" t="s">
        <v>265</v>
      </c>
      <c r="H21" s="25" t="s">
        <v>266</v>
      </c>
      <c r="I21" s="11" t="s">
        <v>267</v>
      </c>
      <c r="J21" s="11"/>
      <c r="K21" s="11"/>
      <c r="L21" s="11"/>
      <c r="M21" s="11"/>
      <c r="N21" s="11"/>
      <c r="O21" s="38"/>
      <c r="P21" s="9"/>
      <c r="Q21" s="9"/>
      <c r="R21" s="9"/>
      <c r="S21" s="9" t="s">
        <v>183</v>
      </c>
      <c r="T21" s="11" t="s">
        <v>268</v>
      </c>
      <c r="U21" s="9">
        <v>1401</v>
      </c>
      <c r="V21" s="9">
        <v>82999.93</v>
      </c>
      <c r="W21" s="83">
        <v>17865.2877892786</v>
      </c>
      <c r="X21" s="9" t="s">
        <v>269</v>
      </c>
      <c r="Y21" s="9">
        <v>224</v>
      </c>
      <c r="Z21" s="9">
        <v>16675.97</v>
      </c>
      <c r="AA21" s="9">
        <f>VLOOKUP(C:C,[2]查询指定品种销售汇总!$B$1:$W$65536,22,0)</f>
        <v>2843.47</v>
      </c>
      <c r="AB21" s="9" t="str">
        <f>VLOOKUP(C:C,[2]查询指定品种销售汇总!$B$1:$X$65536,23,0)</f>
        <v>17.05%</v>
      </c>
      <c r="AC21" s="86">
        <v>0.61</v>
      </c>
      <c r="AD21" s="42">
        <f>(U21-Y21)/Y21</f>
        <v>5.25446428571429</v>
      </c>
      <c r="AE21" s="9">
        <f t="shared" si="1"/>
        <v>1177</v>
      </c>
      <c r="AF21" s="9">
        <f t="shared" si="2"/>
        <v>66323.96</v>
      </c>
    </row>
  </sheetData>
  <mergeCells count="57">
    <mergeCell ref="A1:G1"/>
    <mergeCell ref="I1:J1"/>
    <mergeCell ref="U1:X1"/>
    <mergeCell ref="Y1:AB1"/>
    <mergeCell ref="AE1:AF1"/>
    <mergeCell ref="L7:N7"/>
    <mergeCell ref="L9:N9"/>
    <mergeCell ref="I21:N21"/>
    <mergeCell ref="A4:A6"/>
    <mergeCell ref="A7:A9"/>
    <mergeCell ref="A11:A15"/>
    <mergeCell ref="A16:A18"/>
    <mergeCell ref="A19:A21"/>
    <mergeCell ref="B4:B6"/>
    <mergeCell ref="B7:B9"/>
    <mergeCell ref="B11:B15"/>
    <mergeCell ref="B16:B18"/>
    <mergeCell ref="B19:B21"/>
    <mergeCell ref="I4:I6"/>
    <mergeCell ref="I7:I9"/>
    <mergeCell ref="I11:I15"/>
    <mergeCell ref="I16:I18"/>
    <mergeCell ref="J4:J6"/>
    <mergeCell ref="J7:J9"/>
    <mergeCell ref="J11:J15"/>
    <mergeCell ref="J16:J18"/>
    <mergeCell ref="K4:K6"/>
    <mergeCell ref="K7:K9"/>
    <mergeCell ref="K11:K15"/>
    <mergeCell ref="K16:K18"/>
    <mergeCell ref="L4:L6"/>
    <mergeCell ref="L11:L15"/>
    <mergeCell ref="L16:L18"/>
    <mergeCell ref="M4:M6"/>
    <mergeCell ref="M11:M15"/>
    <mergeCell ref="M16:M18"/>
    <mergeCell ref="N4:N6"/>
    <mergeCell ref="N11:N15"/>
    <mergeCell ref="N16:N18"/>
    <mergeCell ref="O4:O6"/>
    <mergeCell ref="O7:O9"/>
    <mergeCell ref="O11:O15"/>
    <mergeCell ref="O16:O18"/>
    <mergeCell ref="O19:O21"/>
    <mergeCell ref="AC1:AC2"/>
    <mergeCell ref="AC4:AC6"/>
    <mergeCell ref="AC7:AC9"/>
    <mergeCell ref="AC11:AC15"/>
    <mergeCell ref="AC16:AC18"/>
    <mergeCell ref="AC19:AC20"/>
    <mergeCell ref="AD1:AD2"/>
    <mergeCell ref="AD4:AD6"/>
    <mergeCell ref="AD7:AD9"/>
    <mergeCell ref="AD11:AD15"/>
    <mergeCell ref="AD16:AD18"/>
    <mergeCell ref="AD19:AD20"/>
    <mergeCell ref="I19:N20"/>
  </mergeCells>
  <pageMargins left="0.984027777777778" right="0.786805555555556" top="0.275" bottom="0.118055555555556" header="0.118055555555556" footer="0.0777777777777778"/>
  <pageSetup paperSize="9" scale="6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H22"/>
  <sheetViews>
    <sheetView topLeftCell="A10" workbookViewId="0">
      <selection activeCell="O17" sqref="O17:O19"/>
    </sheetView>
  </sheetViews>
  <sheetFormatPr defaultColWidth="9" defaultRowHeight="21" customHeight="1"/>
  <cols>
    <col min="1" max="2" width="9" style="3"/>
    <col min="3" max="3" width="11.625" style="3" customWidth="1"/>
    <col min="4" max="4" width="18.75" style="3" customWidth="1"/>
    <col min="5" max="6" width="11.875" style="3" customWidth="1"/>
    <col min="7" max="9" width="11.875" style="3" hidden="1" customWidth="1"/>
    <col min="10" max="11" width="11.875" style="3" customWidth="1"/>
    <col min="12" max="12" width="7.375" style="3" customWidth="1"/>
    <col min="13" max="15" width="8.375" style="3" customWidth="1"/>
    <col min="16" max="16" width="17.5" style="1" customWidth="1"/>
    <col min="17" max="19" width="11.875" style="3" hidden="1" customWidth="1"/>
    <col min="20" max="20" width="11.875" style="3" customWidth="1"/>
    <col min="21" max="16336" width="9" style="3"/>
    <col min="16337" max="16384" width="9" style="24"/>
  </cols>
  <sheetData>
    <row r="1" ht="33" customHeight="1" spans="1:20">
      <c r="A1" s="8" t="s">
        <v>270</v>
      </c>
      <c r="B1" s="8"/>
      <c r="C1" s="8"/>
      <c r="D1" s="8"/>
      <c r="E1" s="8"/>
      <c r="F1" s="8"/>
      <c r="G1" s="9"/>
      <c r="H1" s="9"/>
      <c r="I1" s="9"/>
      <c r="J1" s="11" t="s">
        <v>271</v>
      </c>
      <c r="K1" s="11"/>
      <c r="L1" s="11"/>
      <c r="M1" s="9"/>
      <c r="N1" s="9"/>
      <c r="O1" s="9"/>
      <c r="P1" s="11"/>
      <c r="Q1" s="9"/>
      <c r="R1" s="9"/>
      <c r="S1" s="9"/>
      <c r="T1" s="9"/>
    </row>
    <row r="2" s="22" customFormat="1" customHeight="1" spans="1:16336">
      <c r="A2" s="10" t="s">
        <v>8</v>
      </c>
      <c r="B2" s="10" t="s">
        <v>164</v>
      </c>
      <c r="C2" s="10" t="s">
        <v>165</v>
      </c>
      <c r="D2" s="10" t="s">
        <v>166</v>
      </c>
      <c r="E2" s="10" t="s">
        <v>167</v>
      </c>
      <c r="F2" s="10" t="s">
        <v>168</v>
      </c>
      <c r="G2" s="28" t="s">
        <v>174</v>
      </c>
      <c r="H2" s="28" t="s">
        <v>272</v>
      </c>
      <c r="I2" s="28" t="s">
        <v>273</v>
      </c>
      <c r="J2" s="28" t="s">
        <v>13</v>
      </c>
      <c r="K2" s="28" t="s">
        <v>14</v>
      </c>
      <c r="L2" s="28" t="s">
        <v>169</v>
      </c>
      <c r="M2" s="28" t="s">
        <v>13</v>
      </c>
      <c r="N2" s="28" t="s">
        <v>14</v>
      </c>
      <c r="O2" s="28" t="s">
        <v>170</v>
      </c>
      <c r="P2" s="28" t="s">
        <v>20</v>
      </c>
      <c r="Q2" s="28" t="s">
        <v>171</v>
      </c>
      <c r="R2" s="28"/>
      <c r="S2" s="28"/>
      <c r="T2" s="28" t="s">
        <v>172</v>
      </c>
      <c r="U2" s="81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  <c r="XDH2" s="44"/>
    </row>
    <row r="3" ht="28" customHeight="1" spans="1:20">
      <c r="A3" s="12">
        <v>1</v>
      </c>
      <c r="B3" s="18" t="s">
        <v>1</v>
      </c>
      <c r="C3" s="17">
        <v>63764</v>
      </c>
      <c r="D3" s="17" t="s">
        <v>178</v>
      </c>
      <c r="E3" s="17" t="s">
        <v>179</v>
      </c>
      <c r="F3" s="17" t="s">
        <v>180</v>
      </c>
      <c r="G3" s="56">
        <f>VLOOKUP(C:C,'[1]重点品种（数据原表）'!$D:$J,7,0)</f>
        <v>0.232814814814815</v>
      </c>
      <c r="H3" s="9">
        <v>103.57</v>
      </c>
      <c r="I3" s="9">
        <v>135</v>
      </c>
      <c r="J3" s="29">
        <v>724</v>
      </c>
      <c r="K3" s="30">
        <v>948</v>
      </c>
      <c r="L3" s="30" t="s">
        <v>181</v>
      </c>
      <c r="M3" s="31">
        <v>0.03</v>
      </c>
      <c r="N3" s="31">
        <v>0.04</v>
      </c>
      <c r="O3" s="31">
        <v>0.02</v>
      </c>
      <c r="P3" s="32" t="s">
        <v>182</v>
      </c>
      <c r="Q3" s="9"/>
      <c r="R3" s="9" t="e">
        <f>VLOOKUP(C:C,#REF!,2,0)</f>
        <v>#REF!</v>
      </c>
      <c r="S3" s="9" t="e">
        <f>VLOOKUP(C:C,#REF!,3,0)</f>
        <v>#REF!</v>
      </c>
      <c r="T3" s="9" t="s">
        <v>183</v>
      </c>
    </row>
    <row r="4" customHeight="1" spans="1:20">
      <c r="A4" s="12">
        <v>2</v>
      </c>
      <c r="B4" s="12" t="s">
        <v>2</v>
      </c>
      <c r="C4" s="19">
        <v>39103</v>
      </c>
      <c r="D4" s="19" t="s">
        <v>185</v>
      </c>
      <c r="E4" s="19" t="s">
        <v>186</v>
      </c>
      <c r="F4" s="12" t="s">
        <v>187</v>
      </c>
      <c r="G4" s="56">
        <f>VLOOKUP(C:C,'[1]重点品种（数据原表）'!$D:$J,7,0)</f>
        <v>0.373134328358209</v>
      </c>
      <c r="H4" s="9">
        <v>42</v>
      </c>
      <c r="I4" s="9">
        <v>67</v>
      </c>
      <c r="J4" s="33">
        <v>10000</v>
      </c>
      <c r="K4" s="9">
        <v>10731</v>
      </c>
      <c r="L4" s="59" t="s">
        <v>181</v>
      </c>
      <c r="M4" s="31">
        <v>0.04</v>
      </c>
      <c r="N4" s="31">
        <v>0.05</v>
      </c>
      <c r="O4" s="31">
        <v>0.03</v>
      </c>
      <c r="P4" s="32" t="s">
        <v>188</v>
      </c>
      <c r="Q4" s="9"/>
      <c r="R4" s="9" t="e">
        <f>VLOOKUP(C:C,#REF!,2,0)</f>
        <v>#REF!</v>
      </c>
      <c r="S4" s="9" t="e">
        <f>VLOOKUP(C:C,#REF!,3,0)</f>
        <v>#REF!</v>
      </c>
      <c r="T4" s="9" t="s">
        <v>183</v>
      </c>
    </row>
    <row r="5" customHeight="1" spans="1:20">
      <c r="A5" s="12"/>
      <c r="B5" s="12"/>
      <c r="C5" s="19">
        <v>174232</v>
      </c>
      <c r="D5" s="20" t="s">
        <v>185</v>
      </c>
      <c r="E5" s="19" t="s">
        <v>21</v>
      </c>
      <c r="F5" s="12" t="s">
        <v>187</v>
      </c>
      <c r="G5" s="56">
        <f>VLOOKUP(C:C,'[1]重点品种（数据原表）'!$D:$J,7,0)</f>
        <v>0.391304347826087</v>
      </c>
      <c r="H5" s="9">
        <v>84</v>
      </c>
      <c r="I5" s="9">
        <v>138</v>
      </c>
      <c r="J5" s="33"/>
      <c r="K5" s="9"/>
      <c r="L5" s="66"/>
      <c r="M5" s="9"/>
      <c r="N5" s="9"/>
      <c r="O5" s="9"/>
      <c r="P5" s="32"/>
      <c r="Q5" s="9"/>
      <c r="R5" s="9" t="e">
        <f>VLOOKUP(C:C,#REF!,2,0)</f>
        <v>#REF!</v>
      </c>
      <c r="S5" s="9" t="e">
        <f>VLOOKUP(C:C,#REF!,3,0)</f>
        <v>#REF!</v>
      </c>
      <c r="T5" s="9" t="s">
        <v>183</v>
      </c>
    </row>
    <row r="6" customHeight="1" spans="1:20">
      <c r="A6" s="12">
        <v>3</v>
      </c>
      <c r="B6" s="17" t="s">
        <v>274</v>
      </c>
      <c r="C6" s="14">
        <v>1846</v>
      </c>
      <c r="D6" s="17" t="s">
        <v>275</v>
      </c>
      <c r="E6" s="17" t="s">
        <v>276</v>
      </c>
      <c r="F6" s="17" t="s">
        <v>277</v>
      </c>
      <c r="G6" s="9"/>
      <c r="H6" s="9">
        <v>7.5</v>
      </c>
      <c r="I6" s="9"/>
      <c r="J6" s="33">
        <v>13858</v>
      </c>
      <c r="K6" s="33">
        <v>16441</v>
      </c>
      <c r="L6" s="53" t="s">
        <v>181</v>
      </c>
      <c r="M6" s="31" t="s">
        <v>278</v>
      </c>
      <c r="N6" s="31"/>
      <c r="O6" s="31"/>
      <c r="P6" s="11" t="s">
        <v>199</v>
      </c>
      <c r="Q6" s="9"/>
      <c r="R6" s="9" t="e">
        <f>VLOOKUP(C:C,#REF!,2,0)</f>
        <v>#REF!</v>
      </c>
      <c r="S6" s="9" t="e">
        <f>VLOOKUP(C:C,#REF!,3,0)</f>
        <v>#REF!</v>
      </c>
      <c r="T6" s="9" t="s">
        <v>201</v>
      </c>
    </row>
    <row r="7" customHeight="1" spans="1:20">
      <c r="A7" s="12"/>
      <c r="B7" s="17"/>
      <c r="C7" s="17">
        <v>47683</v>
      </c>
      <c r="D7" s="17" t="s">
        <v>275</v>
      </c>
      <c r="E7" s="17" t="s">
        <v>279</v>
      </c>
      <c r="F7" s="17" t="s">
        <v>277</v>
      </c>
      <c r="G7" s="56">
        <f>VLOOKUP(C:C,'[1]重点品种（数据原表）'!$D:$J,7,0)</f>
        <v>0.368</v>
      </c>
      <c r="H7" s="9">
        <v>12.5</v>
      </c>
      <c r="I7" s="9">
        <v>19.8</v>
      </c>
      <c r="J7" s="33"/>
      <c r="K7" s="33"/>
      <c r="L7" s="57"/>
      <c r="M7" s="31">
        <v>0.07</v>
      </c>
      <c r="N7" s="31">
        <v>0.1</v>
      </c>
      <c r="O7" s="31">
        <v>0.05</v>
      </c>
      <c r="P7" s="11"/>
      <c r="Q7" s="9"/>
      <c r="R7" s="9" t="e">
        <f>VLOOKUP(C:C,#REF!,2,0)</f>
        <v>#REF!</v>
      </c>
      <c r="S7" s="9" t="e">
        <f>VLOOKUP(C:C,#REF!,3,0)</f>
        <v>#REF!</v>
      </c>
      <c r="T7" s="9" t="s">
        <v>201</v>
      </c>
    </row>
    <row r="8" customHeight="1" spans="1:20">
      <c r="A8" s="12">
        <v>4</v>
      </c>
      <c r="B8" s="17" t="s">
        <v>3</v>
      </c>
      <c r="C8" s="17">
        <v>118013</v>
      </c>
      <c r="D8" s="17" t="s">
        <v>195</v>
      </c>
      <c r="E8" s="17" t="s">
        <v>196</v>
      </c>
      <c r="F8" s="17" t="s">
        <v>197</v>
      </c>
      <c r="G8" s="56">
        <v>0.582</v>
      </c>
      <c r="H8" s="9">
        <v>13.35</v>
      </c>
      <c r="I8" s="9">
        <v>32</v>
      </c>
      <c r="J8" s="11">
        <v>2566</v>
      </c>
      <c r="K8" s="9">
        <v>2968</v>
      </c>
      <c r="L8" s="59" t="s">
        <v>181</v>
      </c>
      <c r="M8" s="34" t="s">
        <v>198</v>
      </c>
      <c r="N8" s="34"/>
      <c r="O8" s="34"/>
      <c r="P8" s="11" t="s">
        <v>199</v>
      </c>
      <c r="Q8" s="9" t="s">
        <v>200</v>
      </c>
      <c r="R8" s="9" t="e">
        <f>VLOOKUP(C:C,#REF!,2,0)</f>
        <v>#REF!</v>
      </c>
      <c r="S8" s="9" t="e">
        <f>VLOOKUP(C:C,#REF!,3,0)</f>
        <v>#REF!</v>
      </c>
      <c r="T8" s="9" t="s">
        <v>201</v>
      </c>
    </row>
    <row r="9" customHeight="1" spans="1:20">
      <c r="A9" s="12"/>
      <c r="B9" s="17"/>
      <c r="C9" s="17">
        <v>134798</v>
      </c>
      <c r="D9" s="17" t="s">
        <v>203</v>
      </c>
      <c r="E9" s="17" t="s">
        <v>204</v>
      </c>
      <c r="F9" s="17" t="s">
        <v>205</v>
      </c>
      <c r="G9" s="56">
        <v>0.522</v>
      </c>
      <c r="H9" s="9">
        <v>19</v>
      </c>
      <c r="I9" s="9">
        <v>39.8</v>
      </c>
      <c r="J9" s="11"/>
      <c r="K9" s="9"/>
      <c r="L9" s="63"/>
      <c r="M9" s="31">
        <v>0.04</v>
      </c>
      <c r="N9" s="31">
        <v>0.05</v>
      </c>
      <c r="O9" s="31" t="s">
        <v>280</v>
      </c>
      <c r="P9" s="11"/>
      <c r="Q9" s="9"/>
      <c r="R9" s="9" t="e">
        <f>VLOOKUP(C:C,#REF!,2,0)</f>
        <v>#REF!</v>
      </c>
      <c r="S9" s="9" t="e">
        <f>VLOOKUP(C:C,#REF!,3,0)</f>
        <v>#REF!</v>
      </c>
      <c r="T9" s="9" t="s">
        <v>201</v>
      </c>
    </row>
    <row r="10" customHeight="1" spans="1:20">
      <c r="A10" s="12"/>
      <c r="B10" s="17"/>
      <c r="C10" s="17">
        <v>175429</v>
      </c>
      <c r="D10" s="17" t="s">
        <v>207</v>
      </c>
      <c r="E10" s="17" t="s">
        <v>208</v>
      </c>
      <c r="F10" s="17" t="s">
        <v>209</v>
      </c>
      <c r="G10" s="56">
        <f>VLOOKUP(C:C,'[1]重点品种（数据原表）'!$D:$J,7,0)</f>
        <v>0.638461538461538</v>
      </c>
      <c r="H10" s="9">
        <v>23.5</v>
      </c>
      <c r="I10" s="9">
        <v>65</v>
      </c>
      <c r="J10" s="11"/>
      <c r="K10" s="9"/>
      <c r="L10" s="66"/>
      <c r="M10" s="31"/>
      <c r="N10" s="31"/>
      <c r="O10" s="31"/>
      <c r="P10" s="11"/>
      <c r="Q10" s="9"/>
      <c r="R10" s="9" t="e">
        <f>VLOOKUP(C:C,#REF!,2,0)</f>
        <v>#REF!</v>
      </c>
      <c r="S10" s="9" t="e">
        <f>VLOOKUP(C:C,#REF!,3,0)</f>
        <v>#REF!</v>
      </c>
      <c r="T10" s="9" t="s">
        <v>201</v>
      </c>
    </row>
    <row r="11" ht="54" customHeight="1" spans="1:20">
      <c r="A11" s="12">
        <v>5</v>
      </c>
      <c r="B11" s="17" t="s">
        <v>4</v>
      </c>
      <c r="C11" s="17">
        <v>165176</v>
      </c>
      <c r="D11" s="17" t="s">
        <v>213</v>
      </c>
      <c r="E11" s="17" t="s">
        <v>214</v>
      </c>
      <c r="F11" s="17" t="s">
        <v>215</v>
      </c>
      <c r="G11" s="56">
        <f>VLOOKUP(C:C,'[1]重点品种（数据原表）'!$D:$J,7,0)</f>
        <v>0.673611111111111</v>
      </c>
      <c r="H11" s="9">
        <v>94</v>
      </c>
      <c r="I11" s="9">
        <v>288</v>
      </c>
      <c r="J11" s="30">
        <v>660</v>
      </c>
      <c r="K11" s="30">
        <v>804</v>
      </c>
      <c r="L11" s="30" t="s">
        <v>181</v>
      </c>
      <c r="M11" s="34" t="s">
        <v>281</v>
      </c>
      <c r="N11" s="34" t="s">
        <v>217</v>
      </c>
      <c r="O11" s="34" t="s">
        <v>281</v>
      </c>
      <c r="P11" s="34" t="s">
        <v>199</v>
      </c>
      <c r="Q11" s="9" t="s">
        <v>219</v>
      </c>
      <c r="R11" s="9" t="e">
        <f>VLOOKUP(C:C,#REF!,2,0)</f>
        <v>#REF!</v>
      </c>
      <c r="S11" s="9" t="e">
        <f>VLOOKUP(C:C,#REF!,3,0)</f>
        <v>#REF!</v>
      </c>
      <c r="T11" s="9" t="s">
        <v>201</v>
      </c>
    </row>
    <row r="12" customHeight="1" spans="1:20">
      <c r="A12" s="12">
        <v>6</v>
      </c>
      <c r="B12" s="18" t="s">
        <v>222</v>
      </c>
      <c r="C12" s="19">
        <v>164949</v>
      </c>
      <c r="D12" s="19" t="s">
        <v>223</v>
      </c>
      <c r="E12" s="20" t="s">
        <v>224</v>
      </c>
      <c r="F12" s="18" t="s">
        <v>225</v>
      </c>
      <c r="G12" s="56">
        <f>VLOOKUP(C:C,'[1]重点品种（数据原表）'!$D:$J,7,0)</f>
        <v>0.52</v>
      </c>
      <c r="H12" s="9">
        <v>84</v>
      </c>
      <c r="I12" s="9">
        <v>175</v>
      </c>
      <c r="J12" s="35">
        <v>392106</v>
      </c>
      <c r="K12" s="35">
        <v>441490</v>
      </c>
      <c r="L12" s="78" t="s">
        <v>226</v>
      </c>
      <c r="M12" s="31">
        <v>0.05</v>
      </c>
      <c r="N12" s="31">
        <v>0.07</v>
      </c>
      <c r="O12" s="31">
        <v>0.04</v>
      </c>
      <c r="P12" s="34" t="s">
        <v>199</v>
      </c>
      <c r="Q12" s="9"/>
      <c r="R12" s="9" t="e">
        <f>VLOOKUP(C:C,#REF!,2,0)</f>
        <v>#REF!</v>
      </c>
      <c r="S12" s="9" t="e">
        <f>VLOOKUP(C:C,#REF!,3,0)</f>
        <v>#REF!</v>
      </c>
      <c r="T12" s="9" t="s">
        <v>201</v>
      </c>
    </row>
    <row r="13" customHeight="1" spans="1:20">
      <c r="A13" s="12"/>
      <c r="B13" s="18"/>
      <c r="C13" s="19">
        <v>75138</v>
      </c>
      <c r="D13" s="19" t="s">
        <v>223</v>
      </c>
      <c r="E13" s="19" t="s">
        <v>228</v>
      </c>
      <c r="F13" s="18" t="s">
        <v>225</v>
      </c>
      <c r="G13" s="56">
        <f>VLOOKUP(C:C,'[1]重点品种（数据原表）'!$D:$J,7,0)</f>
        <v>0.289940828402367</v>
      </c>
      <c r="H13" s="9">
        <v>60</v>
      </c>
      <c r="I13" s="9">
        <v>84.5</v>
      </c>
      <c r="J13" s="35"/>
      <c r="K13" s="35"/>
      <c r="L13" s="79"/>
      <c r="M13" s="31"/>
      <c r="N13" s="31"/>
      <c r="O13" s="31"/>
      <c r="P13" s="11"/>
      <c r="Q13" s="9"/>
      <c r="R13" s="9" t="e">
        <f>VLOOKUP(C:C,#REF!,2,0)</f>
        <v>#REF!</v>
      </c>
      <c r="S13" s="9" t="e">
        <f>VLOOKUP(C:C,#REF!,3,0)</f>
        <v>#REF!</v>
      </c>
      <c r="T13" s="9" t="s">
        <v>201</v>
      </c>
    </row>
    <row r="14" customHeight="1" spans="1:20">
      <c r="A14" s="12"/>
      <c r="B14" s="18"/>
      <c r="C14" s="19">
        <v>84174</v>
      </c>
      <c r="D14" s="19" t="s">
        <v>230</v>
      </c>
      <c r="E14" s="19" t="s">
        <v>231</v>
      </c>
      <c r="F14" s="18" t="s">
        <v>232</v>
      </c>
      <c r="G14" s="56">
        <f>VLOOKUP(C:C,'[1]重点品种（数据原表）'!$D:$J,7,0)</f>
        <v>0.634328358208955</v>
      </c>
      <c r="H14" s="9">
        <v>12.25</v>
      </c>
      <c r="I14" s="9">
        <v>33.5</v>
      </c>
      <c r="J14" s="35"/>
      <c r="K14" s="35"/>
      <c r="L14" s="79"/>
      <c r="M14" s="31"/>
      <c r="N14" s="31"/>
      <c r="O14" s="31"/>
      <c r="P14" s="11"/>
      <c r="Q14" s="9"/>
      <c r="R14" s="9" t="e">
        <f>VLOOKUP(C:C,#REF!,2,0)</f>
        <v>#REF!</v>
      </c>
      <c r="S14" s="9" t="e">
        <f>VLOOKUP(C:C,#REF!,3,0)</f>
        <v>#REF!</v>
      </c>
      <c r="T14" s="9" t="s">
        <v>201</v>
      </c>
    </row>
    <row r="15" customHeight="1" spans="1:20">
      <c r="A15" s="12"/>
      <c r="B15" s="18"/>
      <c r="C15" s="19">
        <v>166880</v>
      </c>
      <c r="D15" s="19" t="s">
        <v>234</v>
      </c>
      <c r="E15" s="19" t="s">
        <v>235</v>
      </c>
      <c r="F15" s="12" t="s">
        <v>236</v>
      </c>
      <c r="G15" s="56">
        <f>VLOOKUP(C:C,'[1]重点品种（数据原表）'!$D:$J,7,0)</f>
        <v>0.55</v>
      </c>
      <c r="H15" s="9">
        <v>89.1</v>
      </c>
      <c r="I15" s="9">
        <v>198</v>
      </c>
      <c r="J15" s="35"/>
      <c r="K15" s="35"/>
      <c r="L15" s="79"/>
      <c r="M15" s="31"/>
      <c r="N15" s="31"/>
      <c r="O15" s="31"/>
      <c r="P15" s="11"/>
      <c r="Q15" s="9"/>
      <c r="R15" s="9" t="e">
        <f>VLOOKUP(C:C,#REF!,2,0)</f>
        <v>#REF!</v>
      </c>
      <c r="S15" s="9" t="e">
        <f>VLOOKUP(C:C,#REF!,3,0)</f>
        <v>#REF!</v>
      </c>
      <c r="T15" s="9" t="s">
        <v>201</v>
      </c>
    </row>
    <row r="16" customHeight="1" spans="1:20">
      <c r="A16" s="12"/>
      <c r="B16" s="18"/>
      <c r="C16" s="19">
        <v>21580</v>
      </c>
      <c r="D16" s="19" t="s">
        <v>238</v>
      </c>
      <c r="E16" s="19" t="s">
        <v>239</v>
      </c>
      <c r="F16" s="12" t="s">
        <v>240</v>
      </c>
      <c r="G16" s="56">
        <f>VLOOKUP(C:C,'[1]重点品种（数据原表）'!$D:$J,7,0)</f>
        <v>0.414736842105263</v>
      </c>
      <c r="H16" s="9">
        <v>55.6</v>
      </c>
      <c r="I16" s="9">
        <v>95</v>
      </c>
      <c r="J16" s="35"/>
      <c r="K16" s="35"/>
      <c r="L16" s="80"/>
      <c r="M16" s="31"/>
      <c r="N16" s="31"/>
      <c r="O16" s="31"/>
      <c r="P16" s="11"/>
      <c r="Q16" s="9"/>
      <c r="R16" s="9" t="e">
        <f>VLOOKUP(C:C,#REF!,2,0)</f>
        <v>#REF!</v>
      </c>
      <c r="S16" s="9" t="e">
        <f>VLOOKUP(C:C,#REF!,3,0)</f>
        <v>#REF!</v>
      </c>
      <c r="T16" s="9" t="s">
        <v>201</v>
      </c>
    </row>
    <row r="17" customHeight="1" spans="1:21">
      <c r="A17" s="17">
        <v>7</v>
      </c>
      <c r="B17" s="17" t="s">
        <v>6</v>
      </c>
      <c r="C17" s="17">
        <v>171872</v>
      </c>
      <c r="D17" s="17" t="s">
        <v>242</v>
      </c>
      <c r="E17" s="17" t="s">
        <v>243</v>
      </c>
      <c r="F17" s="17" t="s">
        <v>244</v>
      </c>
      <c r="G17" s="31">
        <v>0.69</v>
      </c>
      <c r="H17" s="9">
        <v>8.32</v>
      </c>
      <c r="I17" s="9">
        <v>26.9</v>
      </c>
      <c r="J17" s="9">
        <v>6050</v>
      </c>
      <c r="K17" s="9">
        <v>6930</v>
      </c>
      <c r="L17" s="59" t="s">
        <v>181</v>
      </c>
      <c r="M17" s="31">
        <v>0.04</v>
      </c>
      <c r="N17" s="31">
        <v>0.05</v>
      </c>
      <c r="O17" s="31">
        <v>0.03</v>
      </c>
      <c r="P17" s="11" t="s">
        <v>199</v>
      </c>
      <c r="Q17" s="9"/>
      <c r="R17" s="9" t="e">
        <f>VLOOKUP(C:C,#REF!,2,0)</f>
        <v>#REF!</v>
      </c>
      <c r="S17" s="9" t="e">
        <f>VLOOKUP(C:C,#REF!,3,0)</f>
        <v>#REF!</v>
      </c>
      <c r="T17" s="9" t="s">
        <v>201</v>
      </c>
      <c r="U17" s="21"/>
    </row>
    <row r="18" customHeight="1" spans="1:21">
      <c r="A18" s="17"/>
      <c r="B18" s="17"/>
      <c r="C18" s="17">
        <v>104690</v>
      </c>
      <c r="D18" s="17" t="s">
        <v>247</v>
      </c>
      <c r="E18" s="17" t="s">
        <v>248</v>
      </c>
      <c r="F18" s="17" t="s">
        <v>236</v>
      </c>
      <c r="G18" s="31">
        <v>0.38</v>
      </c>
      <c r="H18" s="9">
        <v>18</v>
      </c>
      <c r="I18" s="9">
        <v>29</v>
      </c>
      <c r="J18" s="9"/>
      <c r="K18" s="9"/>
      <c r="L18" s="63"/>
      <c r="M18" s="31"/>
      <c r="N18" s="31"/>
      <c r="O18" s="31"/>
      <c r="P18" s="11"/>
      <c r="Q18" s="9"/>
      <c r="R18" s="9">
        <v>2131</v>
      </c>
      <c r="S18" s="9">
        <v>58260</v>
      </c>
      <c r="T18" s="9" t="s">
        <v>201</v>
      </c>
      <c r="U18" s="21"/>
    </row>
    <row r="19" customHeight="1" spans="1:20">
      <c r="A19" s="17"/>
      <c r="B19" s="17"/>
      <c r="C19" s="17">
        <v>136714</v>
      </c>
      <c r="D19" s="17" t="s">
        <v>250</v>
      </c>
      <c r="E19" s="17" t="s">
        <v>251</v>
      </c>
      <c r="F19" s="17" t="s">
        <v>252</v>
      </c>
      <c r="G19" s="31">
        <v>0.5</v>
      </c>
      <c r="H19" s="9">
        <v>14.8</v>
      </c>
      <c r="I19" s="9">
        <v>29.8</v>
      </c>
      <c r="J19" s="9"/>
      <c r="K19" s="9"/>
      <c r="L19" s="66"/>
      <c r="M19" s="9"/>
      <c r="N19" s="9"/>
      <c r="O19" s="9"/>
      <c r="P19" s="11"/>
      <c r="Q19" s="9"/>
      <c r="R19" s="9" t="e">
        <f>VLOOKUP(C:C,#REF!,2,0)</f>
        <v>#REF!</v>
      </c>
      <c r="S19" s="9" t="e">
        <f>VLOOKUP(C:C,#REF!,3,0)</f>
        <v>#REF!</v>
      </c>
      <c r="T19" s="9" t="s">
        <v>201</v>
      </c>
    </row>
    <row r="20" ht="36" customHeight="1" spans="1:20">
      <c r="A20" s="59">
        <v>8</v>
      </c>
      <c r="B20" s="59"/>
      <c r="C20" s="25">
        <v>148955</v>
      </c>
      <c r="D20" s="25" t="s">
        <v>254</v>
      </c>
      <c r="E20" s="26" t="s">
        <v>255</v>
      </c>
      <c r="F20" s="26" t="s">
        <v>256</v>
      </c>
      <c r="G20" s="76"/>
      <c r="H20" s="39"/>
      <c r="I20" s="39"/>
      <c r="J20" s="11" t="s">
        <v>282</v>
      </c>
      <c r="K20" s="11"/>
      <c r="L20" s="11"/>
      <c r="M20" s="11"/>
      <c r="N20" s="11"/>
      <c r="O20" s="11"/>
      <c r="P20" s="38" t="s">
        <v>283</v>
      </c>
      <c r="Q20" s="39"/>
      <c r="R20" s="39"/>
      <c r="S20" s="39"/>
      <c r="T20" s="9" t="s">
        <v>183</v>
      </c>
    </row>
    <row r="21" ht="36" customHeight="1" spans="1:20">
      <c r="A21" s="63"/>
      <c r="B21" s="63"/>
      <c r="C21" s="25">
        <v>1454</v>
      </c>
      <c r="D21" s="25" t="s">
        <v>260</v>
      </c>
      <c r="E21" s="26" t="s">
        <v>261</v>
      </c>
      <c r="F21" s="27" t="s">
        <v>262</v>
      </c>
      <c r="G21" s="76"/>
      <c r="H21" s="39"/>
      <c r="I21" s="39"/>
      <c r="J21" s="11"/>
      <c r="K21" s="11"/>
      <c r="L21" s="11"/>
      <c r="M21" s="11"/>
      <c r="N21" s="11"/>
      <c r="O21" s="11"/>
      <c r="P21" s="38"/>
      <c r="Q21" s="39"/>
      <c r="R21" s="39"/>
      <c r="S21" s="39"/>
      <c r="T21" s="9" t="s">
        <v>183</v>
      </c>
    </row>
    <row r="22" ht="38" customHeight="1" spans="1:20">
      <c r="A22" s="66"/>
      <c r="B22" s="66"/>
      <c r="C22" s="9">
        <v>119652</v>
      </c>
      <c r="D22" s="25" t="s">
        <v>264</v>
      </c>
      <c r="E22" s="26" t="s">
        <v>265</v>
      </c>
      <c r="F22" s="25" t="s">
        <v>266</v>
      </c>
      <c r="G22" s="77" t="s">
        <v>266</v>
      </c>
      <c r="H22" s="39"/>
      <c r="I22" s="39"/>
      <c r="J22" s="11"/>
      <c r="K22" s="11"/>
      <c r="L22" s="11"/>
      <c r="M22" s="11"/>
      <c r="N22" s="11"/>
      <c r="O22" s="11"/>
      <c r="P22" s="38"/>
      <c r="Q22" s="39"/>
      <c r="R22" s="39"/>
      <c r="S22" s="39"/>
      <c r="T22" s="9" t="s">
        <v>183</v>
      </c>
    </row>
  </sheetData>
  <mergeCells count="50">
    <mergeCell ref="A1:E1"/>
    <mergeCell ref="J1:K1"/>
    <mergeCell ref="M6:O6"/>
    <mergeCell ref="M8:O8"/>
    <mergeCell ref="A4:A5"/>
    <mergeCell ref="A6:A7"/>
    <mergeCell ref="A8:A10"/>
    <mergeCell ref="A12:A16"/>
    <mergeCell ref="A17:A19"/>
    <mergeCell ref="A20:A22"/>
    <mergeCell ref="B4:B5"/>
    <mergeCell ref="B6:B7"/>
    <mergeCell ref="B8:B10"/>
    <mergeCell ref="B12:B16"/>
    <mergeCell ref="B17:B19"/>
    <mergeCell ref="B20:B22"/>
    <mergeCell ref="J4:J5"/>
    <mergeCell ref="J6:J7"/>
    <mergeCell ref="J8:J10"/>
    <mergeCell ref="J12:J16"/>
    <mergeCell ref="J17:J19"/>
    <mergeCell ref="K4:K5"/>
    <mergeCell ref="K6:K7"/>
    <mergeCell ref="K8:K10"/>
    <mergeCell ref="K12:K16"/>
    <mergeCell ref="K17:K19"/>
    <mergeCell ref="L4:L5"/>
    <mergeCell ref="L6:L7"/>
    <mergeCell ref="L8:L10"/>
    <mergeCell ref="L12:L16"/>
    <mergeCell ref="L17:L19"/>
    <mergeCell ref="M4:M5"/>
    <mergeCell ref="M9:M10"/>
    <mergeCell ref="M12:M16"/>
    <mergeCell ref="M17:M19"/>
    <mergeCell ref="N4:N5"/>
    <mergeCell ref="N9:N10"/>
    <mergeCell ref="N12:N16"/>
    <mergeCell ref="N17:N19"/>
    <mergeCell ref="O4:O5"/>
    <mergeCell ref="O9:O10"/>
    <mergeCell ref="O12:O16"/>
    <mergeCell ref="O17:O19"/>
    <mergeCell ref="P4:P5"/>
    <mergeCell ref="P6:P7"/>
    <mergeCell ref="P8:P10"/>
    <mergeCell ref="P12:P16"/>
    <mergeCell ref="P17:P19"/>
    <mergeCell ref="P20:P22"/>
    <mergeCell ref="J20:O22"/>
  </mergeCells>
  <pageMargins left="0.984027777777778" right="0.75" top="0.275" bottom="0.118055555555556" header="0.118055555555556" footer="0.0777777777777778"/>
  <pageSetup paperSize="9" scale="8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C23"/>
  <sheetViews>
    <sheetView workbookViewId="0">
      <selection activeCell="J8" sqref="J8"/>
    </sheetView>
  </sheetViews>
  <sheetFormatPr defaultColWidth="9" defaultRowHeight="21" customHeight="1"/>
  <cols>
    <col min="1" max="1" width="4.5" style="5" customWidth="1"/>
    <col min="2" max="2" width="9.125" style="5" customWidth="1"/>
    <col min="3" max="3" width="8.75" style="5" customWidth="1"/>
    <col min="4" max="5" width="8.5" style="5" hidden="1" customWidth="1"/>
    <col min="6" max="6" width="25.25" style="5" customWidth="1"/>
    <col min="7" max="7" width="16.375" style="5" customWidth="1"/>
    <col min="8" max="8" width="19.125" style="6" customWidth="1"/>
    <col min="9" max="9" width="8.5" style="23" customWidth="1"/>
    <col min="10" max="13" width="9" style="3"/>
    <col min="14" max="16" width="11.25" style="3" customWidth="1"/>
    <col min="17" max="17" width="15" style="3" customWidth="1"/>
    <col min="18" max="16357" width="9" style="3"/>
  </cols>
  <sheetData>
    <row r="1" ht="38" customHeight="1" spans="1:13">
      <c r="A1" s="8" t="s">
        <v>284</v>
      </c>
      <c r="B1" s="8"/>
      <c r="C1" s="8"/>
      <c r="D1" s="8"/>
      <c r="E1" s="8"/>
      <c r="F1" s="8"/>
      <c r="G1" s="8"/>
      <c r="H1" s="45"/>
      <c r="L1" s="51" t="s">
        <v>285</v>
      </c>
      <c r="M1" s="51"/>
    </row>
    <row r="2" s="1" customFormat="1" ht="28" customHeight="1" spans="1:18">
      <c r="A2" s="10" t="s">
        <v>8</v>
      </c>
      <c r="B2" s="10" t="s">
        <v>164</v>
      </c>
      <c r="C2" s="10" t="s">
        <v>165</v>
      </c>
      <c r="D2" s="10"/>
      <c r="E2" s="10"/>
      <c r="F2" s="10" t="s">
        <v>166</v>
      </c>
      <c r="G2" s="10" t="s">
        <v>167</v>
      </c>
      <c r="H2" s="46" t="s">
        <v>168</v>
      </c>
      <c r="I2" s="11" t="s">
        <v>174</v>
      </c>
      <c r="J2" s="11" t="s">
        <v>272</v>
      </c>
      <c r="K2" s="11" t="s">
        <v>273</v>
      </c>
      <c r="L2" s="11" t="s">
        <v>13</v>
      </c>
      <c r="M2" s="11" t="s">
        <v>14</v>
      </c>
      <c r="N2" s="11" t="s">
        <v>13</v>
      </c>
      <c r="O2" s="11" t="s">
        <v>14</v>
      </c>
      <c r="P2" s="11" t="s">
        <v>170</v>
      </c>
      <c r="Q2" s="11" t="s">
        <v>20</v>
      </c>
      <c r="R2" s="1" t="s">
        <v>171</v>
      </c>
    </row>
    <row r="3" customHeight="1" spans="1:18">
      <c r="A3" s="12">
        <v>1</v>
      </c>
      <c r="B3" s="13" t="s">
        <v>286</v>
      </c>
      <c r="C3" s="14"/>
      <c r="D3" s="14"/>
      <c r="E3" s="14"/>
      <c r="F3" s="15" t="s">
        <v>287</v>
      </c>
      <c r="G3" s="14"/>
      <c r="H3" s="16" t="s">
        <v>288</v>
      </c>
      <c r="I3" s="9"/>
      <c r="J3" s="9"/>
      <c r="K3" s="9"/>
      <c r="L3" s="52" t="s">
        <v>289</v>
      </c>
      <c r="M3" s="52" t="s">
        <v>290</v>
      </c>
      <c r="N3" s="31">
        <v>0.15</v>
      </c>
      <c r="O3" s="31">
        <v>0.25</v>
      </c>
      <c r="P3" s="31">
        <v>0.14</v>
      </c>
      <c r="Q3" s="34" t="s">
        <v>291</v>
      </c>
      <c r="R3" s="3" t="e">
        <v>#N/A</v>
      </c>
    </row>
    <row r="4" customHeight="1" spans="1:18">
      <c r="A4" s="12"/>
      <c r="B4" s="47" t="s">
        <v>274</v>
      </c>
      <c r="C4" s="48">
        <v>1846</v>
      </c>
      <c r="D4" s="49" t="s">
        <v>177</v>
      </c>
      <c r="E4" s="49" t="str">
        <f t="shared" ref="E4:E15" si="0">C4&amp;D4</f>
        <v>1846,</v>
      </c>
      <c r="F4" s="49" t="s">
        <v>275</v>
      </c>
      <c r="G4" s="49" t="s">
        <v>276</v>
      </c>
      <c r="H4" s="49" t="s">
        <v>277</v>
      </c>
      <c r="I4" s="9"/>
      <c r="J4" s="9"/>
      <c r="K4" s="9"/>
      <c r="L4" s="53" t="s">
        <v>292</v>
      </c>
      <c r="M4" s="53" t="s">
        <v>293</v>
      </c>
      <c r="N4" s="54" t="s">
        <v>294</v>
      </c>
      <c r="O4" s="54"/>
      <c r="P4" s="55"/>
      <c r="Q4" s="36" t="s">
        <v>295</v>
      </c>
      <c r="R4" s="3" t="e">
        <v>#N/A</v>
      </c>
    </row>
    <row r="5" customHeight="1" spans="1:18">
      <c r="A5" s="12">
        <v>2</v>
      </c>
      <c r="B5" s="49"/>
      <c r="C5" s="49">
        <v>47683</v>
      </c>
      <c r="D5" s="49" t="s">
        <v>177</v>
      </c>
      <c r="E5" s="49" t="str">
        <f t="shared" si="0"/>
        <v>47683,</v>
      </c>
      <c r="F5" s="49" t="s">
        <v>275</v>
      </c>
      <c r="G5" s="49" t="s">
        <v>279</v>
      </c>
      <c r="H5" s="49" t="s">
        <v>277</v>
      </c>
      <c r="I5" s="56">
        <f>VLOOKUP(C:C,'[1]重点品种（数据原表）'!$D:$J,7,0)</f>
        <v>0.368</v>
      </c>
      <c r="J5" s="9">
        <v>12.5</v>
      </c>
      <c r="K5" s="9">
        <v>19.8</v>
      </c>
      <c r="L5" s="57"/>
      <c r="M5" s="57"/>
      <c r="N5" s="58">
        <v>0.07</v>
      </c>
      <c r="O5" s="31">
        <v>0.1</v>
      </c>
      <c r="P5" s="31">
        <v>0.05</v>
      </c>
      <c r="Q5" s="74"/>
      <c r="R5" s="3" t="e">
        <v>#N/A</v>
      </c>
    </row>
    <row r="6" customHeight="1" spans="1:18">
      <c r="A6" s="12">
        <v>3</v>
      </c>
      <c r="B6" s="17" t="s">
        <v>3</v>
      </c>
      <c r="C6" s="17">
        <v>118013</v>
      </c>
      <c r="D6" s="49" t="s">
        <v>177</v>
      </c>
      <c r="E6" s="49" t="str">
        <f t="shared" si="0"/>
        <v>118013,</v>
      </c>
      <c r="F6" s="17" t="s">
        <v>195</v>
      </c>
      <c r="G6" s="17" t="s">
        <v>196</v>
      </c>
      <c r="H6" s="17" t="s">
        <v>197</v>
      </c>
      <c r="I6" s="56">
        <v>0.582</v>
      </c>
      <c r="J6" s="9">
        <v>13.35</v>
      </c>
      <c r="K6" s="9">
        <v>32</v>
      </c>
      <c r="L6" s="59" t="s">
        <v>296</v>
      </c>
      <c r="M6" s="59" t="s">
        <v>297</v>
      </c>
      <c r="N6" s="60" t="s">
        <v>298</v>
      </c>
      <c r="O6" s="61"/>
      <c r="P6" s="62"/>
      <c r="Q6" s="75" t="s">
        <v>295</v>
      </c>
      <c r="R6" s="3" t="e">
        <v>#N/A</v>
      </c>
    </row>
    <row r="7" customHeight="1" spans="1:18">
      <c r="A7" s="12"/>
      <c r="B7" s="17"/>
      <c r="C7" s="17">
        <v>171499</v>
      </c>
      <c r="D7" s="49" t="s">
        <v>177</v>
      </c>
      <c r="E7" s="49" t="str">
        <f t="shared" si="0"/>
        <v>171499,</v>
      </c>
      <c r="F7" s="17" t="s">
        <v>299</v>
      </c>
      <c r="G7" s="17" t="s">
        <v>300</v>
      </c>
      <c r="H7" s="17" t="s">
        <v>301</v>
      </c>
      <c r="I7" s="56">
        <f>VLOOKUP(C:C,'[1]重点品种（数据原表）'!$D:$J,7,0)</f>
        <v>0.595226130653266</v>
      </c>
      <c r="J7" s="9">
        <v>16.11</v>
      </c>
      <c r="K7" s="9">
        <v>39.8</v>
      </c>
      <c r="L7" s="63"/>
      <c r="M7" s="63"/>
      <c r="N7" s="64">
        <v>0.04</v>
      </c>
      <c r="O7" s="64">
        <v>0.05</v>
      </c>
      <c r="P7" s="64">
        <v>0.03</v>
      </c>
      <c r="Q7" s="75"/>
      <c r="R7" s="3" t="e">
        <v>#N/A</v>
      </c>
    </row>
    <row r="8" customHeight="1" spans="1:18">
      <c r="A8" s="12"/>
      <c r="B8" s="17"/>
      <c r="C8" s="17">
        <v>134798</v>
      </c>
      <c r="D8" s="49" t="s">
        <v>177</v>
      </c>
      <c r="E8" s="49" t="str">
        <f t="shared" si="0"/>
        <v>134798,</v>
      </c>
      <c r="F8" s="17" t="s">
        <v>203</v>
      </c>
      <c r="G8" s="17" t="s">
        <v>204</v>
      </c>
      <c r="H8" s="17" t="s">
        <v>205</v>
      </c>
      <c r="I8" s="56">
        <v>0.522</v>
      </c>
      <c r="J8" s="9">
        <v>19</v>
      </c>
      <c r="K8" s="9">
        <v>39.8</v>
      </c>
      <c r="L8" s="63"/>
      <c r="M8" s="63"/>
      <c r="N8" s="65"/>
      <c r="O8" s="65"/>
      <c r="P8" s="65"/>
      <c r="Q8" s="75"/>
      <c r="R8" s="3" t="s">
        <v>200</v>
      </c>
    </row>
    <row r="9" customHeight="1" spans="1:18">
      <c r="A9" s="12"/>
      <c r="B9" s="17"/>
      <c r="C9" s="17">
        <v>175429</v>
      </c>
      <c r="D9" s="49" t="s">
        <v>177</v>
      </c>
      <c r="E9" s="49" t="str">
        <f t="shared" si="0"/>
        <v>175429,</v>
      </c>
      <c r="F9" s="17" t="s">
        <v>207</v>
      </c>
      <c r="G9" s="17" t="s">
        <v>208</v>
      </c>
      <c r="H9" s="17" t="s">
        <v>209</v>
      </c>
      <c r="I9" s="56">
        <f>VLOOKUP(C:C,'[1]重点品种（数据原表）'!$D:$J,7,0)</f>
        <v>0.638461538461538</v>
      </c>
      <c r="J9" s="9">
        <v>23.5</v>
      </c>
      <c r="K9" s="9">
        <v>65</v>
      </c>
      <c r="L9" s="66"/>
      <c r="M9" s="66"/>
      <c r="N9" s="67"/>
      <c r="O9" s="67"/>
      <c r="P9" s="67"/>
      <c r="Q9" s="40"/>
      <c r="R9" s="3" t="e">
        <v>#N/A</v>
      </c>
    </row>
    <row r="10" s="2" customFormat="1" ht="30" customHeight="1" spans="1:16357">
      <c r="A10" s="12">
        <v>4</v>
      </c>
      <c r="B10" s="17" t="s">
        <v>4</v>
      </c>
      <c r="C10" s="17">
        <v>165176</v>
      </c>
      <c r="D10" s="49" t="s">
        <v>177</v>
      </c>
      <c r="E10" s="49" t="str">
        <f t="shared" si="0"/>
        <v>165176,</v>
      </c>
      <c r="F10" s="17" t="s">
        <v>213</v>
      </c>
      <c r="G10" s="17" t="s">
        <v>214</v>
      </c>
      <c r="H10" s="17" t="s">
        <v>215</v>
      </c>
      <c r="I10" s="56">
        <f>VLOOKUP(C:C,'[1]重点品种（数据原表）'!$D:$J,7,0)</f>
        <v>0.673611111111111</v>
      </c>
      <c r="J10" s="9">
        <v>94</v>
      </c>
      <c r="K10" s="9">
        <v>288</v>
      </c>
      <c r="L10" s="30" t="s">
        <v>302</v>
      </c>
      <c r="M10" s="30" t="s">
        <v>303</v>
      </c>
      <c r="N10" s="34" t="s">
        <v>304</v>
      </c>
      <c r="O10" s="34" t="s">
        <v>217</v>
      </c>
      <c r="P10" s="34" t="s">
        <v>304</v>
      </c>
      <c r="Q10" s="31" t="s">
        <v>199</v>
      </c>
      <c r="R10" s="3" t="s">
        <v>219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</row>
    <row r="11" customHeight="1" spans="1:18">
      <c r="A11" s="12">
        <v>5</v>
      </c>
      <c r="B11" s="18" t="s">
        <v>1</v>
      </c>
      <c r="C11" s="18">
        <v>148955</v>
      </c>
      <c r="D11" s="49" t="s">
        <v>177</v>
      </c>
      <c r="E11" s="49" t="str">
        <f t="shared" si="0"/>
        <v>148955,</v>
      </c>
      <c r="F11" s="18" t="s">
        <v>254</v>
      </c>
      <c r="G11" s="18" t="s">
        <v>255</v>
      </c>
      <c r="H11" s="18" t="s">
        <v>256</v>
      </c>
      <c r="I11" s="56">
        <f>VLOOKUP(C:C,'[1]重点品种（数据原表）'!$D:$J,7,0)</f>
        <v>0.393939393939394</v>
      </c>
      <c r="J11" s="9">
        <v>120</v>
      </c>
      <c r="K11" s="9">
        <v>198</v>
      </c>
      <c r="L11" s="30" t="s">
        <v>305</v>
      </c>
      <c r="M11" s="30" t="s">
        <v>306</v>
      </c>
      <c r="N11" s="68" t="s">
        <v>304</v>
      </c>
      <c r="O11" s="68" t="s">
        <v>307</v>
      </c>
      <c r="P11" s="64" t="s">
        <v>304</v>
      </c>
      <c r="Q11" s="31" t="s">
        <v>199</v>
      </c>
      <c r="R11" s="3" t="s">
        <v>308</v>
      </c>
    </row>
    <row r="12" customHeight="1" spans="1:18">
      <c r="A12" s="12"/>
      <c r="B12" s="18"/>
      <c r="C12" s="18">
        <v>1454</v>
      </c>
      <c r="D12" s="49" t="s">
        <v>177</v>
      </c>
      <c r="E12" s="49" t="str">
        <f t="shared" si="0"/>
        <v>1454,</v>
      </c>
      <c r="F12" s="18" t="s">
        <v>260</v>
      </c>
      <c r="G12" s="18" t="s">
        <v>309</v>
      </c>
      <c r="H12" s="18" t="s">
        <v>256</v>
      </c>
      <c r="I12" s="56">
        <f>VLOOKUP(C:C,'[1]重点品种（数据原表）'!$D:$J,7,0)</f>
        <v>0.259615384615385</v>
      </c>
      <c r="J12" s="9">
        <v>385</v>
      </c>
      <c r="K12" s="9">
        <v>520</v>
      </c>
      <c r="L12" s="30"/>
      <c r="M12" s="30"/>
      <c r="N12" s="69"/>
      <c r="O12" s="69"/>
      <c r="P12" s="67"/>
      <c r="Q12" s="9"/>
      <c r="R12" s="3" t="s">
        <v>310</v>
      </c>
    </row>
    <row r="13" customHeight="1" spans="1:18">
      <c r="A13" s="12"/>
      <c r="B13" s="18"/>
      <c r="C13" s="17">
        <v>63764</v>
      </c>
      <c r="D13" s="49" t="s">
        <v>177</v>
      </c>
      <c r="E13" s="49" t="str">
        <f t="shared" si="0"/>
        <v>63764,</v>
      </c>
      <c r="F13" s="17" t="s">
        <v>178</v>
      </c>
      <c r="G13" s="17" t="s">
        <v>179</v>
      </c>
      <c r="H13" s="17" t="s">
        <v>180</v>
      </c>
      <c r="I13" s="56">
        <f>VLOOKUP(C:C,'[1]重点品种（数据原表）'!$D:$J,7,0)</f>
        <v>0.232814814814815</v>
      </c>
      <c r="J13" s="9">
        <v>103.57</v>
      </c>
      <c r="K13" s="9">
        <v>135</v>
      </c>
      <c r="L13" s="30"/>
      <c r="M13" s="30"/>
      <c r="N13" s="70">
        <v>0.03</v>
      </c>
      <c r="O13" s="70">
        <v>0.04</v>
      </c>
      <c r="P13" s="70">
        <v>0.02</v>
      </c>
      <c r="Q13" s="9"/>
      <c r="R13" s="3" t="e">
        <v>#N/A</v>
      </c>
    </row>
    <row r="14" s="3" customFormat="1" customHeight="1" spans="1:18">
      <c r="A14" s="12">
        <v>6</v>
      </c>
      <c r="B14" s="12" t="s">
        <v>2</v>
      </c>
      <c r="C14" s="19">
        <v>39103</v>
      </c>
      <c r="D14" s="49" t="s">
        <v>177</v>
      </c>
      <c r="E14" s="49" t="str">
        <f t="shared" si="0"/>
        <v>39103,</v>
      </c>
      <c r="F14" s="19" t="s">
        <v>185</v>
      </c>
      <c r="G14" s="19" t="s">
        <v>186</v>
      </c>
      <c r="H14" s="12" t="s">
        <v>187</v>
      </c>
      <c r="I14" s="56">
        <f>VLOOKUP(C:C,'[1]重点品种（数据原表）'!$D:$J,7,0)</f>
        <v>0.373134328358209</v>
      </c>
      <c r="J14" s="9">
        <v>42</v>
      </c>
      <c r="K14" s="9">
        <v>67</v>
      </c>
      <c r="L14" s="9" t="s">
        <v>311</v>
      </c>
      <c r="M14" s="9" t="s">
        <v>312</v>
      </c>
      <c r="N14" s="31">
        <v>0.04</v>
      </c>
      <c r="O14" s="31">
        <v>0.05</v>
      </c>
      <c r="P14" s="31">
        <v>0.03</v>
      </c>
      <c r="Q14" s="9" t="s">
        <v>199</v>
      </c>
      <c r="R14" s="3" t="e">
        <v>#N/A</v>
      </c>
    </row>
    <row r="15" s="3" customFormat="1" customHeight="1" spans="1:18">
      <c r="A15" s="12"/>
      <c r="B15" s="12"/>
      <c r="C15" s="19">
        <v>174232</v>
      </c>
      <c r="D15" s="49" t="s">
        <v>177</v>
      </c>
      <c r="E15" s="49" t="str">
        <f t="shared" si="0"/>
        <v>174232,</v>
      </c>
      <c r="F15" s="20" t="s">
        <v>185</v>
      </c>
      <c r="G15" s="19" t="s">
        <v>21</v>
      </c>
      <c r="H15" s="12" t="s">
        <v>187</v>
      </c>
      <c r="I15" s="56">
        <f>VLOOKUP(C:C,'[1]重点品种（数据原表）'!$D:$J,7,0)</f>
        <v>0.391304347826087</v>
      </c>
      <c r="J15" s="9">
        <v>84</v>
      </c>
      <c r="K15" s="9">
        <v>138</v>
      </c>
      <c r="L15" s="9"/>
      <c r="M15" s="9"/>
      <c r="N15" s="9"/>
      <c r="O15" s="9"/>
      <c r="P15" s="9"/>
      <c r="Q15" s="9"/>
      <c r="R15" s="3" t="e">
        <v>#N/A</v>
      </c>
    </row>
    <row r="16" customHeight="1" spans="1:18">
      <c r="A16" s="12">
        <v>7</v>
      </c>
      <c r="B16" s="18" t="s">
        <v>222</v>
      </c>
      <c r="C16" s="19">
        <v>164949</v>
      </c>
      <c r="D16" s="17" t="s">
        <v>177</v>
      </c>
      <c r="E16" s="17" t="str">
        <f t="shared" ref="E16:E23" si="1">C16&amp;D16</f>
        <v>164949,</v>
      </c>
      <c r="F16" s="19" t="s">
        <v>223</v>
      </c>
      <c r="G16" s="20" t="s">
        <v>224</v>
      </c>
      <c r="H16" s="18" t="s">
        <v>225</v>
      </c>
      <c r="I16" s="56">
        <f>VLOOKUP(C:C,'[1]重点品种（数据原表）'!$D:$J,7,0)</f>
        <v>0.52</v>
      </c>
      <c r="J16" s="9">
        <v>84</v>
      </c>
      <c r="K16" s="9">
        <v>175</v>
      </c>
      <c r="L16" s="71" t="s">
        <v>313</v>
      </c>
      <c r="M16" s="35" t="s">
        <v>314</v>
      </c>
      <c r="N16" s="72" t="s">
        <v>304</v>
      </c>
      <c r="O16" s="73"/>
      <c r="P16" s="58"/>
      <c r="Q16" s="31" t="s">
        <v>199</v>
      </c>
      <c r="R16" s="3" t="s">
        <v>315</v>
      </c>
    </row>
    <row r="17" customHeight="1" spans="1:18">
      <c r="A17" s="12"/>
      <c r="B17" s="18"/>
      <c r="C17" s="19">
        <v>75138</v>
      </c>
      <c r="D17" s="17" t="s">
        <v>177</v>
      </c>
      <c r="E17" s="17" t="str">
        <f t="shared" si="1"/>
        <v>75138,</v>
      </c>
      <c r="F17" s="19" t="s">
        <v>223</v>
      </c>
      <c r="G17" s="19" t="s">
        <v>228</v>
      </c>
      <c r="H17" s="18" t="s">
        <v>225</v>
      </c>
      <c r="I17" s="56">
        <f>VLOOKUP(C:C,'[1]重点品种（数据原表）'!$D:$J,7,0)</f>
        <v>0.289940828402367</v>
      </c>
      <c r="J17" s="9">
        <v>60</v>
      </c>
      <c r="K17" s="9">
        <v>84.5</v>
      </c>
      <c r="L17" s="71"/>
      <c r="M17" s="35"/>
      <c r="N17" s="64">
        <v>0.05</v>
      </c>
      <c r="O17" s="64">
        <v>0.07</v>
      </c>
      <c r="P17" s="64">
        <v>0.04</v>
      </c>
      <c r="Q17" s="9"/>
      <c r="R17" s="3" t="e">
        <v>#N/A</v>
      </c>
    </row>
    <row r="18" customHeight="1" spans="1:18">
      <c r="A18" s="12"/>
      <c r="B18" s="18"/>
      <c r="C18" s="19">
        <v>84174</v>
      </c>
      <c r="D18" s="17" t="s">
        <v>177</v>
      </c>
      <c r="E18" s="17" t="str">
        <f t="shared" si="1"/>
        <v>84174,</v>
      </c>
      <c r="F18" s="19" t="s">
        <v>230</v>
      </c>
      <c r="G18" s="19" t="s">
        <v>231</v>
      </c>
      <c r="H18" s="18" t="s">
        <v>232</v>
      </c>
      <c r="I18" s="56">
        <f>VLOOKUP(C:C,'[1]重点品种（数据原表）'!$D:$J,7,0)</f>
        <v>0.634328358208955</v>
      </c>
      <c r="J18" s="9">
        <v>12.25</v>
      </c>
      <c r="K18" s="9">
        <v>33.5</v>
      </c>
      <c r="L18" s="71"/>
      <c r="M18" s="35"/>
      <c r="N18" s="65"/>
      <c r="O18" s="65"/>
      <c r="P18" s="65"/>
      <c r="Q18" s="9"/>
      <c r="R18" s="3" t="e">
        <v>#N/A</v>
      </c>
    </row>
    <row r="19" customHeight="1" spans="1:18">
      <c r="A19" s="12"/>
      <c r="B19" s="18"/>
      <c r="C19" s="19">
        <v>166880</v>
      </c>
      <c r="D19" s="17" t="s">
        <v>177</v>
      </c>
      <c r="E19" s="17" t="str">
        <f t="shared" si="1"/>
        <v>166880,</v>
      </c>
      <c r="F19" s="19" t="s">
        <v>234</v>
      </c>
      <c r="G19" s="19" t="s">
        <v>235</v>
      </c>
      <c r="H19" s="12" t="s">
        <v>236</v>
      </c>
      <c r="I19" s="56">
        <f>VLOOKUP(C:C,'[1]重点品种（数据原表）'!$D:$J,7,0)</f>
        <v>0.55</v>
      </c>
      <c r="J19" s="9">
        <v>89.1</v>
      </c>
      <c r="K19" s="9">
        <v>198</v>
      </c>
      <c r="L19" s="71"/>
      <c r="M19" s="35"/>
      <c r="N19" s="65"/>
      <c r="O19" s="65"/>
      <c r="P19" s="65"/>
      <c r="Q19" s="9"/>
      <c r="R19" s="3" t="e">
        <v>#N/A</v>
      </c>
    </row>
    <row r="20" customHeight="1" spans="1:18">
      <c r="A20" s="12"/>
      <c r="B20" s="18"/>
      <c r="C20" s="19">
        <v>21580</v>
      </c>
      <c r="D20" s="17" t="s">
        <v>177</v>
      </c>
      <c r="E20" s="17" t="str">
        <f t="shared" si="1"/>
        <v>21580,</v>
      </c>
      <c r="F20" s="19" t="s">
        <v>238</v>
      </c>
      <c r="G20" s="19" t="s">
        <v>239</v>
      </c>
      <c r="H20" s="12" t="s">
        <v>240</v>
      </c>
      <c r="I20" s="56">
        <f>VLOOKUP(C:C,'[1]重点品种（数据原表）'!$D:$J,7,0)</f>
        <v>0.414736842105263</v>
      </c>
      <c r="J20" s="9">
        <v>55.6</v>
      </c>
      <c r="K20" s="9">
        <v>95</v>
      </c>
      <c r="L20" s="71"/>
      <c r="M20" s="35"/>
      <c r="N20" s="67"/>
      <c r="O20" s="67"/>
      <c r="P20" s="67"/>
      <c r="Q20" s="9"/>
      <c r="R20" s="3" t="e">
        <v>#N/A</v>
      </c>
    </row>
    <row r="21" s="4" customFormat="1" customHeight="1" spans="1:16357">
      <c r="A21" s="47">
        <v>8</v>
      </c>
      <c r="B21" s="17" t="s">
        <v>6</v>
      </c>
      <c r="C21" s="17">
        <v>171872</v>
      </c>
      <c r="D21" s="17" t="s">
        <v>177</v>
      </c>
      <c r="E21" s="17" t="str">
        <f t="shared" si="1"/>
        <v>171872,</v>
      </c>
      <c r="F21" s="17" t="s">
        <v>242</v>
      </c>
      <c r="G21" s="17" t="s">
        <v>243</v>
      </c>
      <c r="H21" s="17" t="s">
        <v>244</v>
      </c>
      <c r="I21" s="31">
        <v>0.69</v>
      </c>
      <c r="J21" s="9">
        <v>8.32</v>
      </c>
      <c r="K21" s="9">
        <v>26.9</v>
      </c>
      <c r="L21" s="59" t="s">
        <v>316</v>
      </c>
      <c r="M21" s="59" t="s">
        <v>317</v>
      </c>
      <c r="N21" s="64">
        <v>0.04</v>
      </c>
      <c r="O21" s="64">
        <v>0.05</v>
      </c>
      <c r="P21" s="64">
        <v>0.03</v>
      </c>
      <c r="Q21" s="59" t="s">
        <v>199</v>
      </c>
      <c r="R21" s="3" t="e">
        <v>#N/A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  <c r="XDR21" s="21"/>
      <c r="XDS21" s="21"/>
      <c r="XDT21" s="21"/>
      <c r="XDU21" s="21"/>
      <c r="XDV21" s="21"/>
      <c r="XDW21" s="21"/>
      <c r="XDX21" s="21"/>
      <c r="XDY21" s="21"/>
      <c r="XDZ21" s="21"/>
      <c r="XEA21" s="21"/>
      <c r="XEB21" s="21"/>
      <c r="XEC21" s="21"/>
    </row>
    <row r="22" customHeight="1" spans="1:18">
      <c r="A22" s="49"/>
      <c r="B22" s="17"/>
      <c r="C22" s="17">
        <v>136714</v>
      </c>
      <c r="D22" s="17" t="s">
        <v>177</v>
      </c>
      <c r="E22" s="17" t="str">
        <f t="shared" si="1"/>
        <v>136714,</v>
      </c>
      <c r="F22" s="17" t="s">
        <v>250</v>
      </c>
      <c r="G22" s="17" t="s">
        <v>251</v>
      </c>
      <c r="H22" s="17" t="s">
        <v>252</v>
      </c>
      <c r="I22" s="31">
        <v>0.5</v>
      </c>
      <c r="J22" s="9">
        <v>14.8</v>
      </c>
      <c r="K22" s="9">
        <v>29.8</v>
      </c>
      <c r="L22" s="66"/>
      <c r="M22" s="66"/>
      <c r="N22" s="66"/>
      <c r="O22" s="66"/>
      <c r="P22" s="66"/>
      <c r="Q22" s="66"/>
      <c r="R22" s="3" t="e">
        <v>#N/A</v>
      </c>
    </row>
    <row r="23" ht="27" customHeight="1" spans="1:1">
      <c r="A23" s="50" t="s">
        <v>318</v>
      </c>
    </row>
  </sheetData>
  <mergeCells count="48">
    <mergeCell ref="A1:G1"/>
    <mergeCell ref="L1:M1"/>
    <mergeCell ref="N6:P6"/>
    <mergeCell ref="N16:P16"/>
    <mergeCell ref="A6:A9"/>
    <mergeCell ref="A11:A13"/>
    <mergeCell ref="A14:A15"/>
    <mergeCell ref="A16:A20"/>
    <mergeCell ref="A21:A22"/>
    <mergeCell ref="B4:B5"/>
    <mergeCell ref="B6:B9"/>
    <mergeCell ref="B11:B13"/>
    <mergeCell ref="B14:B15"/>
    <mergeCell ref="B16:B20"/>
    <mergeCell ref="B21:B22"/>
    <mergeCell ref="L4:L5"/>
    <mergeCell ref="L6:L9"/>
    <mergeCell ref="L11:L13"/>
    <mergeCell ref="L14:L15"/>
    <mergeCell ref="L16:L20"/>
    <mergeCell ref="L21:L22"/>
    <mergeCell ref="M4:M5"/>
    <mergeCell ref="M6:M9"/>
    <mergeCell ref="M11:M13"/>
    <mergeCell ref="M14:M15"/>
    <mergeCell ref="M16:M20"/>
    <mergeCell ref="M21:M22"/>
    <mergeCell ref="N7:N9"/>
    <mergeCell ref="N11:N12"/>
    <mergeCell ref="N14:N15"/>
    <mergeCell ref="N17:N20"/>
    <mergeCell ref="N21:N22"/>
    <mergeCell ref="O7:O9"/>
    <mergeCell ref="O11:O12"/>
    <mergeCell ref="O14:O15"/>
    <mergeCell ref="O17:O20"/>
    <mergeCell ref="O21:O22"/>
    <mergeCell ref="P7:P9"/>
    <mergeCell ref="P11:P12"/>
    <mergeCell ref="P14:P15"/>
    <mergeCell ref="P17:P20"/>
    <mergeCell ref="P21:P22"/>
    <mergeCell ref="Q4:Q5"/>
    <mergeCell ref="Q6:Q9"/>
    <mergeCell ref="Q11:Q13"/>
    <mergeCell ref="Q14:Q15"/>
    <mergeCell ref="Q16:Q20"/>
    <mergeCell ref="Q21:Q22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G22"/>
  <sheetViews>
    <sheetView workbookViewId="0">
      <selection activeCell="V8" sqref="V8:V10"/>
    </sheetView>
  </sheetViews>
  <sheetFormatPr defaultColWidth="9" defaultRowHeight="21" customHeight="1"/>
  <cols>
    <col min="1" max="1" width="5.5" style="3" customWidth="1"/>
    <col min="2" max="2" width="9" style="3"/>
    <col min="3" max="3" width="11.625" style="3" customWidth="1"/>
    <col min="4" max="5" width="11.625" style="3" hidden="1" customWidth="1"/>
    <col min="6" max="6" width="18.75" style="3" customWidth="1"/>
    <col min="7" max="7" width="11.875" style="3" customWidth="1"/>
    <col min="8" max="8" width="11.875" style="3" hidden="1" customWidth="1"/>
    <col min="9" max="9" width="10.625" style="23" customWidth="1"/>
    <col min="10" max="10" width="10.625" style="3" customWidth="1"/>
    <col min="11" max="11" width="7.375" style="3" customWidth="1"/>
    <col min="12" max="14" width="8.375" style="3" hidden="1" customWidth="1"/>
    <col min="15" max="15" width="17.5" style="1" hidden="1" customWidth="1"/>
    <col min="16" max="19" width="11.875" style="3" hidden="1" customWidth="1"/>
    <col min="20" max="20" width="9" style="23"/>
    <col min="21" max="21" width="10.375" style="23"/>
    <col min="22" max="26" width="9.75" style="23" customWidth="1"/>
    <col min="27" max="16335" width="9" style="3"/>
    <col min="16336" max="16383" width="9" style="24"/>
  </cols>
  <sheetData>
    <row r="1" ht="33" customHeight="1" spans="1:26">
      <c r="A1" s="8" t="s">
        <v>159</v>
      </c>
      <c r="B1" s="8"/>
      <c r="C1" s="8"/>
      <c r="D1" s="8"/>
      <c r="E1" s="8"/>
      <c r="F1" s="8"/>
      <c r="G1" s="8"/>
      <c r="H1" s="8"/>
      <c r="I1" s="11" t="s">
        <v>271</v>
      </c>
      <c r="J1" s="11"/>
      <c r="K1" s="11"/>
      <c r="L1" s="9"/>
      <c r="M1" s="9"/>
      <c r="N1" s="9"/>
      <c r="O1" s="11"/>
      <c r="P1" s="9"/>
      <c r="Q1" s="9"/>
      <c r="R1" s="9"/>
      <c r="S1" s="9"/>
      <c r="T1" s="41">
        <v>43617</v>
      </c>
      <c r="U1" s="9"/>
      <c r="V1" s="9"/>
      <c r="W1" s="41">
        <v>43252</v>
      </c>
      <c r="X1" s="9"/>
      <c r="Y1" s="9" t="s">
        <v>319</v>
      </c>
      <c r="Z1" s="9"/>
    </row>
    <row r="2" s="22" customFormat="1" customHeight="1" spans="1:16335">
      <c r="A2" s="10" t="s">
        <v>8</v>
      </c>
      <c r="B2" s="10" t="s">
        <v>164</v>
      </c>
      <c r="C2" s="10" t="s">
        <v>165</v>
      </c>
      <c r="D2" s="10"/>
      <c r="E2" s="10"/>
      <c r="F2" s="10" t="s">
        <v>166</v>
      </c>
      <c r="G2" s="10" t="s">
        <v>167</v>
      </c>
      <c r="H2" s="10" t="s">
        <v>168</v>
      </c>
      <c r="I2" s="28" t="s">
        <v>13</v>
      </c>
      <c r="J2" s="28" t="s">
        <v>14</v>
      </c>
      <c r="K2" s="28" t="s">
        <v>169</v>
      </c>
      <c r="L2" s="28" t="s">
        <v>13</v>
      </c>
      <c r="M2" s="28" t="s">
        <v>14</v>
      </c>
      <c r="N2" s="28" t="s">
        <v>170</v>
      </c>
      <c r="O2" s="28" t="s">
        <v>20</v>
      </c>
      <c r="P2" s="28" t="s">
        <v>171</v>
      </c>
      <c r="Q2" s="28"/>
      <c r="R2" s="28"/>
      <c r="S2" s="28" t="s">
        <v>172</v>
      </c>
      <c r="T2" s="28" t="s">
        <v>16</v>
      </c>
      <c r="U2" s="17" t="s">
        <v>15</v>
      </c>
      <c r="V2" s="17" t="s">
        <v>320</v>
      </c>
      <c r="W2" s="28" t="s">
        <v>16</v>
      </c>
      <c r="X2" s="17" t="s">
        <v>15</v>
      </c>
      <c r="Y2" s="17" t="s">
        <v>321</v>
      </c>
      <c r="Z2" s="17" t="s">
        <v>322</v>
      </c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</row>
    <row r="3" ht="28" customHeight="1" spans="1:26">
      <c r="A3" s="12">
        <v>1</v>
      </c>
      <c r="B3" s="18" t="s">
        <v>1</v>
      </c>
      <c r="C3" s="17">
        <v>63764</v>
      </c>
      <c r="D3" s="17" t="s">
        <v>177</v>
      </c>
      <c r="E3" s="17" t="str">
        <f>C3&amp;D3</f>
        <v>63764,</v>
      </c>
      <c r="F3" s="17" t="s">
        <v>178</v>
      </c>
      <c r="G3" s="17" t="s">
        <v>179</v>
      </c>
      <c r="H3" s="17" t="s">
        <v>180</v>
      </c>
      <c r="I3" s="29">
        <v>724</v>
      </c>
      <c r="J3" s="30">
        <v>948</v>
      </c>
      <c r="K3" s="30" t="s">
        <v>181</v>
      </c>
      <c r="L3" s="31">
        <v>0.03</v>
      </c>
      <c r="M3" s="31">
        <v>0.04</v>
      </c>
      <c r="N3" s="31">
        <v>0.02</v>
      </c>
      <c r="O3" s="32" t="s">
        <v>182</v>
      </c>
      <c r="P3" s="9"/>
      <c r="Q3" s="9" t="e">
        <f>VLOOKUP(C:C,#REF!,2,0)</f>
        <v>#REF!</v>
      </c>
      <c r="R3" s="9" t="e">
        <f>VLOOKUP(C:C,#REF!,3,0)</f>
        <v>#REF!</v>
      </c>
      <c r="S3" s="9" t="s">
        <v>183</v>
      </c>
      <c r="T3" s="9">
        <v>448</v>
      </c>
      <c r="U3" s="9">
        <v>58356.82</v>
      </c>
      <c r="V3" s="42">
        <f>T3/I3</f>
        <v>0.61878453038674</v>
      </c>
      <c r="W3" s="9">
        <v>267</v>
      </c>
      <c r="X3" s="9">
        <v>34956.5</v>
      </c>
      <c r="Y3" s="42">
        <f>(T3-W3)/W3</f>
        <v>0.677902621722846</v>
      </c>
      <c r="Z3" s="42">
        <f>(U3-X3)/X3</f>
        <v>0.669412555604823</v>
      </c>
    </row>
    <row r="4" customHeight="1" spans="1:26">
      <c r="A4" s="12">
        <v>2</v>
      </c>
      <c r="B4" s="12" t="s">
        <v>2</v>
      </c>
      <c r="C4" s="19">
        <v>39103</v>
      </c>
      <c r="D4" s="17" t="s">
        <v>177</v>
      </c>
      <c r="E4" s="17" t="str">
        <f t="shared" ref="E4:E22" si="0">C4&amp;D4</f>
        <v>39103,</v>
      </c>
      <c r="F4" s="19" t="s">
        <v>185</v>
      </c>
      <c r="G4" s="19" t="s">
        <v>186</v>
      </c>
      <c r="H4" s="12" t="s">
        <v>187</v>
      </c>
      <c r="I4" s="33">
        <v>10000</v>
      </c>
      <c r="J4" s="9">
        <v>10731</v>
      </c>
      <c r="K4" s="9" t="s">
        <v>181</v>
      </c>
      <c r="L4" s="31">
        <v>0.04</v>
      </c>
      <c r="M4" s="31">
        <v>0.05</v>
      </c>
      <c r="N4" s="31">
        <v>0.03</v>
      </c>
      <c r="O4" s="32" t="s">
        <v>188</v>
      </c>
      <c r="P4" s="9"/>
      <c r="Q4" s="9" t="e">
        <f>VLOOKUP(C:C,#REF!,2,0)</f>
        <v>#REF!</v>
      </c>
      <c r="R4" s="9" t="e">
        <f>VLOOKUP(C:C,#REF!,3,0)</f>
        <v>#REF!</v>
      </c>
      <c r="S4" s="9" t="s">
        <v>183</v>
      </c>
      <c r="T4" s="9">
        <v>2753</v>
      </c>
      <c r="U4" s="9">
        <v>158303.52</v>
      </c>
      <c r="V4" s="43">
        <v>0.8376</v>
      </c>
      <c r="W4" s="9">
        <v>4831</v>
      </c>
      <c r="X4" s="9">
        <v>285303.950000001</v>
      </c>
      <c r="Y4" s="42">
        <f t="shared" ref="Y4:Y22" si="1">(T4-W4)/W4</f>
        <v>-0.43013868764231</v>
      </c>
      <c r="Z4" s="42">
        <f t="shared" ref="Z4:Z22" si="2">(U4-X4)/X4</f>
        <v>-0.44514080509576</v>
      </c>
    </row>
    <row r="5" customHeight="1" spans="1:26">
      <c r="A5" s="12"/>
      <c r="B5" s="12"/>
      <c r="C5" s="19">
        <v>174232</v>
      </c>
      <c r="D5" s="17" t="s">
        <v>177</v>
      </c>
      <c r="E5" s="17" t="str">
        <f t="shared" si="0"/>
        <v>174232,</v>
      </c>
      <c r="F5" s="20" t="s">
        <v>185</v>
      </c>
      <c r="G5" s="19" t="s">
        <v>21</v>
      </c>
      <c r="H5" s="12" t="s">
        <v>187</v>
      </c>
      <c r="I5" s="33"/>
      <c r="J5" s="9"/>
      <c r="K5" s="9"/>
      <c r="L5" s="9"/>
      <c r="M5" s="9"/>
      <c r="N5" s="9"/>
      <c r="O5" s="32"/>
      <c r="P5" s="9"/>
      <c r="Q5" s="9" t="e">
        <f>VLOOKUP(C:C,#REF!,2,0)</f>
        <v>#REF!</v>
      </c>
      <c r="R5" s="9" t="e">
        <f>VLOOKUP(C:C,#REF!,3,0)</f>
        <v>#REF!</v>
      </c>
      <c r="S5" s="9" t="s">
        <v>183</v>
      </c>
      <c r="T5" s="9">
        <v>2811.7</v>
      </c>
      <c r="U5" s="9">
        <v>306623.14</v>
      </c>
      <c r="V5" s="9"/>
      <c r="W5" s="9">
        <v>0</v>
      </c>
      <c r="X5" s="9">
        <v>0</v>
      </c>
      <c r="Y5" s="42"/>
      <c r="Z5" s="42"/>
    </row>
    <row r="6" customHeight="1" spans="1:26">
      <c r="A6" s="12">
        <v>3</v>
      </c>
      <c r="B6" s="17" t="s">
        <v>274</v>
      </c>
      <c r="C6" s="14">
        <v>1846</v>
      </c>
      <c r="D6" s="17" t="s">
        <v>177</v>
      </c>
      <c r="E6" s="17" t="str">
        <f t="shared" si="0"/>
        <v>1846,</v>
      </c>
      <c r="F6" s="17" t="s">
        <v>275</v>
      </c>
      <c r="G6" s="17" t="s">
        <v>276</v>
      </c>
      <c r="H6" s="17" t="s">
        <v>277</v>
      </c>
      <c r="I6" s="33">
        <v>13858</v>
      </c>
      <c r="J6" s="33">
        <v>16441</v>
      </c>
      <c r="K6" s="33" t="s">
        <v>181</v>
      </c>
      <c r="L6" s="31" t="s">
        <v>278</v>
      </c>
      <c r="M6" s="31"/>
      <c r="N6" s="31"/>
      <c r="O6" s="11" t="s">
        <v>199</v>
      </c>
      <c r="P6" s="9"/>
      <c r="Q6" s="9" t="e">
        <f>VLOOKUP(C:C,#REF!,2,0)</f>
        <v>#REF!</v>
      </c>
      <c r="R6" s="9" t="e">
        <f>VLOOKUP(C:C,#REF!,3,0)</f>
        <v>#REF!</v>
      </c>
      <c r="S6" s="9" t="s">
        <v>201</v>
      </c>
      <c r="T6" s="9">
        <v>21511</v>
      </c>
      <c r="U6" s="9">
        <v>168555.959999993</v>
      </c>
      <c r="V6" s="43">
        <v>5.746</v>
      </c>
      <c r="W6" s="9">
        <v>16131</v>
      </c>
      <c r="X6" s="9">
        <v>125066.1</v>
      </c>
      <c r="Y6" s="42">
        <f t="shared" si="1"/>
        <v>0.333519310644101</v>
      </c>
      <c r="Z6" s="42">
        <f t="shared" si="2"/>
        <v>0.347734997733143</v>
      </c>
    </row>
    <row r="7" customHeight="1" spans="1:26">
      <c r="A7" s="12"/>
      <c r="B7" s="17"/>
      <c r="C7" s="17">
        <v>47683</v>
      </c>
      <c r="D7" s="17" t="s">
        <v>177</v>
      </c>
      <c r="E7" s="17" t="str">
        <f t="shared" si="0"/>
        <v>47683,</v>
      </c>
      <c r="F7" s="17" t="s">
        <v>275</v>
      </c>
      <c r="G7" s="17" t="s">
        <v>279</v>
      </c>
      <c r="H7" s="17" t="s">
        <v>277</v>
      </c>
      <c r="I7" s="33"/>
      <c r="J7" s="33"/>
      <c r="K7" s="33"/>
      <c r="L7" s="31">
        <v>0.07</v>
      </c>
      <c r="M7" s="31">
        <v>0.1</v>
      </c>
      <c r="N7" s="31">
        <v>0.05</v>
      </c>
      <c r="O7" s="11"/>
      <c r="P7" s="9"/>
      <c r="Q7" s="9" t="e">
        <f>VLOOKUP(C:C,#REF!,2,0)</f>
        <v>#REF!</v>
      </c>
      <c r="R7" s="9" t="e">
        <f>VLOOKUP(C:C,#REF!,3,0)</f>
        <v>#REF!</v>
      </c>
      <c r="S7" s="9" t="s">
        <v>201</v>
      </c>
      <c r="T7" s="9">
        <v>68882</v>
      </c>
      <c r="U7" s="9">
        <v>729719.190000121</v>
      </c>
      <c r="V7" s="9"/>
      <c r="W7" s="9">
        <v>32013</v>
      </c>
      <c r="X7" s="9">
        <v>528860.939999955</v>
      </c>
      <c r="Y7" s="42">
        <f t="shared" si="1"/>
        <v>1.15168837659701</v>
      </c>
      <c r="Z7" s="42">
        <f t="shared" si="2"/>
        <v>0.379794072143394</v>
      </c>
    </row>
    <row r="8" customHeight="1" spans="1:26">
      <c r="A8" s="12">
        <v>4</v>
      </c>
      <c r="B8" s="17" t="s">
        <v>3</v>
      </c>
      <c r="C8" s="17">
        <v>118013</v>
      </c>
      <c r="D8" s="17" t="s">
        <v>177</v>
      </c>
      <c r="E8" s="17" t="str">
        <f t="shared" si="0"/>
        <v>118013,</v>
      </c>
      <c r="F8" s="17" t="s">
        <v>195</v>
      </c>
      <c r="G8" s="17" t="s">
        <v>196</v>
      </c>
      <c r="H8" s="17" t="s">
        <v>197</v>
      </c>
      <c r="I8" s="11">
        <v>2566</v>
      </c>
      <c r="J8" s="9">
        <v>2968</v>
      </c>
      <c r="K8" s="9" t="s">
        <v>181</v>
      </c>
      <c r="L8" s="34" t="s">
        <v>198</v>
      </c>
      <c r="M8" s="34"/>
      <c r="N8" s="34"/>
      <c r="O8" s="11" t="s">
        <v>199</v>
      </c>
      <c r="P8" s="9" t="s">
        <v>200</v>
      </c>
      <c r="Q8" s="9" t="e">
        <f>VLOOKUP(C:C,#REF!,2,0)</f>
        <v>#REF!</v>
      </c>
      <c r="R8" s="9" t="e">
        <f>VLOOKUP(C:C,#REF!,3,0)</f>
        <v>#REF!</v>
      </c>
      <c r="S8" s="9" t="s">
        <v>201</v>
      </c>
      <c r="T8" s="9">
        <v>1208</v>
      </c>
      <c r="U8" s="9">
        <v>34193.84</v>
      </c>
      <c r="V8" s="43">
        <v>0.774</v>
      </c>
      <c r="W8" s="9">
        <v>184</v>
      </c>
      <c r="X8" s="9">
        <v>5186.73</v>
      </c>
      <c r="Y8" s="42">
        <f t="shared" si="1"/>
        <v>5.56521739130435</v>
      </c>
      <c r="Z8" s="42">
        <f t="shared" si="2"/>
        <v>5.592562173084</v>
      </c>
    </row>
    <row r="9" customHeight="1" spans="1:26">
      <c r="A9" s="12"/>
      <c r="B9" s="17"/>
      <c r="C9" s="17">
        <v>134798</v>
      </c>
      <c r="D9" s="17" t="s">
        <v>177</v>
      </c>
      <c r="E9" s="17" t="str">
        <f t="shared" si="0"/>
        <v>134798,</v>
      </c>
      <c r="F9" s="17" t="s">
        <v>203</v>
      </c>
      <c r="G9" s="17" t="s">
        <v>204</v>
      </c>
      <c r="H9" s="17" t="s">
        <v>205</v>
      </c>
      <c r="I9" s="11"/>
      <c r="J9" s="9"/>
      <c r="K9" s="9"/>
      <c r="L9" s="31">
        <v>0.04</v>
      </c>
      <c r="M9" s="31">
        <v>0.05</v>
      </c>
      <c r="N9" s="31" t="s">
        <v>280</v>
      </c>
      <c r="O9" s="11"/>
      <c r="P9" s="9"/>
      <c r="Q9" s="9" t="e">
        <f>VLOOKUP(C:C,#REF!,2,0)</f>
        <v>#REF!</v>
      </c>
      <c r="R9" s="9" t="e">
        <f>VLOOKUP(C:C,#REF!,3,0)</f>
        <v>#REF!</v>
      </c>
      <c r="S9" s="9" t="s">
        <v>201</v>
      </c>
      <c r="T9" s="9">
        <v>602</v>
      </c>
      <c r="U9" s="9">
        <v>22415.13</v>
      </c>
      <c r="V9" s="9"/>
      <c r="W9" s="9">
        <v>684</v>
      </c>
      <c r="X9" s="9">
        <v>24992.46</v>
      </c>
      <c r="Y9" s="42">
        <f t="shared" si="1"/>
        <v>-0.119883040935673</v>
      </c>
      <c r="Z9" s="42">
        <f t="shared" si="2"/>
        <v>-0.10312430228957</v>
      </c>
    </row>
    <row r="10" customHeight="1" spans="1:26">
      <c r="A10" s="12"/>
      <c r="B10" s="17"/>
      <c r="C10" s="17">
        <v>175429</v>
      </c>
      <c r="D10" s="17" t="s">
        <v>177</v>
      </c>
      <c r="E10" s="17" t="str">
        <f t="shared" si="0"/>
        <v>175429,</v>
      </c>
      <c r="F10" s="17" t="s">
        <v>207</v>
      </c>
      <c r="G10" s="17" t="s">
        <v>208</v>
      </c>
      <c r="H10" s="17" t="s">
        <v>209</v>
      </c>
      <c r="I10" s="11"/>
      <c r="J10" s="9"/>
      <c r="K10" s="9"/>
      <c r="L10" s="31"/>
      <c r="M10" s="31"/>
      <c r="N10" s="31"/>
      <c r="O10" s="11"/>
      <c r="P10" s="9"/>
      <c r="Q10" s="9" t="e">
        <f>VLOOKUP(C:C,#REF!,2,0)</f>
        <v>#REF!</v>
      </c>
      <c r="R10" s="9" t="e">
        <f>VLOOKUP(C:C,#REF!,3,0)</f>
        <v>#REF!</v>
      </c>
      <c r="S10" s="9" t="s">
        <v>201</v>
      </c>
      <c r="T10" s="9">
        <v>176</v>
      </c>
      <c r="U10" s="9">
        <v>11275.02</v>
      </c>
      <c r="V10" s="9"/>
      <c r="W10" s="9">
        <v>0</v>
      </c>
      <c r="X10" s="9">
        <v>0</v>
      </c>
      <c r="Y10" s="42"/>
      <c r="Z10" s="42"/>
    </row>
    <row r="11" ht="54" customHeight="1" spans="1:26">
      <c r="A11" s="12">
        <v>5</v>
      </c>
      <c r="B11" s="17" t="s">
        <v>4</v>
      </c>
      <c r="C11" s="17">
        <v>165176</v>
      </c>
      <c r="D11" s="17" t="s">
        <v>177</v>
      </c>
      <c r="E11" s="17" t="str">
        <f t="shared" si="0"/>
        <v>165176,</v>
      </c>
      <c r="F11" s="17" t="s">
        <v>213</v>
      </c>
      <c r="G11" s="17" t="s">
        <v>214</v>
      </c>
      <c r="H11" s="17" t="s">
        <v>215</v>
      </c>
      <c r="I11" s="30">
        <v>660</v>
      </c>
      <c r="J11" s="30">
        <v>804</v>
      </c>
      <c r="K11" s="30" t="s">
        <v>181</v>
      </c>
      <c r="L11" s="34" t="s">
        <v>281</v>
      </c>
      <c r="M11" s="34" t="s">
        <v>217</v>
      </c>
      <c r="N11" s="34" t="s">
        <v>281</v>
      </c>
      <c r="O11" s="34" t="s">
        <v>199</v>
      </c>
      <c r="P11" s="9" t="s">
        <v>219</v>
      </c>
      <c r="Q11" s="9" t="e">
        <f>VLOOKUP(C:C,#REF!,2,0)</f>
        <v>#REF!</v>
      </c>
      <c r="R11" s="9" t="e">
        <f>VLOOKUP(C:C,#REF!,3,0)</f>
        <v>#REF!</v>
      </c>
      <c r="S11" s="9" t="s">
        <v>201</v>
      </c>
      <c r="T11" s="9">
        <v>572</v>
      </c>
      <c r="U11" s="9">
        <v>102063.14</v>
      </c>
      <c r="V11" s="42">
        <f>T11/I11</f>
        <v>0.866666666666667</v>
      </c>
      <c r="W11" s="9">
        <v>140</v>
      </c>
      <c r="X11" s="9">
        <v>40170.4</v>
      </c>
      <c r="Y11" s="42">
        <f t="shared" si="1"/>
        <v>3.08571428571429</v>
      </c>
      <c r="Z11" s="42">
        <f t="shared" si="2"/>
        <v>1.54075488419334</v>
      </c>
    </row>
    <row r="12" customHeight="1" spans="1:26">
      <c r="A12" s="12">
        <v>6</v>
      </c>
      <c r="B12" s="18" t="s">
        <v>222</v>
      </c>
      <c r="C12" s="19">
        <v>164949</v>
      </c>
      <c r="D12" s="17" t="s">
        <v>177</v>
      </c>
      <c r="E12" s="17" t="str">
        <f t="shared" si="0"/>
        <v>164949,</v>
      </c>
      <c r="F12" s="19" t="s">
        <v>223</v>
      </c>
      <c r="G12" s="20" t="s">
        <v>224</v>
      </c>
      <c r="H12" s="18" t="s">
        <v>225</v>
      </c>
      <c r="I12" s="35">
        <v>392106</v>
      </c>
      <c r="J12" s="35">
        <v>441490</v>
      </c>
      <c r="K12" s="35" t="s">
        <v>226</v>
      </c>
      <c r="L12" s="31">
        <v>0.05</v>
      </c>
      <c r="M12" s="31">
        <v>0.07</v>
      </c>
      <c r="N12" s="31">
        <v>0.04</v>
      </c>
      <c r="O12" s="34" t="s">
        <v>199</v>
      </c>
      <c r="P12" s="9"/>
      <c r="Q12" s="9" t="e">
        <f>VLOOKUP(C:C,#REF!,2,0)</f>
        <v>#REF!</v>
      </c>
      <c r="R12" s="9" t="e">
        <f>VLOOKUP(C:C,#REF!,3,0)</f>
        <v>#REF!</v>
      </c>
      <c r="S12" s="9" t="s">
        <v>201</v>
      </c>
      <c r="T12" s="9">
        <v>252</v>
      </c>
      <c r="U12" s="9">
        <v>31305.76</v>
      </c>
      <c r="V12" s="43">
        <v>0.564</v>
      </c>
      <c r="W12" s="9">
        <v>309</v>
      </c>
      <c r="X12" s="9">
        <v>38478.35</v>
      </c>
      <c r="Y12" s="42">
        <f t="shared" si="1"/>
        <v>-0.184466019417476</v>
      </c>
      <c r="Z12" s="42">
        <f t="shared" si="2"/>
        <v>-0.186405861997721</v>
      </c>
    </row>
    <row r="13" customHeight="1" spans="1:26">
      <c r="A13" s="12"/>
      <c r="B13" s="18"/>
      <c r="C13" s="19">
        <v>75138</v>
      </c>
      <c r="D13" s="17" t="s">
        <v>177</v>
      </c>
      <c r="E13" s="17" t="str">
        <f t="shared" si="0"/>
        <v>75138,</v>
      </c>
      <c r="F13" s="19" t="s">
        <v>223</v>
      </c>
      <c r="G13" s="19" t="s">
        <v>228</v>
      </c>
      <c r="H13" s="18" t="s">
        <v>225</v>
      </c>
      <c r="I13" s="35"/>
      <c r="J13" s="35"/>
      <c r="K13" s="35"/>
      <c r="L13" s="31"/>
      <c r="M13" s="31"/>
      <c r="N13" s="31"/>
      <c r="O13" s="11"/>
      <c r="P13" s="9"/>
      <c r="Q13" s="9" t="e">
        <f>VLOOKUP(C:C,#REF!,2,0)</f>
        <v>#REF!</v>
      </c>
      <c r="R13" s="9" t="e">
        <f>VLOOKUP(C:C,#REF!,3,0)</f>
        <v>#REF!</v>
      </c>
      <c r="S13" s="9" t="s">
        <v>201</v>
      </c>
      <c r="T13" s="9">
        <v>43</v>
      </c>
      <c r="U13" s="9">
        <v>3139.76</v>
      </c>
      <c r="V13" s="9"/>
      <c r="W13" s="9">
        <v>123</v>
      </c>
      <c r="X13" s="9">
        <v>8657.06</v>
      </c>
      <c r="Y13" s="42">
        <f t="shared" si="1"/>
        <v>-0.650406504065041</v>
      </c>
      <c r="Z13" s="42">
        <f t="shared" si="2"/>
        <v>-0.637317980931171</v>
      </c>
    </row>
    <row r="14" customHeight="1" spans="1:26">
      <c r="A14" s="12"/>
      <c r="B14" s="18"/>
      <c r="C14" s="19">
        <v>84174</v>
      </c>
      <c r="D14" s="17" t="s">
        <v>177</v>
      </c>
      <c r="E14" s="17" t="str">
        <f t="shared" si="0"/>
        <v>84174,</v>
      </c>
      <c r="F14" s="19" t="s">
        <v>230</v>
      </c>
      <c r="G14" s="19" t="s">
        <v>231</v>
      </c>
      <c r="H14" s="18" t="s">
        <v>232</v>
      </c>
      <c r="I14" s="35"/>
      <c r="J14" s="35"/>
      <c r="K14" s="35"/>
      <c r="L14" s="31"/>
      <c r="M14" s="31"/>
      <c r="N14" s="31"/>
      <c r="O14" s="11"/>
      <c r="P14" s="9"/>
      <c r="Q14" s="9" t="e">
        <f>VLOOKUP(C:C,#REF!,2,0)</f>
        <v>#REF!</v>
      </c>
      <c r="R14" s="9" t="e">
        <f>VLOOKUP(C:C,#REF!,3,0)</f>
        <v>#REF!</v>
      </c>
      <c r="S14" s="9" t="s">
        <v>201</v>
      </c>
      <c r="T14" s="9">
        <v>1660</v>
      </c>
      <c r="U14" s="9">
        <v>50833.6</v>
      </c>
      <c r="V14" s="9"/>
      <c r="W14" s="9">
        <v>1615</v>
      </c>
      <c r="X14" s="9">
        <v>49706.15</v>
      </c>
      <c r="Y14" s="42">
        <f t="shared" si="1"/>
        <v>0.0278637770897833</v>
      </c>
      <c r="Z14" s="42">
        <f t="shared" si="2"/>
        <v>0.0226823039000204</v>
      </c>
    </row>
    <row r="15" customHeight="1" spans="1:26">
      <c r="A15" s="12"/>
      <c r="B15" s="18"/>
      <c r="C15" s="19">
        <v>166880</v>
      </c>
      <c r="D15" s="17" t="s">
        <v>177</v>
      </c>
      <c r="E15" s="17" t="str">
        <f t="shared" si="0"/>
        <v>166880,</v>
      </c>
      <c r="F15" s="19" t="s">
        <v>234</v>
      </c>
      <c r="G15" s="19" t="s">
        <v>235</v>
      </c>
      <c r="H15" s="12" t="s">
        <v>236</v>
      </c>
      <c r="I15" s="35"/>
      <c r="J15" s="35"/>
      <c r="K15" s="35"/>
      <c r="L15" s="31"/>
      <c r="M15" s="31"/>
      <c r="N15" s="31"/>
      <c r="O15" s="11"/>
      <c r="P15" s="9"/>
      <c r="Q15" s="9" t="e">
        <f>VLOOKUP(C:C,#REF!,2,0)</f>
        <v>#REF!</v>
      </c>
      <c r="R15" s="9" t="e">
        <f>VLOOKUP(C:C,#REF!,3,0)</f>
        <v>#REF!</v>
      </c>
      <c r="S15" s="9" t="s">
        <v>201</v>
      </c>
      <c r="T15" s="9">
        <v>200</v>
      </c>
      <c r="U15" s="9">
        <v>31380.37</v>
      </c>
      <c r="V15" s="9"/>
      <c r="W15" s="9">
        <v>62</v>
      </c>
      <c r="X15" s="9">
        <v>11606.08</v>
      </c>
      <c r="Y15" s="42">
        <f t="shared" si="1"/>
        <v>2.2258064516129</v>
      </c>
      <c r="Z15" s="42">
        <f t="shared" si="2"/>
        <v>1.70378715294053</v>
      </c>
    </row>
    <row r="16" customHeight="1" spans="1:26">
      <c r="A16" s="12"/>
      <c r="B16" s="18"/>
      <c r="C16" s="19">
        <v>21580</v>
      </c>
      <c r="D16" s="17" t="s">
        <v>177</v>
      </c>
      <c r="E16" s="17" t="str">
        <f t="shared" si="0"/>
        <v>21580,</v>
      </c>
      <c r="F16" s="19" t="s">
        <v>238</v>
      </c>
      <c r="G16" s="19" t="s">
        <v>239</v>
      </c>
      <c r="H16" s="12" t="s">
        <v>240</v>
      </c>
      <c r="I16" s="35"/>
      <c r="J16" s="35"/>
      <c r="K16" s="35"/>
      <c r="L16" s="31"/>
      <c r="M16" s="31"/>
      <c r="N16" s="31"/>
      <c r="O16" s="11"/>
      <c r="P16" s="9"/>
      <c r="Q16" s="9" t="e">
        <f>VLOOKUP(C:C,#REF!,2,0)</f>
        <v>#REF!</v>
      </c>
      <c r="R16" s="9" t="e">
        <f>VLOOKUP(C:C,#REF!,3,0)</f>
        <v>#REF!</v>
      </c>
      <c r="S16" s="9" t="s">
        <v>201</v>
      </c>
      <c r="T16" s="9">
        <v>1477</v>
      </c>
      <c r="U16" s="9">
        <v>104639.22</v>
      </c>
      <c r="V16" s="9"/>
      <c r="W16" s="9">
        <v>1628</v>
      </c>
      <c r="X16" s="9">
        <v>125740.35</v>
      </c>
      <c r="Y16" s="42">
        <f t="shared" si="1"/>
        <v>-0.0927518427518428</v>
      </c>
      <c r="Z16" s="42">
        <f t="shared" si="2"/>
        <v>-0.167815104697895</v>
      </c>
    </row>
    <row r="17" customHeight="1" spans="1:26">
      <c r="A17" s="17">
        <v>7</v>
      </c>
      <c r="B17" s="17" t="s">
        <v>6</v>
      </c>
      <c r="C17" s="17">
        <v>171872</v>
      </c>
      <c r="D17" s="17" t="s">
        <v>177</v>
      </c>
      <c r="E17" s="17" t="str">
        <f t="shared" si="0"/>
        <v>171872,</v>
      </c>
      <c r="F17" s="17" t="s">
        <v>242</v>
      </c>
      <c r="G17" s="17" t="s">
        <v>243</v>
      </c>
      <c r="H17" s="17" t="s">
        <v>244</v>
      </c>
      <c r="I17" s="9">
        <v>6050</v>
      </c>
      <c r="J17" s="9">
        <v>6930</v>
      </c>
      <c r="K17" s="9" t="s">
        <v>181</v>
      </c>
      <c r="L17" s="31">
        <v>0.04</v>
      </c>
      <c r="M17" s="31">
        <v>0.05</v>
      </c>
      <c r="N17" s="31">
        <v>0.03</v>
      </c>
      <c r="O17" s="11" t="s">
        <v>199</v>
      </c>
      <c r="P17" s="9"/>
      <c r="Q17" s="9" t="e">
        <f>VLOOKUP(C:C,#REF!,2,0)</f>
        <v>#REF!</v>
      </c>
      <c r="R17" s="9" t="e">
        <f>VLOOKUP(C:C,#REF!,3,0)</f>
        <v>#REF!</v>
      </c>
      <c r="S17" s="9" t="s">
        <v>201</v>
      </c>
      <c r="T17" s="9">
        <v>1341</v>
      </c>
      <c r="U17" s="9">
        <v>33238.2700000002</v>
      </c>
      <c r="V17" s="43">
        <v>0.951</v>
      </c>
      <c r="W17" s="9">
        <v>792</v>
      </c>
      <c r="X17" s="9">
        <v>19134.63</v>
      </c>
      <c r="Y17" s="42">
        <f t="shared" si="1"/>
        <v>0.693181818181818</v>
      </c>
      <c r="Z17" s="42">
        <f t="shared" si="2"/>
        <v>0.737074090275077</v>
      </c>
    </row>
    <row r="18" customHeight="1" spans="1:26">
      <c r="A18" s="17"/>
      <c r="B18" s="17"/>
      <c r="C18" s="17">
        <v>104690</v>
      </c>
      <c r="D18" s="17" t="s">
        <v>177</v>
      </c>
      <c r="E18" s="17" t="str">
        <f t="shared" si="0"/>
        <v>104690,</v>
      </c>
      <c r="F18" s="17" t="s">
        <v>247</v>
      </c>
      <c r="G18" s="17" t="s">
        <v>248</v>
      </c>
      <c r="H18" s="17" t="s">
        <v>236</v>
      </c>
      <c r="I18" s="9"/>
      <c r="J18" s="9"/>
      <c r="K18" s="9"/>
      <c r="L18" s="31"/>
      <c r="M18" s="31"/>
      <c r="N18" s="31"/>
      <c r="O18" s="11"/>
      <c r="P18" s="9"/>
      <c r="Q18" s="9">
        <v>2131</v>
      </c>
      <c r="R18" s="9">
        <v>58260</v>
      </c>
      <c r="S18" s="9" t="s">
        <v>201</v>
      </c>
      <c r="T18" s="9">
        <v>2199</v>
      </c>
      <c r="U18" s="9">
        <v>59716.6900000004</v>
      </c>
      <c r="V18" s="9"/>
      <c r="W18" s="9">
        <v>3990</v>
      </c>
      <c r="X18" s="9">
        <v>107594.489999999</v>
      </c>
      <c r="Y18" s="42">
        <f t="shared" si="1"/>
        <v>-0.448872180451128</v>
      </c>
      <c r="Z18" s="42">
        <f t="shared" si="2"/>
        <v>-0.444983753350186</v>
      </c>
    </row>
    <row r="19" customHeight="1" spans="1:26">
      <c r="A19" s="17"/>
      <c r="B19" s="17"/>
      <c r="C19" s="17">
        <v>136714</v>
      </c>
      <c r="D19" s="17" t="s">
        <v>177</v>
      </c>
      <c r="E19" s="17" t="str">
        <f t="shared" si="0"/>
        <v>136714,</v>
      </c>
      <c r="F19" s="17" t="s">
        <v>250</v>
      </c>
      <c r="G19" s="17" t="s">
        <v>251</v>
      </c>
      <c r="H19" s="17" t="s">
        <v>252</v>
      </c>
      <c r="I19" s="9"/>
      <c r="J19" s="9"/>
      <c r="K19" s="9"/>
      <c r="L19" s="9"/>
      <c r="M19" s="9"/>
      <c r="N19" s="9"/>
      <c r="O19" s="11"/>
      <c r="P19" s="9"/>
      <c r="Q19" s="9" t="e">
        <f>VLOOKUP(C:C,#REF!,2,0)</f>
        <v>#REF!</v>
      </c>
      <c r="R19" s="9" t="e">
        <f>VLOOKUP(C:C,#REF!,3,0)</f>
        <v>#REF!</v>
      </c>
      <c r="S19" s="9" t="s">
        <v>201</v>
      </c>
      <c r="T19" s="9">
        <v>2227</v>
      </c>
      <c r="U19" s="9">
        <v>62015.8300000013</v>
      </c>
      <c r="V19" s="9"/>
      <c r="W19" s="9">
        <v>2025</v>
      </c>
      <c r="X19" s="9">
        <v>56458.1000000005</v>
      </c>
      <c r="Y19" s="42">
        <f t="shared" si="1"/>
        <v>0.0997530864197531</v>
      </c>
      <c r="Z19" s="42">
        <f t="shared" si="2"/>
        <v>0.0984399049915025</v>
      </c>
    </row>
    <row r="20" ht="36" customHeight="1" spans="1:26">
      <c r="A20" s="9">
        <v>8</v>
      </c>
      <c r="B20" s="9"/>
      <c r="C20" s="25">
        <v>148955</v>
      </c>
      <c r="D20" s="17" t="s">
        <v>177</v>
      </c>
      <c r="E20" s="17" t="str">
        <f t="shared" si="0"/>
        <v>148955,</v>
      </c>
      <c r="F20" s="25" t="s">
        <v>254</v>
      </c>
      <c r="G20" s="26" t="s">
        <v>255</v>
      </c>
      <c r="H20" s="26" t="s">
        <v>256</v>
      </c>
      <c r="I20" s="36">
        <v>2000</v>
      </c>
      <c r="J20" s="37"/>
      <c r="K20" s="37"/>
      <c r="L20" s="37"/>
      <c r="M20" s="37"/>
      <c r="N20" s="37"/>
      <c r="O20" s="38" t="s">
        <v>283</v>
      </c>
      <c r="P20" s="39"/>
      <c r="Q20" s="39"/>
      <c r="R20" s="39"/>
      <c r="S20" s="9" t="s">
        <v>183</v>
      </c>
      <c r="T20" s="9">
        <v>1002</v>
      </c>
      <c r="U20" s="9">
        <v>150433.27</v>
      </c>
      <c r="V20" s="43">
        <v>0.558</v>
      </c>
      <c r="W20" s="9">
        <v>249</v>
      </c>
      <c r="X20" s="9">
        <v>46568.34</v>
      </c>
      <c r="Y20" s="42">
        <f t="shared" si="1"/>
        <v>3.02409638554217</v>
      </c>
      <c r="Z20" s="42">
        <f t="shared" si="2"/>
        <v>2.23037647466068</v>
      </c>
    </row>
    <row r="21" ht="36" customHeight="1" spans="1:26">
      <c r="A21" s="9"/>
      <c r="B21" s="9"/>
      <c r="C21" s="25">
        <v>1454</v>
      </c>
      <c r="D21" s="17" t="s">
        <v>177</v>
      </c>
      <c r="E21" s="17" t="str">
        <f t="shared" si="0"/>
        <v>1454,</v>
      </c>
      <c r="F21" s="25" t="s">
        <v>260</v>
      </c>
      <c r="G21" s="26" t="s">
        <v>261</v>
      </c>
      <c r="H21" s="27" t="s">
        <v>262</v>
      </c>
      <c r="I21" s="40"/>
      <c r="J21" s="37"/>
      <c r="K21" s="37"/>
      <c r="L21" s="37"/>
      <c r="M21" s="37"/>
      <c r="N21" s="37"/>
      <c r="O21" s="38"/>
      <c r="P21" s="39"/>
      <c r="Q21" s="39"/>
      <c r="R21" s="39"/>
      <c r="S21" s="9" t="s">
        <v>183</v>
      </c>
      <c r="T21" s="9">
        <v>115</v>
      </c>
      <c r="U21" s="9">
        <v>46192.5</v>
      </c>
      <c r="V21" s="9"/>
      <c r="W21" s="9">
        <v>6</v>
      </c>
      <c r="X21" s="9">
        <v>3068</v>
      </c>
      <c r="Y21" s="42">
        <f t="shared" si="1"/>
        <v>18.1666666666667</v>
      </c>
      <c r="Z21" s="42">
        <f t="shared" si="2"/>
        <v>14.0562255541069</v>
      </c>
    </row>
    <row r="22" ht="38" customHeight="1" spans="1:26">
      <c r="A22" s="9"/>
      <c r="B22" s="9"/>
      <c r="C22" s="9">
        <v>119652</v>
      </c>
      <c r="D22" s="17" t="s">
        <v>177</v>
      </c>
      <c r="E22" s="17" t="str">
        <f t="shared" si="0"/>
        <v>119652,</v>
      </c>
      <c r="F22" s="25" t="s">
        <v>264</v>
      </c>
      <c r="G22" s="26" t="s">
        <v>265</v>
      </c>
      <c r="H22" s="25" t="s">
        <v>266</v>
      </c>
      <c r="I22" s="11">
        <v>2351</v>
      </c>
      <c r="J22" s="37"/>
      <c r="K22" s="37"/>
      <c r="L22" s="37"/>
      <c r="M22" s="37"/>
      <c r="N22" s="37"/>
      <c r="O22" s="38"/>
      <c r="P22" s="39"/>
      <c r="Q22" s="39"/>
      <c r="R22" s="39"/>
      <c r="S22" s="9" t="s">
        <v>183</v>
      </c>
      <c r="T22" s="9">
        <v>1074</v>
      </c>
      <c r="U22" s="9">
        <v>65882.35</v>
      </c>
      <c r="V22" s="42">
        <f>T22/I22</f>
        <v>0.456826882177797</v>
      </c>
      <c r="W22" s="9">
        <v>194</v>
      </c>
      <c r="X22" s="9">
        <v>14787.21</v>
      </c>
      <c r="Y22" s="42">
        <f t="shared" si="1"/>
        <v>4.5360824742268</v>
      </c>
      <c r="Z22" s="42">
        <f t="shared" si="2"/>
        <v>3.45536040943491</v>
      </c>
    </row>
  </sheetData>
  <mergeCells count="59">
    <mergeCell ref="A1:G1"/>
    <mergeCell ref="I1:J1"/>
    <mergeCell ref="T1:V1"/>
    <mergeCell ref="W1:X1"/>
    <mergeCell ref="Y1:Z1"/>
    <mergeCell ref="L6:N6"/>
    <mergeCell ref="L8:N8"/>
    <mergeCell ref="A4:A5"/>
    <mergeCell ref="A6:A7"/>
    <mergeCell ref="A8:A10"/>
    <mergeCell ref="A12:A16"/>
    <mergeCell ref="A17:A19"/>
    <mergeCell ref="A20:A22"/>
    <mergeCell ref="B4:B5"/>
    <mergeCell ref="B6:B7"/>
    <mergeCell ref="B8:B10"/>
    <mergeCell ref="B12:B16"/>
    <mergeCell ref="B17:B19"/>
    <mergeCell ref="B20:B22"/>
    <mergeCell ref="I4:I5"/>
    <mergeCell ref="I6:I7"/>
    <mergeCell ref="I8:I10"/>
    <mergeCell ref="I12:I16"/>
    <mergeCell ref="I17:I19"/>
    <mergeCell ref="I20:I21"/>
    <mergeCell ref="J4:J5"/>
    <mergeCell ref="J6:J7"/>
    <mergeCell ref="J8:J10"/>
    <mergeCell ref="J12:J16"/>
    <mergeCell ref="J17:J19"/>
    <mergeCell ref="K4:K5"/>
    <mergeCell ref="K6:K7"/>
    <mergeCell ref="K8:K10"/>
    <mergeCell ref="K12:K16"/>
    <mergeCell ref="K17:K19"/>
    <mergeCell ref="L4:L5"/>
    <mergeCell ref="L9:L10"/>
    <mergeCell ref="L12:L16"/>
    <mergeCell ref="L17:L19"/>
    <mergeCell ref="M4:M5"/>
    <mergeCell ref="M9:M10"/>
    <mergeCell ref="M12:M16"/>
    <mergeCell ref="M17:M19"/>
    <mergeCell ref="N4:N5"/>
    <mergeCell ref="N9:N10"/>
    <mergeCell ref="N12:N16"/>
    <mergeCell ref="N17:N19"/>
    <mergeCell ref="O4:O5"/>
    <mergeCell ref="O6:O7"/>
    <mergeCell ref="O8:O10"/>
    <mergeCell ref="O12:O16"/>
    <mergeCell ref="O17:O19"/>
    <mergeCell ref="O20:O22"/>
    <mergeCell ref="V4:V5"/>
    <mergeCell ref="V6:V7"/>
    <mergeCell ref="V8:V10"/>
    <mergeCell ref="V12:V16"/>
    <mergeCell ref="V17:V19"/>
    <mergeCell ref="V20:V21"/>
  </mergeCells>
  <pageMargins left="0.984027777777778" right="0.75" top="0.275" bottom="0.118055555555556" header="0.118055555555556" footer="0.0777777777777778"/>
  <pageSetup paperSize="9" scale="8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Q22"/>
  <sheetViews>
    <sheetView topLeftCell="A13" workbookViewId="0">
      <selection activeCell="G4" sqref="G4:G5"/>
    </sheetView>
  </sheetViews>
  <sheetFormatPr defaultColWidth="9" defaultRowHeight="21" customHeight="1"/>
  <cols>
    <col min="1" max="1" width="4.5" style="5" customWidth="1"/>
    <col min="2" max="2" width="9.125" style="5" customWidth="1"/>
    <col min="3" max="3" width="8.75" style="5" customWidth="1"/>
    <col min="4" max="4" width="25.25" style="5" customWidth="1"/>
    <col min="5" max="5" width="16.375" style="5" customWidth="1"/>
    <col min="6" max="6" width="19.125" style="6" customWidth="1"/>
    <col min="7" max="7" width="31.75" style="7" customWidth="1"/>
    <col min="8" max="8" width="36.875" style="3" customWidth="1"/>
    <col min="9" max="16345" width="9" style="3"/>
  </cols>
  <sheetData>
    <row r="1" ht="38" customHeight="1" spans="1:8">
      <c r="A1" s="8" t="s">
        <v>323</v>
      </c>
      <c r="B1" s="8"/>
      <c r="C1" s="8"/>
      <c r="D1" s="8"/>
      <c r="E1" s="8"/>
      <c r="F1" s="8"/>
      <c r="G1" s="9"/>
      <c r="H1" s="9"/>
    </row>
    <row r="2" s="1" customFormat="1" ht="28" customHeight="1" spans="1:8">
      <c r="A2" s="10" t="s">
        <v>8</v>
      </c>
      <c r="B2" s="10" t="s">
        <v>164</v>
      </c>
      <c r="C2" s="10" t="s">
        <v>165</v>
      </c>
      <c r="D2" s="10" t="s">
        <v>166</v>
      </c>
      <c r="E2" s="10" t="s">
        <v>167</v>
      </c>
      <c r="F2" s="10" t="s">
        <v>168</v>
      </c>
      <c r="G2" s="11" t="s">
        <v>324</v>
      </c>
      <c r="H2" s="11" t="s">
        <v>325</v>
      </c>
    </row>
    <row r="3" customHeight="1" spans="1:8">
      <c r="A3" s="12">
        <v>1</v>
      </c>
      <c r="B3" s="13" t="s">
        <v>286</v>
      </c>
      <c r="C3" s="14"/>
      <c r="D3" s="15" t="s">
        <v>287</v>
      </c>
      <c r="E3" s="14"/>
      <c r="F3" s="16" t="s">
        <v>288</v>
      </c>
      <c r="G3" s="9"/>
      <c r="H3" s="9"/>
    </row>
    <row r="4" customHeight="1" spans="1:8">
      <c r="A4" s="12"/>
      <c r="B4" s="17" t="s">
        <v>274</v>
      </c>
      <c r="C4" s="14">
        <v>1846</v>
      </c>
      <c r="D4" s="17" t="s">
        <v>275</v>
      </c>
      <c r="E4" s="17" t="s">
        <v>276</v>
      </c>
      <c r="F4" s="17" t="s">
        <v>277</v>
      </c>
      <c r="G4" s="9" t="s">
        <v>326</v>
      </c>
      <c r="H4" s="9"/>
    </row>
    <row r="5" customHeight="1" spans="1:8">
      <c r="A5" s="12">
        <v>2</v>
      </c>
      <c r="B5" s="17"/>
      <c r="C5" s="17">
        <v>47683</v>
      </c>
      <c r="D5" s="17" t="s">
        <v>275</v>
      </c>
      <c r="E5" s="17" t="s">
        <v>279</v>
      </c>
      <c r="F5" s="17" t="s">
        <v>277</v>
      </c>
      <c r="G5" s="9"/>
      <c r="H5" s="9" t="s">
        <v>327</v>
      </c>
    </row>
    <row r="6" customHeight="1" spans="1:8">
      <c r="A6" s="12">
        <v>3</v>
      </c>
      <c r="B6" s="17" t="s">
        <v>3</v>
      </c>
      <c r="C6" s="17">
        <v>118013</v>
      </c>
      <c r="D6" s="17" t="s">
        <v>195</v>
      </c>
      <c r="E6" s="17" t="s">
        <v>196</v>
      </c>
      <c r="F6" s="17" t="s">
        <v>197</v>
      </c>
      <c r="G6" s="9" t="s">
        <v>328</v>
      </c>
      <c r="H6" s="9"/>
    </row>
    <row r="7" customHeight="1" spans="1:8">
      <c r="A7" s="12"/>
      <c r="B7" s="17"/>
      <c r="C7" s="17">
        <v>171499</v>
      </c>
      <c r="D7" s="17" t="s">
        <v>299</v>
      </c>
      <c r="E7" s="17" t="s">
        <v>300</v>
      </c>
      <c r="F7" s="17" t="s">
        <v>301</v>
      </c>
      <c r="G7" s="9" t="s">
        <v>329</v>
      </c>
      <c r="H7" s="9"/>
    </row>
    <row r="8" customHeight="1" spans="1:8">
      <c r="A8" s="12"/>
      <c r="B8" s="17"/>
      <c r="C8" s="17">
        <v>134798</v>
      </c>
      <c r="D8" s="17" t="s">
        <v>203</v>
      </c>
      <c r="E8" s="17" t="s">
        <v>204</v>
      </c>
      <c r="F8" s="17" t="s">
        <v>205</v>
      </c>
      <c r="G8" s="9" t="s">
        <v>330</v>
      </c>
      <c r="H8" s="9"/>
    </row>
    <row r="9" customHeight="1" spans="1:8">
      <c r="A9" s="12"/>
      <c r="B9" s="17"/>
      <c r="C9" s="17">
        <v>175429</v>
      </c>
      <c r="D9" s="17" t="s">
        <v>207</v>
      </c>
      <c r="E9" s="17" t="s">
        <v>208</v>
      </c>
      <c r="F9" s="17" t="s">
        <v>209</v>
      </c>
      <c r="G9" s="9" t="s">
        <v>331</v>
      </c>
      <c r="H9" s="9"/>
    </row>
    <row r="10" s="2" customFormat="1" ht="30" customHeight="1" spans="1:16345">
      <c r="A10" s="12">
        <v>4</v>
      </c>
      <c r="B10" s="17" t="s">
        <v>4</v>
      </c>
      <c r="C10" s="17">
        <v>165176</v>
      </c>
      <c r="D10" s="17" t="s">
        <v>213</v>
      </c>
      <c r="E10" s="17" t="s">
        <v>214</v>
      </c>
      <c r="F10" s="17" t="s">
        <v>215</v>
      </c>
      <c r="G10" s="9" t="s">
        <v>332</v>
      </c>
      <c r="H10" s="9" t="s">
        <v>333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</row>
    <row r="11" customHeight="1" spans="1:8">
      <c r="A11" s="12">
        <v>5</v>
      </c>
      <c r="B11" s="18" t="s">
        <v>1</v>
      </c>
      <c r="C11" s="18">
        <v>148955</v>
      </c>
      <c r="D11" s="18" t="s">
        <v>254</v>
      </c>
      <c r="E11" s="18" t="s">
        <v>255</v>
      </c>
      <c r="F11" s="18" t="s">
        <v>256</v>
      </c>
      <c r="G11" s="9" t="s">
        <v>334</v>
      </c>
      <c r="H11" s="9" t="s">
        <v>335</v>
      </c>
    </row>
    <row r="12" customHeight="1" spans="1:8">
      <c r="A12" s="12"/>
      <c r="B12" s="18"/>
      <c r="C12" s="18">
        <v>1454</v>
      </c>
      <c r="D12" s="18" t="s">
        <v>260</v>
      </c>
      <c r="E12" s="18" t="s">
        <v>309</v>
      </c>
      <c r="F12" s="18" t="s">
        <v>256</v>
      </c>
      <c r="G12" s="9" t="s">
        <v>336</v>
      </c>
      <c r="H12" s="9"/>
    </row>
    <row r="13" customHeight="1" spans="1:8">
      <c r="A13" s="12"/>
      <c r="B13" s="18"/>
      <c r="C13" s="17">
        <v>63764</v>
      </c>
      <c r="D13" s="17" t="s">
        <v>178</v>
      </c>
      <c r="E13" s="17" t="s">
        <v>179</v>
      </c>
      <c r="F13" s="17" t="s">
        <v>180</v>
      </c>
      <c r="G13" s="9" t="s">
        <v>337</v>
      </c>
      <c r="H13" s="9"/>
    </row>
    <row r="14" s="3" customFormat="1" customHeight="1" spans="1:8">
      <c r="A14" s="12">
        <v>6</v>
      </c>
      <c r="B14" s="12" t="s">
        <v>2</v>
      </c>
      <c r="C14" s="19">
        <v>39103</v>
      </c>
      <c r="D14" s="19" t="s">
        <v>185</v>
      </c>
      <c r="E14" s="19" t="s">
        <v>186</v>
      </c>
      <c r="F14" s="12" t="s">
        <v>187</v>
      </c>
      <c r="G14" s="9" t="s">
        <v>338</v>
      </c>
      <c r="H14" s="9" t="s">
        <v>339</v>
      </c>
    </row>
    <row r="15" s="3" customFormat="1" customHeight="1" spans="1:8">
      <c r="A15" s="12"/>
      <c r="B15" s="12"/>
      <c r="C15" s="19">
        <v>174232</v>
      </c>
      <c r="D15" s="20" t="s">
        <v>185</v>
      </c>
      <c r="E15" s="19" t="s">
        <v>21</v>
      </c>
      <c r="F15" s="12" t="s">
        <v>187</v>
      </c>
      <c r="G15" s="9"/>
      <c r="H15" s="9" t="s">
        <v>340</v>
      </c>
    </row>
    <row r="16" customHeight="1" spans="1:8">
      <c r="A16" s="12">
        <v>7</v>
      </c>
      <c r="B16" s="18" t="s">
        <v>222</v>
      </c>
      <c r="C16" s="19">
        <v>164949</v>
      </c>
      <c r="D16" s="19" t="s">
        <v>223</v>
      </c>
      <c r="E16" s="20" t="s">
        <v>224</v>
      </c>
      <c r="F16" s="18" t="s">
        <v>225</v>
      </c>
      <c r="G16" s="9" t="s">
        <v>341</v>
      </c>
      <c r="H16" s="9" t="s">
        <v>342</v>
      </c>
    </row>
    <row r="17" customHeight="1" spans="1:8">
      <c r="A17" s="12"/>
      <c r="B17" s="18"/>
      <c r="C17" s="19">
        <v>75138</v>
      </c>
      <c r="D17" s="19" t="s">
        <v>223</v>
      </c>
      <c r="E17" s="19" t="s">
        <v>228</v>
      </c>
      <c r="F17" s="18" t="s">
        <v>225</v>
      </c>
      <c r="G17" s="9"/>
      <c r="H17" s="9" t="s">
        <v>343</v>
      </c>
    </row>
    <row r="18" customHeight="1" spans="1:8">
      <c r="A18" s="12"/>
      <c r="B18" s="18"/>
      <c r="C18" s="19">
        <v>84174</v>
      </c>
      <c r="D18" s="19" t="s">
        <v>230</v>
      </c>
      <c r="E18" s="19" t="s">
        <v>231</v>
      </c>
      <c r="F18" s="18" t="s">
        <v>232</v>
      </c>
      <c r="G18" s="9" t="s">
        <v>344</v>
      </c>
      <c r="H18" s="9" t="s">
        <v>345</v>
      </c>
    </row>
    <row r="19" customHeight="1" spans="1:8">
      <c r="A19" s="12"/>
      <c r="B19" s="18"/>
      <c r="C19" s="19">
        <v>166880</v>
      </c>
      <c r="D19" s="19" t="s">
        <v>234</v>
      </c>
      <c r="E19" s="19" t="s">
        <v>235</v>
      </c>
      <c r="F19" s="12" t="s">
        <v>236</v>
      </c>
      <c r="G19" s="9" t="s">
        <v>346</v>
      </c>
      <c r="H19" s="9"/>
    </row>
    <row r="20" customHeight="1" spans="1:8">
      <c r="A20" s="12"/>
      <c r="B20" s="18"/>
      <c r="C20" s="19">
        <v>21580</v>
      </c>
      <c r="D20" s="19" t="s">
        <v>238</v>
      </c>
      <c r="E20" s="19" t="s">
        <v>239</v>
      </c>
      <c r="F20" s="12" t="s">
        <v>240</v>
      </c>
      <c r="G20" s="9" t="s">
        <v>347</v>
      </c>
      <c r="H20" s="9" t="s">
        <v>348</v>
      </c>
    </row>
    <row r="21" s="4" customFormat="1" customHeight="1" spans="1:16345">
      <c r="A21" s="17">
        <v>8</v>
      </c>
      <c r="B21" s="17" t="s">
        <v>6</v>
      </c>
      <c r="C21" s="17">
        <v>171872</v>
      </c>
      <c r="D21" s="17" t="s">
        <v>242</v>
      </c>
      <c r="E21" s="17" t="s">
        <v>243</v>
      </c>
      <c r="F21" s="17" t="s">
        <v>244</v>
      </c>
      <c r="G21" s="9" t="s">
        <v>349</v>
      </c>
      <c r="H21" s="9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</row>
    <row r="22" customHeight="1" spans="1:8">
      <c r="A22" s="17"/>
      <c r="B22" s="17"/>
      <c r="C22" s="17">
        <v>136714</v>
      </c>
      <c r="D22" s="17" t="s">
        <v>250</v>
      </c>
      <c r="E22" s="17" t="s">
        <v>251</v>
      </c>
      <c r="F22" s="17" t="s">
        <v>252</v>
      </c>
      <c r="G22" s="9" t="s">
        <v>350</v>
      </c>
      <c r="H22" s="9"/>
    </row>
  </sheetData>
  <mergeCells count="15">
    <mergeCell ref="A1:E1"/>
    <mergeCell ref="A6:A9"/>
    <mergeCell ref="A11:A13"/>
    <mergeCell ref="A14:A15"/>
    <mergeCell ref="A16:A20"/>
    <mergeCell ref="A21:A22"/>
    <mergeCell ref="B4:B5"/>
    <mergeCell ref="B6:B9"/>
    <mergeCell ref="B11:B13"/>
    <mergeCell ref="B14:B15"/>
    <mergeCell ref="B16:B20"/>
    <mergeCell ref="B21:B22"/>
    <mergeCell ref="G4:G5"/>
    <mergeCell ref="G14:G15"/>
    <mergeCell ref="G16:G17"/>
  </mergeCells>
  <pageMargins left="0.984027777777778" right="0.75" top="0.275" bottom="0.118055555555556" header="0.118055555555556" footer="0.0777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门店任务完成情况</vt:lpstr>
      <vt:lpstr>7月任务明细表 </vt:lpstr>
      <vt:lpstr>6月任务明细表</vt:lpstr>
      <vt:lpstr>本月任务品种（数据原表）</vt:lpstr>
      <vt:lpstr>6月完成情况)</vt:lpstr>
      <vt:lpstr>品种卖点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2019-03-06T07:30:00Z</dcterms:created>
  <dcterms:modified xsi:type="dcterms:W3CDTF">2019-08-26T08:46:34Z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  <property fmtid="{D5CDD505-2E9C-101B-9397-08002B2CF9AE}" pid="3" name="KSOReadingLayout">
    <vt:bool>true</vt:bool>
  </property>
</Properties>
</file>