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7665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'会员发展任务及会员消费占比任务 '!$A$3:$XEV$115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<sst xmlns="http://schemas.openxmlformats.org/spreadsheetml/2006/main" count="539" uniqueCount="182">
  <si>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</si>
  <si>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</si>
  <si>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</si>
  <si>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</si>
  <si>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</si>
  <si>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</si>
  <si>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</si>
  <si>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</si>
  <si>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</si>
  <si>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</si>
  <si>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</si>
  <si>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</si>
  <si>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</si>
  <si>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</si>
  <si>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</si>
  <si>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</si>
  <si>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</si>
  <si>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</si>
  <si>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</si>
  <si>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</si>
  <si>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</si>
  <si>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</si>
  <si>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</si>
  <si>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</si>
  <si>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</si>
  <si>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</si>
  <si>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</si>
  <si>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</si>
  <si>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</si>
  <si>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</si>
  <si>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</si>
  <si>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</si>
  <si>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</si>
  <si>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</si>
  <si>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</si>
  <si>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</si>
  <si>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</si>
  <si>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</si>
  <si>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</si>
  <si>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</si>
  <si>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</si>
  <si>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</si>
  <si>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</si>
  <si>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</si>
  <si>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</si>
  <si>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</si>
  <si>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</si>
  <si>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</si>
  <si>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</si>
  <si>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</si>
  <si>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</si>
  <si>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</si>
  <si>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</si>
  <si>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</si>
  <si>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</si>
  <si>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</si>
  <si>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</si>
  <si>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</si>
  <si>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</si>
  <si>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</si>
  <si>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</si>
  <si>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</si>
  <si>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</si>
  <si>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</si>
  <si>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</si>
  <si>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</si>
  <si>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</si>
  <si>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</si>
  <si>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</si>
  <si>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</si>
  <si>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</si>
  <si>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</si>
  <si>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</si>
  <si>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</si>
  <si>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</si>
  <si>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</si>
  <si>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</si>
  <si>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</si>
  <si>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</si>
  <si>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</si>
  <si>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</si>
  <si>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</si>
  <si>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</si>
  <si>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</si>
  <si>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</si>
  <si>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</si>
  <si>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</si>
  <si>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</si>
  <si>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</si>
  <si>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</si>
  <si>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</si>
  <si>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</si>
  <si>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</si>
  <si>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</si>
  <si>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</si>
  <si>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</si>
  <si>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</si>
  <si>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</si>
  <si>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</si>
  <si>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</si>
  <si>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</si>
  <si>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</si>
  <si>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</si>
  <si>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</si>
  <si>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</si>
  <si>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</si>
  <si>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</si>
  <si>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</si>
  <si>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</si>
  <si>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</si>
  <si>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</si>
  <si>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</si>
  <si>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</si>
  <si>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</si>
  <si>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</si>
  <si>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</si>
  <si>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</si>
  <si>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</si>
  <si>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</si>
  <si>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</si>
  <si>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</si>
  <si>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</si>
  <si>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</si>
  <si>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</si>
  <si>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</si>
  <si>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</si>
  <si>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</si>
  <si>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</si>
  <si>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</si>
  <si>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</si>
  <si>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</si>
  <si>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</si>
  <si>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</si>
  <si>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</si>
  <si>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</si>
  <si>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</si>
  <si>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</si>
  <si>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</si>
  <si>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</si>
  <si>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</si>
  <si>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</si>
  <si>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</si>
  <si>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</si>
  <si>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</si>
  <si>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</si>
  <si>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</si>
  <si>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</si>
  <si>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</si>
  <si>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</si>
  <si>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</si>
  <si>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</si>
  <si>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</si>
  <si>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</si>
  <si>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</si>
  <si>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</si>
  <si>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</si>
  <si>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</si>
  <si>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2019年7月会员完成情况</t>
  </si>
  <si>
    <t>会员消费占比处罚占时不录入系统，8月完成任务则取消本月处罚</t>
  </si>
  <si>
    <t xml:space="preserve">笔数 </t>
  </si>
  <si>
    <t>7月会员发展任务</t>
  </si>
  <si>
    <t>实际发展人数</t>
  </si>
  <si>
    <t>完成情况</t>
  </si>
  <si>
    <t>无效会员</t>
  </si>
  <si>
    <t>罚款</t>
  </si>
  <si>
    <t>6月会员消费占比</t>
  </si>
  <si>
    <t>7月会员消费占比任务任务</t>
  </si>
  <si>
    <t>本月销售任务</t>
  </si>
  <si>
    <t>实际会员消费占比</t>
  </si>
  <si>
    <t>增长情况</t>
  </si>
  <si>
    <t>奖励</t>
  </si>
  <si>
    <t>处罚</t>
  </si>
  <si>
    <t>加20分个人积分</t>
  </si>
  <si>
    <t>城郊一片：大邑</t>
  </si>
  <si>
    <t>城郊一片：邛崃</t>
  </si>
  <si>
    <t>城郊一片：新津</t>
  </si>
  <si>
    <t>存在特殊情况，不参与本月排名</t>
  </si>
  <si>
    <t xml:space="preserve">永康东路药店 </t>
  </si>
  <si>
    <t>丝竹路药店</t>
  </si>
  <si>
    <t>万和北路药店</t>
  </si>
  <si>
    <t>解放路药店</t>
  </si>
  <si>
    <t>大邑县晋原镇北街药店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</si>
</sst>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2"/>
      <color rgb="FF7030A0"/>
      <name val="宋体"/>
      <charset val="0"/>
    </font>
    <font>
      <b/>
      <sz val="11"/>
      <color rgb="FF7030A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0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0" fillId="0" borderId="3" xfId="1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1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9" fontId="0" fillId="0" borderId="3" xfId="11" applyNumberFormat="1" applyFont="1" applyFill="1" applyBorder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11" applyNumberFormat="1" applyFont="1" applyFill="1" applyBorder="1" applyAlignment="1">
      <alignment horizontal="center" vertical="center"/>
    </xf>
    <xf numFmtId="0" fontId="7" fillId="2" borderId="3" xfId="1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9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6&#26376;\6&#26376;&#26597;&#35810;&#38376;&#24215;&#20250;&#21592;&#28040;&#36153;&#21344;&#276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7&#26376;&#20250;&#21592;&#28040;&#36153;&#21344;&#276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&#26376;&#20250;&#21592;&#21150;&#2970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12434</v>
          </cell>
        </row>
        <row r="4">
          <cell r="B4">
            <v>311</v>
          </cell>
          <cell r="C4" t="str">
            <v>四川太极西部店</v>
          </cell>
          <cell r="D4" t="str">
            <v>是</v>
          </cell>
          <cell r="E4">
            <v>2008</v>
          </cell>
          <cell r="F4">
            <v>1087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2974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3207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2320</v>
          </cell>
        </row>
        <row r="8">
          <cell r="B8">
            <v>329</v>
          </cell>
          <cell r="C8" t="str">
            <v>四川太极温江店</v>
          </cell>
          <cell r="D8" t="str">
            <v>是</v>
          </cell>
          <cell r="E8">
            <v>2008</v>
          </cell>
          <cell r="F8">
            <v>1654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1350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7102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6217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4617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2500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2847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1878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2718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2258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1838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7653</v>
          </cell>
        </row>
        <row r="20">
          <cell r="B20">
            <v>571</v>
          </cell>
          <cell r="C20" t="str">
            <v>四川太极高新区民丰大道西段药店</v>
          </cell>
          <cell r="D20" t="str">
            <v>是</v>
          </cell>
          <cell r="E20">
            <v>2010</v>
          </cell>
          <cell r="F20">
            <v>5008</v>
          </cell>
        </row>
        <row r="21">
          <cell r="B21">
            <v>385</v>
          </cell>
          <cell r="C21" t="str">
            <v>四川太极五津西路药店</v>
          </cell>
          <cell r="D21" t="str">
            <v>是</v>
          </cell>
          <cell r="E21">
            <v>2010</v>
          </cell>
          <cell r="F21">
            <v>3248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3769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4077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4624</v>
          </cell>
        </row>
        <row r="25">
          <cell r="B25">
            <v>373</v>
          </cell>
          <cell r="C25" t="str">
            <v>四川太极通盈街药店</v>
          </cell>
          <cell r="D25" t="str">
            <v/>
          </cell>
          <cell r="E25">
            <v>2010</v>
          </cell>
          <cell r="F25">
            <v>3688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3808</v>
          </cell>
        </row>
        <row r="27">
          <cell r="B27">
            <v>379</v>
          </cell>
          <cell r="C27" t="str">
            <v>四川太极土龙路药店</v>
          </cell>
          <cell r="D27" t="str">
            <v/>
          </cell>
          <cell r="E27">
            <v>2010</v>
          </cell>
          <cell r="F27">
            <v>3575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3831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3898</v>
          </cell>
        </row>
        <row r="30">
          <cell r="B30">
            <v>511</v>
          </cell>
          <cell r="C30" t="str">
            <v>四川太极成华杉板桥南一路店</v>
          </cell>
          <cell r="D30" t="str">
            <v/>
          </cell>
          <cell r="E30">
            <v>2010</v>
          </cell>
          <cell r="F30">
            <v>3676</v>
          </cell>
        </row>
        <row r="31">
          <cell r="B31">
            <v>399</v>
          </cell>
          <cell r="C31" t="str">
            <v>四川太极高新天久北巷药店</v>
          </cell>
          <cell r="D31" t="str">
            <v/>
          </cell>
          <cell r="E31">
            <v>2010</v>
          </cell>
          <cell r="F31">
            <v>2696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3466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/>
          </cell>
          <cell r="E33">
            <v>2010</v>
          </cell>
          <cell r="F33">
            <v>2346</v>
          </cell>
        </row>
        <row r="34">
          <cell r="B34">
            <v>359</v>
          </cell>
          <cell r="C34" t="str">
            <v>四川太极枣子巷药店</v>
          </cell>
          <cell r="D34" t="str">
            <v/>
          </cell>
          <cell r="E34">
            <v>2010</v>
          </cell>
          <cell r="F34">
            <v>3143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2569</v>
          </cell>
        </row>
        <row r="36">
          <cell r="B36">
            <v>391</v>
          </cell>
          <cell r="C36" t="str">
            <v>四川太极金丝街药店</v>
          </cell>
          <cell r="D36" t="str">
            <v/>
          </cell>
          <cell r="E36">
            <v>2010</v>
          </cell>
          <cell r="F36">
            <v>2618</v>
          </cell>
        </row>
        <row r="37">
          <cell r="B37">
            <v>539</v>
          </cell>
          <cell r="C37" t="str">
            <v>四川太极大邑县晋原镇子龙路店</v>
          </cell>
          <cell r="D37" t="str">
            <v/>
          </cell>
          <cell r="E37">
            <v>2010</v>
          </cell>
          <cell r="F37">
            <v>1798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2504</v>
          </cell>
        </row>
        <row r="39">
          <cell r="B39">
            <v>549</v>
          </cell>
          <cell r="C39" t="str">
            <v>四川太极大邑县晋源镇东壕沟段药店</v>
          </cell>
          <cell r="D39" t="str">
            <v/>
          </cell>
          <cell r="E39">
            <v>2010</v>
          </cell>
          <cell r="F39">
            <v>1884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2588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1698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1460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7195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5403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4336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4580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5089</v>
          </cell>
        </row>
        <row r="48">
          <cell r="B48">
            <v>709</v>
          </cell>
          <cell r="C48" t="str">
            <v>四川太极新都区马超东路店</v>
          </cell>
          <cell r="D48" t="str">
            <v/>
          </cell>
          <cell r="E48">
            <v>2011</v>
          </cell>
          <cell r="F48">
            <v>4888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5320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4850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/>
          </cell>
          <cell r="E51">
            <v>2011</v>
          </cell>
          <cell r="F51">
            <v>4605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3269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3582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3200</v>
          </cell>
        </row>
        <row r="55">
          <cell r="B55">
            <v>716</v>
          </cell>
          <cell r="C55" t="str">
            <v>四川太极大邑县沙渠镇方圆路药店</v>
          </cell>
          <cell r="D55" t="str">
            <v/>
          </cell>
          <cell r="E55">
            <v>2011</v>
          </cell>
          <cell r="F55">
            <v>2347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2771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2079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/>
          </cell>
          <cell r="E58">
            <v>2011</v>
          </cell>
          <cell r="F58">
            <v>2251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2343</v>
          </cell>
        </row>
        <row r="60">
          <cell r="B60">
            <v>723</v>
          </cell>
          <cell r="C60" t="str">
            <v>四川太极锦江区柳翠路药店</v>
          </cell>
          <cell r="D60" t="str">
            <v/>
          </cell>
          <cell r="E60">
            <v>2011</v>
          </cell>
          <cell r="F60">
            <v>2433</v>
          </cell>
        </row>
        <row r="61">
          <cell r="B61">
            <v>704</v>
          </cell>
          <cell r="C61" t="str">
            <v>四川太极都江堰奎光路中段药店</v>
          </cell>
          <cell r="D61" t="str">
            <v/>
          </cell>
          <cell r="E61">
            <v>2011</v>
          </cell>
          <cell r="F61">
            <v>1843</v>
          </cell>
        </row>
        <row r="62">
          <cell r="B62">
            <v>591</v>
          </cell>
          <cell r="C62" t="str">
            <v>四川太极邛崃市临邛镇长安大道药店</v>
          </cell>
          <cell r="D62" t="str">
            <v/>
          </cell>
          <cell r="E62">
            <v>2011</v>
          </cell>
          <cell r="F62">
            <v>1604</v>
          </cell>
        </row>
        <row r="63">
          <cell r="B63">
            <v>720</v>
          </cell>
          <cell r="C63" t="str">
            <v>四川太极大邑县新场镇文昌街药店</v>
          </cell>
          <cell r="D63" t="str">
            <v/>
          </cell>
          <cell r="E63">
            <v>2011</v>
          </cell>
          <cell r="F63">
            <v>1856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1560</v>
          </cell>
        </row>
        <row r="65">
          <cell r="B65">
            <v>738</v>
          </cell>
          <cell r="C65" t="str">
            <v>四川太极都江堰市蒲阳路药店</v>
          </cell>
          <cell r="D65" t="str">
            <v/>
          </cell>
          <cell r="E65">
            <v>2011</v>
          </cell>
          <cell r="F65">
            <v>1593</v>
          </cell>
        </row>
        <row r="66">
          <cell r="B66">
            <v>710</v>
          </cell>
          <cell r="C66" t="str">
            <v>四川太极都江堰市蒲阳镇堰问道西路药店</v>
          </cell>
          <cell r="D66" t="str">
            <v/>
          </cell>
          <cell r="E66">
            <v>2011</v>
          </cell>
          <cell r="F66">
            <v>2196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2144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1717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1259</v>
          </cell>
        </row>
        <row r="70">
          <cell r="B70">
            <v>713</v>
          </cell>
          <cell r="C70" t="str">
            <v>四川太极都江堰聚源镇药店</v>
          </cell>
          <cell r="D70" t="str">
            <v/>
          </cell>
          <cell r="E70">
            <v>2011</v>
          </cell>
          <cell r="F70">
            <v>1150</v>
          </cell>
        </row>
        <row r="71">
          <cell r="B71">
            <v>718</v>
          </cell>
          <cell r="C71" t="str">
            <v>四川太极龙泉驿区龙泉街道驿生路药店</v>
          </cell>
          <cell r="D71" t="str">
            <v/>
          </cell>
          <cell r="E71">
            <v>2011</v>
          </cell>
          <cell r="F71">
            <v>1124</v>
          </cell>
        </row>
        <row r="72">
          <cell r="B72">
            <v>740</v>
          </cell>
          <cell r="C72" t="str">
            <v>四川太极成华区华康路药店</v>
          </cell>
          <cell r="D72" t="str">
            <v/>
          </cell>
          <cell r="E72">
            <v>2015</v>
          </cell>
          <cell r="F72">
            <v>2060</v>
          </cell>
        </row>
        <row r="73">
          <cell r="B73">
            <v>741</v>
          </cell>
          <cell r="C73" t="str">
            <v>四川太极成华区新怡路店</v>
          </cell>
          <cell r="D73" t="str">
            <v/>
          </cell>
          <cell r="E73">
            <v>2015</v>
          </cell>
          <cell r="F73">
            <v>1418</v>
          </cell>
        </row>
        <row r="74">
          <cell r="B74">
            <v>746</v>
          </cell>
          <cell r="C74" t="str">
            <v>四川太极大邑县晋原镇内蒙古大道桃源药店</v>
          </cell>
          <cell r="D74" t="str">
            <v/>
          </cell>
          <cell r="E74">
            <v>2016</v>
          </cell>
          <cell r="F74">
            <v>3484</v>
          </cell>
        </row>
        <row r="75">
          <cell r="B75">
            <v>750</v>
          </cell>
          <cell r="C75" t="str">
            <v>成都成汉太极大药房有限公司</v>
          </cell>
          <cell r="D75" t="str">
            <v/>
          </cell>
          <cell r="E75" t="str">
            <v/>
          </cell>
          <cell r="F75">
            <v>8712</v>
          </cell>
        </row>
        <row r="76">
          <cell r="B76">
            <v>742</v>
          </cell>
          <cell r="C76" t="str">
            <v>四川太极锦江区庆云南街药店</v>
          </cell>
          <cell r="D76" t="str">
            <v/>
          </cell>
          <cell r="E76" t="str">
            <v/>
          </cell>
          <cell r="F76">
            <v>2721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4449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4458</v>
          </cell>
        </row>
        <row r="79">
          <cell r="B79">
            <v>747</v>
          </cell>
          <cell r="C79" t="str">
            <v>四川太极郫县郫筒镇一环路东南段药店</v>
          </cell>
          <cell r="D79" t="str">
            <v/>
          </cell>
          <cell r="E79" t="str">
            <v/>
          </cell>
          <cell r="F79">
            <v>2552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2791</v>
          </cell>
        </row>
        <row r="81">
          <cell r="B81">
            <v>101453</v>
          </cell>
          <cell r="C81" t="str">
            <v>四川太极温江区公平街道江安路药店</v>
          </cell>
          <cell r="D81" t="str">
            <v/>
          </cell>
          <cell r="E81" t="str">
            <v/>
          </cell>
          <cell r="F81">
            <v>2870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3920</v>
          </cell>
        </row>
        <row r="83">
          <cell r="B83">
            <v>103639</v>
          </cell>
          <cell r="C83" t="str">
            <v>四川太极成华区金马河路药店</v>
          </cell>
          <cell r="D83" t="str">
            <v/>
          </cell>
          <cell r="E83" t="str">
            <v/>
          </cell>
          <cell r="F83">
            <v>3444</v>
          </cell>
        </row>
        <row r="84">
          <cell r="B84">
            <v>102565</v>
          </cell>
          <cell r="C84" t="str">
            <v>四川太极武侯区佳灵路药店</v>
          </cell>
          <cell r="D84" t="str">
            <v/>
          </cell>
          <cell r="E84" t="str">
            <v/>
          </cell>
          <cell r="F84">
            <v>3757</v>
          </cell>
        </row>
        <row r="85">
          <cell r="B85">
            <v>748</v>
          </cell>
          <cell r="C85" t="str">
            <v>四川太极大邑县晋原镇东街药店</v>
          </cell>
          <cell r="D85" t="str">
            <v/>
          </cell>
          <cell r="E85" t="str">
            <v/>
          </cell>
          <cell r="F85">
            <v>2064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3077</v>
          </cell>
        </row>
        <row r="87">
          <cell r="B87">
            <v>743</v>
          </cell>
          <cell r="C87" t="str">
            <v>四川太极成华区万宇路药店</v>
          </cell>
          <cell r="D87" t="str">
            <v/>
          </cell>
          <cell r="E87" t="str">
            <v/>
          </cell>
          <cell r="F87">
            <v>3064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2969</v>
          </cell>
        </row>
        <row r="89">
          <cell r="B89">
            <v>106066</v>
          </cell>
          <cell r="C89" t="str">
            <v>四川太极锦江区梨花街药店</v>
          </cell>
          <cell r="D89" t="str">
            <v/>
          </cell>
          <cell r="E89" t="str">
            <v/>
          </cell>
          <cell r="F89">
            <v>3137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2157</v>
          </cell>
        </row>
        <row r="91">
          <cell r="B91">
            <v>102479</v>
          </cell>
          <cell r="C91" t="str">
            <v>四川太极锦江区劼人路药店</v>
          </cell>
          <cell r="D91" t="str">
            <v/>
          </cell>
          <cell r="E91" t="str">
            <v/>
          </cell>
          <cell r="F91">
            <v>2521</v>
          </cell>
        </row>
        <row r="92">
          <cell r="B92">
            <v>105267</v>
          </cell>
          <cell r="C92" t="str">
            <v>四川太极金牛区蜀汉路药店</v>
          </cell>
          <cell r="D92" t="str">
            <v/>
          </cell>
          <cell r="E92" t="str">
            <v/>
          </cell>
          <cell r="F92">
            <v>2157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1847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1932</v>
          </cell>
        </row>
        <row r="95">
          <cell r="B95">
            <v>105751</v>
          </cell>
          <cell r="C95" t="str">
            <v>四川太极高新区新下街药店</v>
          </cell>
          <cell r="D95" t="str">
            <v/>
          </cell>
          <cell r="E95" t="str">
            <v/>
          </cell>
          <cell r="F95">
            <v>2689</v>
          </cell>
        </row>
        <row r="96">
          <cell r="B96">
            <v>102564</v>
          </cell>
          <cell r="C96" t="str">
            <v>四川太极邛崃市临邛镇翠荫街药店</v>
          </cell>
          <cell r="D96" t="str">
            <v/>
          </cell>
          <cell r="E96" t="str">
            <v/>
          </cell>
          <cell r="F96">
            <v>2234</v>
          </cell>
        </row>
        <row r="97">
          <cell r="B97">
            <v>104429</v>
          </cell>
          <cell r="C97" t="str">
            <v>四川太极武侯区大华街药店</v>
          </cell>
          <cell r="D97" t="str">
            <v/>
          </cell>
          <cell r="E97" t="str">
            <v/>
          </cell>
          <cell r="F97">
            <v>1423</v>
          </cell>
        </row>
        <row r="98">
          <cell r="B98">
            <v>104533</v>
          </cell>
          <cell r="C98" t="str">
            <v>四川太极大邑县晋原镇潘家街药店</v>
          </cell>
          <cell r="D98" t="str">
            <v/>
          </cell>
          <cell r="E98" t="str">
            <v/>
          </cell>
          <cell r="F98">
            <v>1725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1362</v>
          </cell>
        </row>
        <row r="100">
          <cell r="B100">
            <v>104838</v>
          </cell>
          <cell r="C100" t="str">
            <v>四川太极崇州市崇阳镇蜀州中路药店</v>
          </cell>
          <cell r="D100" t="str">
            <v/>
          </cell>
          <cell r="E100" t="str">
            <v/>
          </cell>
          <cell r="F100">
            <v>1772</v>
          </cell>
        </row>
        <row r="101">
          <cell r="B101">
            <v>753</v>
          </cell>
          <cell r="C101" t="str">
            <v>四川太极锦江区合欢树街药店</v>
          </cell>
          <cell r="D101" t="str">
            <v/>
          </cell>
          <cell r="E101" t="str">
            <v/>
          </cell>
          <cell r="F101">
            <v>1414</v>
          </cell>
        </row>
        <row r="102">
          <cell r="B102">
            <v>106569</v>
          </cell>
          <cell r="C102" t="str">
            <v>四川太极武侯区大悦路药店</v>
          </cell>
          <cell r="D102" t="str">
            <v/>
          </cell>
          <cell r="E102" t="str">
            <v/>
          </cell>
          <cell r="F102">
            <v>1461</v>
          </cell>
        </row>
        <row r="103">
          <cell r="B103">
            <v>104430</v>
          </cell>
          <cell r="C103" t="str">
            <v>四川太极高新区中和大道药店</v>
          </cell>
          <cell r="D103" t="str">
            <v/>
          </cell>
          <cell r="E103" t="str">
            <v/>
          </cell>
          <cell r="F103">
            <v>1758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1717</v>
          </cell>
        </row>
        <row r="105">
          <cell r="B105">
            <v>102478</v>
          </cell>
          <cell r="C105" t="str">
            <v>四川太极锦江区静明路药店</v>
          </cell>
          <cell r="D105" t="str">
            <v/>
          </cell>
          <cell r="E105" t="str">
            <v/>
          </cell>
          <cell r="F105">
            <v>1324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/>
          </cell>
          <cell r="E106" t="str">
            <v/>
          </cell>
          <cell r="F106">
            <v>1452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/>
          </cell>
          <cell r="E107" t="str">
            <v/>
          </cell>
          <cell r="F107">
            <v>984</v>
          </cell>
        </row>
        <row r="108">
          <cell r="B108">
            <v>105910</v>
          </cell>
          <cell r="C108" t="str">
            <v>四川太极高新区紫薇东路药店</v>
          </cell>
          <cell r="D108" t="str">
            <v/>
          </cell>
          <cell r="E108" t="str">
            <v/>
          </cell>
          <cell r="F108">
            <v>1249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/>
          </cell>
          <cell r="E109" t="str">
            <v/>
          </cell>
          <cell r="F109">
            <v>1029</v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320367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总笔数</v>
          </cell>
          <cell r="E2" t="str">
            <v>会员消费笔数</v>
          </cell>
          <cell r="F2" t="str">
            <v>会员消费笔数占比</v>
          </cell>
          <cell r="G2" t="str">
            <v>总销售</v>
          </cell>
          <cell r="H2" t="str">
            <v>会员消费</v>
          </cell>
          <cell r="I2" t="str">
            <v>会员消费占比</v>
          </cell>
        </row>
        <row r="3">
          <cell r="B3">
            <v>514</v>
          </cell>
          <cell r="C3" t="str">
            <v>四川太极新津邓双镇岷江店</v>
          </cell>
          <cell r="D3">
            <v>3754</v>
          </cell>
          <cell r="E3">
            <v>3242</v>
          </cell>
          <cell r="F3" t="str">
            <v>86.36%</v>
          </cell>
          <cell r="G3">
            <v>227342.82</v>
          </cell>
          <cell r="H3">
            <v>212688.56</v>
          </cell>
          <cell r="I3" t="str">
            <v>93.55%</v>
          </cell>
        </row>
        <row r="4">
          <cell r="B4">
            <v>738</v>
          </cell>
          <cell r="C4" t="str">
            <v>四川太极都江堰市蒲阳路药店</v>
          </cell>
          <cell r="D4">
            <v>1571</v>
          </cell>
          <cell r="E4">
            <v>1276</v>
          </cell>
          <cell r="F4" t="str">
            <v>81.22%</v>
          </cell>
          <cell r="G4">
            <v>116456.1</v>
          </cell>
          <cell r="H4">
            <v>108533.67</v>
          </cell>
          <cell r="I4" t="str">
            <v>93.2%</v>
          </cell>
        </row>
        <row r="5">
          <cell r="B5">
            <v>54</v>
          </cell>
          <cell r="C5" t="str">
            <v>四川太极怀远店</v>
          </cell>
          <cell r="D5">
            <v>3053</v>
          </cell>
          <cell r="E5">
            <v>2487</v>
          </cell>
          <cell r="F5" t="str">
            <v>81.46%</v>
          </cell>
          <cell r="G5">
            <v>216632.29</v>
          </cell>
          <cell r="H5">
            <v>201711.93</v>
          </cell>
          <cell r="I5" t="str">
            <v>93.11%</v>
          </cell>
        </row>
        <row r="6">
          <cell r="B6">
            <v>385</v>
          </cell>
          <cell r="C6" t="str">
            <v>四川太极五津西路药店</v>
          </cell>
          <cell r="D6">
            <v>3434</v>
          </cell>
          <cell r="E6">
            <v>2603</v>
          </cell>
          <cell r="F6" t="str">
            <v>75.8%</v>
          </cell>
          <cell r="G6">
            <v>424604.75</v>
          </cell>
          <cell r="H6">
            <v>394677.03</v>
          </cell>
          <cell r="I6" t="str">
            <v>92.95%</v>
          </cell>
        </row>
        <row r="7">
          <cell r="B7">
            <v>720</v>
          </cell>
          <cell r="C7" t="str">
            <v>四川太极大邑县新场镇文昌街药店</v>
          </cell>
          <cell r="D7">
            <v>1809</v>
          </cell>
          <cell r="E7">
            <v>1426</v>
          </cell>
          <cell r="F7" t="str">
            <v>78.83%</v>
          </cell>
          <cell r="G7">
            <v>130163.14</v>
          </cell>
          <cell r="H7">
            <v>119549.19</v>
          </cell>
          <cell r="I7" t="str">
            <v>91.85%</v>
          </cell>
        </row>
        <row r="8">
          <cell r="B8">
            <v>721</v>
          </cell>
          <cell r="C8" t="str">
            <v>四川太极邛崃市临邛镇洪川小区药店</v>
          </cell>
          <cell r="D8">
            <v>2578</v>
          </cell>
          <cell r="E8">
            <v>2126</v>
          </cell>
          <cell r="F8" t="str">
            <v>82.47%</v>
          </cell>
          <cell r="G8">
            <v>157570.32</v>
          </cell>
          <cell r="H8">
            <v>144640.56</v>
          </cell>
          <cell r="I8" t="str">
            <v>91.79%</v>
          </cell>
        </row>
        <row r="9">
          <cell r="B9">
            <v>56</v>
          </cell>
          <cell r="C9" t="str">
            <v>四川太极三江店</v>
          </cell>
          <cell r="D9">
            <v>1301</v>
          </cell>
          <cell r="E9">
            <v>923</v>
          </cell>
          <cell r="F9" t="str">
            <v>70.95%</v>
          </cell>
          <cell r="G9">
            <v>102421.93</v>
          </cell>
          <cell r="H9">
            <v>93085.08</v>
          </cell>
          <cell r="I9" t="str">
            <v>90.88%</v>
          </cell>
        </row>
        <row r="10">
          <cell r="B10">
            <v>102567</v>
          </cell>
          <cell r="C10" t="str">
            <v>四川太极新津县五津镇武阳西路药店</v>
          </cell>
          <cell r="D10">
            <v>1426</v>
          </cell>
          <cell r="E10">
            <v>1038</v>
          </cell>
          <cell r="F10" t="str">
            <v>72.79%</v>
          </cell>
          <cell r="G10">
            <v>114984.18</v>
          </cell>
          <cell r="H10">
            <v>103747.14</v>
          </cell>
          <cell r="I10" t="str">
            <v>90.23%</v>
          </cell>
        </row>
        <row r="11">
          <cell r="B11">
            <v>513</v>
          </cell>
          <cell r="C11" t="str">
            <v>四川太极武侯区顺和街店</v>
          </cell>
          <cell r="D11">
            <v>3569</v>
          </cell>
          <cell r="E11">
            <v>2837</v>
          </cell>
          <cell r="F11" t="str">
            <v>79.49%</v>
          </cell>
          <cell r="G11">
            <v>247822.89</v>
          </cell>
          <cell r="H11">
            <v>222394.23</v>
          </cell>
          <cell r="I11" t="str">
            <v>89.74%</v>
          </cell>
        </row>
        <row r="12">
          <cell r="B12">
            <v>107728</v>
          </cell>
          <cell r="C12" t="str">
            <v>四川太极大邑县晋原镇北街药店</v>
          </cell>
          <cell r="D12">
            <v>248</v>
          </cell>
          <cell r="E12">
            <v>192</v>
          </cell>
          <cell r="F12" t="str">
            <v>77.42%</v>
          </cell>
          <cell r="G12">
            <v>17602.43</v>
          </cell>
          <cell r="H12">
            <v>15708.61</v>
          </cell>
          <cell r="I12" t="str">
            <v>89.24%</v>
          </cell>
        </row>
        <row r="13">
          <cell r="B13">
            <v>549</v>
          </cell>
          <cell r="C13" t="str">
            <v>四川太极大邑县晋源镇东壕沟段药店</v>
          </cell>
          <cell r="D13">
            <v>1905</v>
          </cell>
          <cell r="E13">
            <v>1431</v>
          </cell>
          <cell r="F13" t="str">
            <v>75.12%</v>
          </cell>
          <cell r="G13">
            <v>146391.71</v>
          </cell>
          <cell r="H13">
            <v>130591.49</v>
          </cell>
          <cell r="I13" t="str">
            <v>89.21%</v>
          </cell>
        </row>
        <row r="14">
          <cell r="B14">
            <v>367</v>
          </cell>
          <cell r="C14" t="str">
            <v>四川太极金带街药店</v>
          </cell>
          <cell r="D14">
            <v>2383</v>
          </cell>
          <cell r="E14">
            <v>1933</v>
          </cell>
          <cell r="F14" t="str">
            <v>81.12%</v>
          </cell>
          <cell r="G14">
            <v>172022.93</v>
          </cell>
          <cell r="H14">
            <v>152750.29</v>
          </cell>
          <cell r="I14" t="str">
            <v>88.8%</v>
          </cell>
        </row>
        <row r="15">
          <cell r="B15">
            <v>594</v>
          </cell>
          <cell r="C15" t="str">
            <v>四川太极大邑县安仁镇千禧街药店</v>
          </cell>
          <cell r="D15">
            <v>1455</v>
          </cell>
          <cell r="E15">
            <v>1068</v>
          </cell>
          <cell r="F15" t="str">
            <v>73.4%</v>
          </cell>
          <cell r="G15">
            <v>114196.72</v>
          </cell>
          <cell r="H15">
            <v>101116.12</v>
          </cell>
          <cell r="I15" t="str">
            <v>88.55%</v>
          </cell>
        </row>
        <row r="16">
          <cell r="B16">
            <v>716</v>
          </cell>
          <cell r="C16" t="str">
            <v>四川太极大邑县沙渠镇方圆路药店</v>
          </cell>
          <cell r="D16">
            <v>2590</v>
          </cell>
          <cell r="E16">
            <v>1848</v>
          </cell>
          <cell r="F16" t="str">
            <v>71.35%</v>
          </cell>
          <cell r="G16">
            <v>185550.26</v>
          </cell>
          <cell r="H16">
            <v>163497.98</v>
          </cell>
          <cell r="I16" t="str">
            <v>88.12%</v>
          </cell>
        </row>
        <row r="17">
          <cell r="B17">
            <v>373</v>
          </cell>
          <cell r="C17" t="str">
            <v>四川太极通盈街药店</v>
          </cell>
          <cell r="D17">
            <v>3602</v>
          </cell>
          <cell r="E17">
            <v>2870</v>
          </cell>
          <cell r="F17" t="str">
            <v>79.68%</v>
          </cell>
          <cell r="G17">
            <v>305946.95</v>
          </cell>
          <cell r="H17">
            <v>268801.41</v>
          </cell>
          <cell r="I17" t="str">
            <v>87.86%</v>
          </cell>
        </row>
        <row r="18">
          <cell r="B18">
            <v>713</v>
          </cell>
          <cell r="C18" t="str">
            <v>四川太极都江堰聚源镇药店</v>
          </cell>
          <cell r="D18">
            <v>1101</v>
          </cell>
          <cell r="E18">
            <v>836</v>
          </cell>
          <cell r="F18" t="str">
            <v>75.93%</v>
          </cell>
          <cell r="G18">
            <v>91556.94</v>
          </cell>
          <cell r="H18">
            <v>80013.67</v>
          </cell>
          <cell r="I18" t="str">
            <v>87.39%</v>
          </cell>
        </row>
        <row r="19">
          <cell r="B19">
            <v>539</v>
          </cell>
          <cell r="C19" t="str">
            <v>四川太极大邑县晋原镇子龙路店</v>
          </cell>
          <cell r="D19">
            <v>1838</v>
          </cell>
          <cell r="E19">
            <v>1357</v>
          </cell>
          <cell r="F19" t="str">
            <v>73.83%</v>
          </cell>
          <cell r="G19">
            <v>132577.45</v>
          </cell>
          <cell r="H19">
            <v>115476.31</v>
          </cell>
          <cell r="I19" t="str">
            <v>87.1%</v>
          </cell>
        </row>
        <row r="20">
          <cell r="B20">
            <v>379</v>
          </cell>
          <cell r="C20" t="str">
            <v>四川太极土龙路药店</v>
          </cell>
          <cell r="D20">
            <v>3202</v>
          </cell>
          <cell r="E20">
            <v>2408</v>
          </cell>
          <cell r="F20" t="str">
            <v>75.2%</v>
          </cell>
          <cell r="G20">
            <v>224599.1</v>
          </cell>
          <cell r="H20">
            <v>194735.4</v>
          </cell>
          <cell r="I20" t="str">
            <v>86.7%</v>
          </cell>
        </row>
        <row r="21">
          <cell r="B21">
            <v>357</v>
          </cell>
          <cell r="C21" t="str">
            <v>四川太极清江东路药店</v>
          </cell>
          <cell r="D21">
            <v>2297</v>
          </cell>
          <cell r="E21">
            <v>1511</v>
          </cell>
          <cell r="F21" t="str">
            <v>65.78%</v>
          </cell>
          <cell r="G21">
            <v>275720.93</v>
          </cell>
          <cell r="H21">
            <v>239032.16</v>
          </cell>
          <cell r="I21" t="str">
            <v>86.69%</v>
          </cell>
        </row>
        <row r="22">
          <cell r="B22">
            <v>570</v>
          </cell>
          <cell r="C22" t="str">
            <v>四川太极青羊区浣花滨河路药店</v>
          </cell>
          <cell r="D22">
            <v>2291</v>
          </cell>
          <cell r="E22">
            <v>1661</v>
          </cell>
          <cell r="F22" t="str">
            <v>72.5%</v>
          </cell>
          <cell r="G22">
            <v>136956.89</v>
          </cell>
          <cell r="H22">
            <v>118554.19</v>
          </cell>
          <cell r="I22" t="str">
            <v>86.56%</v>
          </cell>
        </row>
        <row r="23">
          <cell r="B23">
            <v>343</v>
          </cell>
          <cell r="C23" t="str">
            <v>四川太极光华药店</v>
          </cell>
          <cell r="D23">
            <v>4443</v>
          </cell>
          <cell r="E23">
            <v>3353</v>
          </cell>
          <cell r="F23" t="str">
            <v>75.47%</v>
          </cell>
          <cell r="G23">
            <v>557573.26</v>
          </cell>
          <cell r="H23">
            <v>481528.84</v>
          </cell>
          <cell r="I23" t="str">
            <v>86.36%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1891</v>
          </cell>
          <cell r="E24">
            <v>1276</v>
          </cell>
          <cell r="F24" t="str">
            <v>67.48%</v>
          </cell>
          <cell r="G24">
            <v>161123.06</v>
          </cell>
          <cell r="H24">
            <v>138302.07</v>
          </cell>
          <cell r="I24" t="str">
            <v>85.84%</v>
          </cell>
        </row>
        <row r="25">
          <cell r="B25">
            <v>571</v>
          </cell>
          <cell r="C25" t="str">
            <v>四川太极高新区民丰大道西段药店</v>
          </cell>
          <cell r="D25">
            <v>4939</v>
          </cell>
          <cell r="E25">
            <v>3369</v>
          </cell>
          <cell r="F25" t="str">
            <v>68.21%</v>
          </cell>
          <cell r="G25">
            <v>478717.73</v>
          </cell>
          <cell r="H25">
            <v>410682.88</v>
          </cell>
          <cell r="I25" t="str">
            <v>85.79%</v>
          </cell>
        </row>
        <row r="26">
          <cell r="B26">
            <v>399</v>
          </cell>
          <cell r="C26" t="str">
            <v>四川太极高新天久北巷药店</v>
          </cell>
          <cell r="D26">
            <v>2572</v>
          </cell>
          <cell r="E26">
            <v>1755</v>
          </cell>
          <cell r="F26" t="str">
            <v>68.23%</v>
          </cell>
          <cell r="G26">
            <v>214852.42</v>
          </cell>
          <cell r="H26">
            <v>183605.72</v>
          </cell>
          <cell r="I26" t="str">
            <v>85.46%</v>
          </cell>
        </row>
        <row r="27">
          <cell r="B27">
            <v>104533</v>
          </cell>
          <cell r="C27" t="str">
            <v>四川太极大邑县晋原镇潘家街药店</v>
          </cell>
          <cell r="D27">
            <v>1805</v>
          </cell>
          <cell r="E27">
            <v>1377</v>
          </cell>
          <cell r="F27" t="str">
            <v>76.29%</v>
          </cell>
          <cell r="G27">
            <v>104498.46</v>
          </cell>
          <cell r="H27">
            <v>89288.46</v>
          </cell>
          <cell r="I27" t="str">
            <v>85.44%</v>
          </cell>
        </row>
        <row r="28">
          <cell r="B28">
            <v>102479</v>
          </cell>
          <cell r="C28" t="str">
            <v>四川太极锦江区劼人路药店</v>
          </cell>
          <cell r="D28">
            <v>2430</v>
          </cell>
          <cell r="E28">
            <v>1638</v>
          </cell>
          <cell r="F28" t="str">
            <v>67.41%</v>
          </cell>
          <cell r="G28">
            <v>126228.51</v>
          </cell>
          <cell r="H28">
            <v>107504.58</v>
          </cell>
          <cell r="I28" t="str">
            <v>85.17%</v>
          </cell>
        </row>
        <row r="29">
          <cell r="B29">
            <v>103198</v>
          </cell>
          <cell r="C29" t="str">
            <v>四川太极青羊区贝森北路药店</v>
          </cell>
          <cell r="D29">
            <v>3620</v>
          </cell>
          <cell r="E29">
            <v>2804</v>
          </cell>
          <cell r="F29" t="str">
            <v>77.46%</v>
          </cell>
          <cell r="G29">
            <v>188843.83</v>
          </cell>
          <cell r="H29">
            <v>160429.18</v>
          </cell>
          <cell r="I29" t="str">
            <v>84.95%</v>
          </cell>
        </row>
        <row r="30">
          <cell r="B30">
            <v>52</v>
          </cell>
          <cell r="C30" t="str">
            <v>四川太极崇州中心店</v>
          </cell>
          <cell r="D30">
            <v>2047</v>
          </cell>
          <cell r="E30">
            <v>1478</v>
          </cell>
          <cell r="F30" t="str">
            <v>72.2%</v>
          </cell>
          <cell r="G30">
            <v>136145.87</v>
          </cell>
          <cell r="H30">
            <v>115194.07</v>
          </cell>
          <cell r="I30" t="str">
            <v>84.61%</v>
          </cell>
        </row>
        <row r="31">
          <cell r="B31">
            <v>717</v>
          </cell>
          <cell r="C31" t="str">
            <v>四川太极大邑县晋原镇通达东路五段药店</v>
          </cell>
          <cell r="D31">
            <v>2206</v>
          </cell>
          <cell r="E31">
            <v>1538</v>
          </cell>
          <cell r="F31" t="str">
            <v>69.72%</v>
          </cell>
          <cell r="G31">
            <v>149193.38</v>
          </cell>
          <cell r="H31">
            <v>126200.85</v>
          </cell>
          <cell r="I31" t="str">
            <v>84.59%</v>
          </cell>
        </row>
        <row r="32">
          <cell r="B32">
            <v>704</v>
          </cell>
          <cell r="C32" t="str">
            <v>四川太极都江堰奎光路中段药店</v>
          </cell>
          <cell r="D32">
            <v>1702</v>
          </cell>
          <cell r="E32">
            <v>1178</v>
          </cell>
          <cell r="F32" t="str">
            <v>69.21%</v>
          </cell>
          <cell r="G32">
            <v>124469.74</v>
          </cell>
          <cell r="H32">
            <v>105108.21</v>
          </cell>
          <cell r="I32" t="str">
            <v>84.44%</v>
          </cell>
        </row>
        <row r="33">
          <cell r="B33">
            <v>371</v>
          </cell>
          <cell r="C33" t="str">
            <v>四川太极兴义镇万兴路药店</v>
          </cell>
          <cell r="D33">
            <v>1802</v>
          </cell>
          <cell r="E33">
            <v>1280</v>
          </cell>
          <cell r="F33" t="str">
            <v>71.03%</v>
          </cell>
          <cell r="G33">
            <v>96201.86</v>
          </cell>
          <cell r="H33">
            <v>81088.33</v>
          </cell>
          <cell r="I33" t="str">
            <v>84.29%</v>
          </cell>
        </row>
        <row r="34">
          <cell r="B34">
            <v>710</v>
          </cell>
          <cell r="C34" t="str">
            <v>四川太极都江堰市蒲阳镇堰问道西路药店</v>
          </cell>
          <cell r="D34">
            <v>2064</v>
          </cell>
          <cell r="E34">
            <v>1525</v>
          </cell>
          <cell r="F34" t="str">
            <v>73.89%</v>
          </cell>
          <cell r="G34">
            <v>106179.33</v>
          </cell>
          <cell r="H34">
            <v>89486.18</v>
          </cell>
          <cell r="I34" t="str">
            <v>84.28%</v>
          </cell>
        </row>
        <row r="35">
          <cell r="B35">
            <v>106568</v>
          </cell>
          <cell r="C35" t="str">
            <v>四川太极高新区中和公济桥路药店</v>
          </cell>
          <cell r="D35">
            <v>1101</v>
          </cell>
          <cell r="E35">
            <v>539</v>
          </cell>
          <cell r="F35" t="str">
            <v>48.96%</v>
          </cell>
          <cell r="G35">
            <v>94706.43</v>
          </cell>
          <cell r="H35">
            <v>79605.42</v>
          </cell>
          <cell r="I35" t="str">
            <v>84.05%</v>
          </cell>
        </row>
        <row r="36">
          <cell r="B36">
            <v>724</v>
          </cell>
          <cell r="C36" t="str">
            <v>四川太极锦江区观音桥街药店</v>
          </cell>
          <cell r="D36">
            <v>4285</v>
          </cell>
          <cell r="E36">
            <v>3024</v>
          </cell>
          <cell r="F36" t="str">
            <v>70.57%</v>
          </cell>
          <cell r="G36">
            <v>243399.69</v>
          </cell>
          <cell r="H36">
            <v>204486.53</v>
          </cell>
          <cell r="I36" t="str">
            <v>84.01%</v>
          </cell>
        </row>
        <row r="37">
          <cell r="B37">
            <v>573</v>
          </cell>
          <cell r="C37" t="str">
            <v>四川太极双流县西航港街道锦华路一段药店</v>
          </cell>
          <cell r="D37">
            <v>2238</v>
          </cell>
          <cell r="E37">
            <v>1611</v>
          </cell>
          <cell r="F37" t="str">
            <v>71.98%</v>
          </cell>
          <cell r="G37">
            <v>111556.51</v>
          </cell>
          <cell r="H37">
            <v>93701.7</v>
          </cell>
          <cell r="I37" t="str">
            <v>83.99%</v>
          </cell>
        </row>
        <row r="38">
          <cell r="B38">
            <v>587</v>
          </cell>
          <cell r="C38" t="str">
            <v>四川太极都江堰景中路店</v>
          </cell>
          <cell r="D38">
            <v>1717</v>
          </cell>
          <cell r="E38">
            <v>1308</v>
          </cell>
          <cell r="F38" t="str">
            <v>76.18%</v>
          </cell>
          <cell r="G38">
            <v>133666.85</v>
          </cell>
          <cell r="H38">
            <v>112201.73</v>
          </cell>
          <cell r="I38" t="str">
            <v>83.94%</v>
          </cell>
        </row>
        <row r="39">
          <cell r="B39">
            <v>746</v>
          </cell>
          <cell r="C39" t="str">
            <v>四川太极大邑县晋原镇内蒙古大道桃源药店</v>
          </cell>
          <cell r="D39">
            <v>3305</v>
          </cell>
          <cell r="E39">
            <v>2254</v>
          </cell>
          <cell r="F39" t="str">
            <v>68.2%</v>
          </cell>
          <cell r="G39">
            <v>227590.78</v>
          </cell>
          <cell r="H39">
            <v>190626.7</v>
          </cell>
          <cell r="I39" t="str">
            <v>83.76%</v>
          </cell>
        </row>
        <row r="40">
          <cell r="B40">
            <v>511</v>
          </cell>
          <cell r="C40" t="str">
            <v>四川太极成华杉板桥南一路店</v>
          </cell>
          <cell r="D40">
            <v>3441</v>
          </cell>
          <cell r="E40">
            <v>2587</v>
          </cell>
          <cell r="F40" t="str">
            <v>75.18%</v>
          </cell>
          <cell r="G40">
            <v>204970.86</v>
          </cell>
          <cell r="H40">
            <v>171180.74</v>
          </cell>
          <cell r="I40" t="str">
            <v>83.51%</v>
          </cell>
        </row>
        <row r="41">
          <cell r="B41">
            <v>707</v>
          </cell>
          <cell r="C41" t="str">
            <v>四川太极成华区万科路药店</v>
          </cell>
          <cell r="D41">
            <v>4337</v>
          </cell>
          <cell r="E41">
            <v>2952</v>
          </cell>
          <cell r="F41" t="str">
            <v>68.07%</v>
          </cell>
          <cell r="G41">
            <v>395483.13</v>
          </cell>
          <cell r="H41">
            <v>329554.75</v>
          </cell>
          <cell r="I41" t="str">
            <v>83.33%</v>
          </cell>
        </row>
        <row r="42">
          <cell r="B42">
            <v>723</v>
          </cell>
          <cell r="C42" t="str">
            <v>四川太极锦江区柳翠路药店</v>
          </cell>
          <cell r="D42">
            <v>2330</v>
          </cell>
          <cell r="E42">
            <v>1777</v>
          </cell>
          <cell r="F42" t="str">
            <v>76.27%</v>
          </cell>
          <cell r="G42">
            <v>126893.41</v>
          </cell>
          <cell r="H42">
            <v>105707.13</v>
          </cell>
          <cell r="I42" t="str">
            <v>83.3%</v>
          </cell>
        </row>
        <row r="43">
          <cell r="B43">
            <v>106569</v>
          </cell>
          <cell r="C43" t="str">
            <v>四川太极武侯区大悦路药店</v>
          </cell>
          <cell r="D43">
            <v>1699</v>
          </cell>
          <cell r="E43">
            <v>1342</v>
          </cell>
          <cell r="F43" t="str">
            <v>78.99%</v>
          </cell>
          <cell r="G43">
            <v>108837.21</v>
          </cell>
          <cell r="H43">
            <v>90633.34</v>
          </cell>
          <cell r="I43" t="str">
            <v>83.27%</v>
          </cell>
        </row>
        <row r="44">
          <cell r="B44">
            <v>753</v>
          </cell>
          <cell r="C44" t="str">
            <v>四川太极锦江区合欢树街药店</v>
          </cell>
          <cell r="D44">
            <v>1387</v>
          </cell>
          <cell r="E44">
            <v>1023</v>
          </cell>
          <cell r="F44" t="str">
            <v>73.76%</v>
          </cell>
          <cell r="G44">
            <v>88848.86</v>
          </cell>
          <cell r="H44">
            <v>73733.46</v>
          </cell>
          <cell r="I44" t="str">
            <v>82.99%</v>
          </cell>
        </row>
        <row r="45">
          <cell r="B45">
            <v>387</v>
          </cell>
          <cell r="C45" t="str">
            <v>四川太极新乐中街药店</v>
          </cell>
          <cell r="D45">
            <v>3787</v>
          </cell>
          <cell r="E45">
            <v>2601</v>
          </cell>
          <cell r="F45" t="str">
            <v>68.68%</v>
          </cell>
          <cell r="G45">
            <v>269236.98</v>
          </cell>
          <cell r="H45">
            <v>223017.79</v>
          </cell>
          <cell r="I45" t="str">
            <v>82.83%</v>
          </cell>
        </row>
        <row r="46">
          <cell r="B46">
            <v>104838</v>
          </cell>
          <cell r="C46" t="str">
            <v>四川太极崇州市崇阳镇蜀州中路药店</v>
          </cell>
          <cell r="D46">
            <v>1720</v>
          </cell>
          <cell r="E46">
            <v>1251</v>
          </cell>
          <cell r="F46" t="str">
            <v>72.73%</v>
          </cell>
          <cell r="G46">
            <v>98707.08</v>
          </cell>
          <cell r="H46">
            <v>81606.48</v>
          </cell>
          <cell r="I46" t="str">
            <v>82.68%</v>
          </cell>
        </row>
        <row r="47">
          <cell r="B47">
            <v>745</v>
          </cell>
          <cell r="C47" t="str">
            <v>四川太极金牛区金沙路药店</v>
          </cell>
          <cell r="D47">
            <v>1909</v>
          </cell>
          <cell r="E47">
            <v>1480</v>
          </cell>
          <cell r="F47" t="str">
            <v>77.53%</v>
          </cell>
          <cell r="G47">
            <v>118045.72</v>
          </cell>
          <cell r="H47">
            <v>97020.27</v>
          </cell>
          <cell r="I47" t="str">
            <v>82.19%</v>
          </cell>
        </row>
        <row r="48">
          <cell r="B48">
            <v>727</v>
          </cell>
          <cell r="C48" t="str">
            <v>四川太极金牛区黄苑东街药店</v>
          </cell>
          <cell r="D48">
            <v>2133</v>
          </cell>
          <cell r="E48">
            <v>1508</v>
          </cell>
          <cell r="F48" t="str">
            <v>70.7%</v>
          </cell>
          <cell r="G48">
            <v>137807.58</v>
          </cell>
          <cell r="H48">
            <v>113226.68</v>
          </cell>
          <cell r="I48" t="str">
            <v>82.16%</v>
          </cell>
        </row>
        <row r="49">
          <cell r="B49">
            <v>311</v>
          </cell>
          <cell r="C49" t="str">
            <v>四川太极西部店</v>
          </cell>
          <cell r="D49">
            <v>953</v>
          </cell>
          <cell r="E49">
            <v>726</v>
          </cell>
          <cell r="F49" t="str">
            <v>76.18%</v>
          </cell>
          <cell r="G49">
            <v>603428.68</v>
          </cell>
          <cell r="H49">
            <v>493836.66</v>
          </cell>
          <cell r="I49" t="str">
            <v>81.84%</v>
          </cell>
        </row>
        <row r="50">
          <cell r="B50">
            <v>329</v>
          </cell>
          <cell r="C50" t="str">
            <v>四川太极温江店</v>
          </cell>
          <cell r="D50">
            <v>1629</v>
          </cell>
          <cell r="E50">
            <v>1102</v>
          </cell>
          <cell r="F50" t="str">
            <v>67.65%</v>
          </cell>
          <cell r="G50">
            <v>161990.42</v>
          </cell>
          <cell r="H50">
            <v>132293.77</v>
          </cell>
          <cell r="I50" t="str">
            <v>81.67%</v>
          </cell>
        </row>
        <row r="51">
          <cell r="B51">
            <v>515</v>
          </cell>
          <cell r="C51" t="str">
            <v>四川太极成华区崔家店路药店</v>
          </cell>
          <cell r="D51">
            <v>3213</v>
          </cell>
          <cell r="E51">
            <v>2291</v>
          </cell>
          <cell r="F51" t="str">
            <v>71.3%</v>
          </cell>
          <cell r="G51">
            <v>202618.57</v>
          </cell>
          <cell r="H51">
            <v>165431.52</v>
          </cell>
          <cell r="I51" t="str">
            <v>81.65%</v>
          </cell>
        </row>
        <row r="52">
          <cell r="B52">
            <v>740</v>
          </cell>
          <cell r="C52" t="str">
            <v>四川太极成华区华康路药店</v>
          </cell>
          <cell r="D52">
            <v>1815</v>
          </cell>
          <cell r="E52">
            <v>1166</v>
          </cell>
          <cell r="F52" t="str">
            <v>64.24%</v>
          </cell>
          <cell r="G52">
            <v>104374.44</v>
          </cell>
          <cell r="H52">
            <v>85038.58</v>
          </cell>
          <cell r="I52" t="str">
            <v>81.47%</v>
          </cell>
        </row>
        <row r="53">
          <cell r="B53">
            <v>752</v>
          </cell>
          <cell r="C53" t="str">
            <v>四川太极大药房连锁有限公司武侯区聚萃街药店</v>
          </cell>
          <cell r="D53">
            <v>1859</v>
          </cell>
          <cell r="E53">
            <v>1409</v>
          </cell>
          <cell r="F53" t="str">
            <v>75.79%</v>
          </cell>
          <cell r="G53">
            <v>121628.63</v>
          </cell>
          <cell r="H53">
            <v>98998.02</v>
          </cell>
          <cell r="I53" t="str">
            <v>81.39%</v>
          </cell>
        </row>
        <row r="54">
          <cell r="B54">
            <v>102564</v>
          </cell>
          <cell r="C54" t="str">
            <v>四川太极邛崃市临邛镇翠荫街药店</v>
          </cell>
          <cell r="D54">
            <v>1988</v>
          </cell>
          <cell r="E54">
            <v>1467</v>
          </cell>
          <cell r="F54" t="str">
            <v>73.79%</v>
          </cell>
          <cell r="G54">
            <v>115390.54</v>
          </cell>
          <cell r="H54">
            <v>93878.31</v>
          </cell>
          <cell r="I54" t="str">
            <v>81.36%</v>
          </cell>
        </row>
        <row r="55">
          <cell r="B55">
            <v>730</v>
          </cell>
          <cell r="C55" t="str">
            <v>四川太极新都区新繁镇繁江北路药店</v>
          </cell>
          <cell r="D55">
            <v>4255</v>
          </cell>
          <cell r="E55">
            <v>2313</v>
          </cell>
          <cell r="F55" t="str">
            <v>54.36%</v>
          </cell>
          <cell r="G55">
            <v>370242.18</v>
          </cell>
          <cell r="H55">
            <v>300378.68</v>
          </cell>
          <cell r="I55" t="str">
            <v>81.13%</v>
          </cell>
        </row>
        <row r="56">
          <cell r="B56">
            <v>585</v>
          </cell>
          <cell r="C56" t="str">
            <v>四川太极成华区羊子山西路药店（兴元华盛）</v>
          </cell>
          <cell r="D56">
            <v>4789</v>
          </cell>
          <cell r="E56">
            <v>3325</v>
          </cell>
          <cell r="F56" t="str">
            <v>69.43%</v>
          </cell>
          <cell r="G56">
            <v>321258.35</v>
          </cell>
          <cell r="H56">
            <v>259964.96</v>
          </cell>
          <cell r="I56" t="str">
            <v>80.92%</v>
          </cell>
        </row>
        <row r="57">
          <cell r="B57">
            <v>747</v>
          </cell>
          <cell r="C57" t="str">
            <v>四川太极郫县郫筒镇一环路东南段药店</v>
          </cell>
          <cell r="D57">
            <v>2284</v>
          </cell>
          <cell r="E57">
            <v>1552</v>
          </cell>
          <cell r="F57" t="str">
            <v>67.95%</v>
          </cell>
          <cell r="G57">
            <v>247154.99</v>
          </cell>
          <cell r="H57">
            <v>199503.7</v>
          </cell>
          <cell r="I57" t="str">
            <v>80.72%</v>
          </cell>
        </row>
        <row r="58">
          <cell r="B58">
            <v>572</v>
          </cell>
          <cell r="C58" t="str">
            <v>四川太极郫县郫筒镇东大街药店</v>
          </cell>
          <cell r="D58">
            <v>2261</v>
          </cell>
          <cell r="E58">
            <v>1418</v>
          </cell>
          <cell r="F58" t="str">
            <v>62.72%</v>
          </cell>
          <cell r="G58">
            <v>175248.39</v>
          </cell>
          <cell r="H58">
            <v>141229.97</v>
          </cell>
          <cell r="I58" t="str">
            <v>80.59%</v>
          </cell>
        </row>
        <row r="59">
          <cell r="B59">
            <v>106865</v>
          </cell>
          <cell r="C59" t="str">
            <v>四川太极武侯区丝竹路药店</v>
          </cell>
          <cell r="D59">
            <v>1355</v>
          </cell>
          <cell r="E59">
            <v>949</v>
          </cell>
          <cell r="F59" t="str">
            <v>70.04%</v>
          </cell>
          <cell r="G59">
            <v>51465.43</v>
          </cell>
          <cell r="H59">
            <v>41396.69</v>
          </cell>
          <cell r="I59" t="str">
            <v>80.44%</v>
          </cell>
        </row>
        <row r="60">
          <cell r="B60">
            <v>545</v>
          </cell>
          <cell r="C60" t="str">
            <v>四川太极龙潭西路店</v>
          </cell>
          <cell r="D60">
            <v>1394</v>
          </cell>
          <cell r="E60">
            <v>897</v>
          </cell>
          <cell r="F60" t="str">
            <v>64.35%</v>
          </cell>
          <cell r="G60">
            <v>75944.44</v>
          </cell>
          <cell r="H60">
            <v>61070.1</v>
          </cell>
          <cell r="I60" t="str">
            <v>80.41%</v>
          </cell>
        </row>
        <row r="61">
          <cell r="B61">
            <v>341</v>
          </cell>
          <cell r="C61" t="str">
            <v>四川太极邛崃中心药店</v>
          </cell>
          <cell r="D61">
            <v>6011</v>
          </cell>
          <cell r="E61">
            <v>3954</v>
          </cell>
          <cell r="F61" t="str">
            <v>65.78%</v>
          </cell>
          <cell r="G61">
            <v>646652.98</v>
          </cell>
          <cell r="H61">
            <v>518672.83</v>
          </cell>
          <cell r="I61" t="str">
            <v>80.21%</v>
          </cell>
        </row>
        <row r="62">
          <cell r="B62">
            <v>706</v>
          </cell>
          <cell r="C62" t="str">
            <v>四川太极都江堰幸福镇翔凤路药店</v>
          </cell>
          <cell r="D62">
            <v>1713</v>
          </cell>
          <cell r="E62">
            <v>1191</v>
          </cell>
          <cell r="F62" t="str">
            <v>69.53%</v>
          </cell>
          <cell r="G62">
            <v>100190.9</v>
          </cell>
          <cell r="H62">
            <v>80273.27</v>
          </cell>
          <cell r="I62" t="str">
            <v>80.12%</v>
          </cell>
        </row>
        <row r="63">
          <cell r="B63">
            <v>748</v>
          </cell>
          <cell r="C63" t="str">
            <v>四川太极大邑县晋原镇东街药店</v>
          </cell>
          <cell r="D63">
            <v>2080</v>
          </cell>
          <cell r="E63">
            <v>1456</v>
          </cell>
          <cell r="F63" t="str">
            <v>70%</v>
          </cell>
          <cell r="G63">
            <v>147857.61</v>
          </cell>
          <cell r="H63">
            <v>118115.04</v>
          </cell>
          <cell r="I63" t="str">
            <v>79.88%</v>
          </cell>
        </row>
        <row r="64">
          <cell r="B64">
            <v>104430</v>
          </cell>
          <cell r="C64" t="str">
            <v>四川太极高新区中和大道药店</v>
          </cell>
          <cell r="D64">
            <v>1689</v>
          </cell>
          <cell r="E64">
            <v>1165</v>
          </cell>
          <cell r="F64" t="str">
            <v>68.98%</v>
          </cell>
          <cell r="G64">
            <v>73519.21</v>
          </cell>
          <cell r="H64">
            <v>58597.54</v>
          </cell>
          <cell r="I64" t="str">
            <v>79.7%</v>
          </cell>
        </row>
        <row r="65">
          <cell r="B65">
            <v>709</v>
          </cell>
          <cell r="C65" t="str">
            <v>四川太极新都区马超东路店</v>
          </cell>
          <cell r="D65">
            <v>4269</v>
          </cell>
          <cell r="E65">
            <v>2524</v>
          </cell>
          <cell r="F65" t="str">
            <v>59.12%</v>
          </cell>
          <cell r="G65">
            <v>294546.93</v>
          </cell>
          <cell r="H65">
            <v>234368.17</v>
          </cell>
          <cell r="I65" t="str">
            <v>79.57%</v>
          </cell>
        </row>
        <row r="66">
          <cell r="B66">
            <v>546</v>
          </cell>
          <cell r="C66" t="str">
            <v>四川太极锦江区榕声路店</v>
          </cell>
          <cell r="D66">
            <v>4423</v>
          </cell>
          <cell r="E66">
            <v>2812</v>
          </cell>
          <cell r="F66" t="str">
            <v>63.58%</v>
          </cell>
          <cell r="G66">
            <v>264091.41</v>
          </cell>
          <cell r="H66">
            <v>208541.89</v>
          </cell>
          <cell r="I66" t="str">
            <v>78.97%</v>
          </cell>
        </row>
        <row r="67">
          <cell r="B67">
            <v>102478</v>
          </cell>
          <cell r="C67" t="str">
            <v>四川太极锦江区静明路药店</v>
          </cell>
          <cell r="D67">
            <v>1286</v>
          </cell>
          <cell r="E67">
            <v>815</v>
          </cell>
          <cell r="F67" t="str">
            <v>63.37%</v>
          </cell>
          <cell r="G67">
            <v>71018.23</v>
          </cell>
          <cell r="H67">
            <v>56008.58</v>
          </cell>
          <cell r="I67" t="str">
            <v>78.87%</v>
          </cell>
        </row>
        <row r="68">
          <cell r="B68">
            <v>377</v>
          </cell>
          <cell r="C68" t="str">
            <v>四川太极新园大道药店</v>
          </cell>
          <cell r="D68">
            <v>3779</v>
          </cell>
          <cell r="E68">
            <v>2477</v>
          </cell>
          <cell r="F68" t="str">
            <v>65.55%</v>
          </cell>
          <cell r="G68">
            <v>220554.23</v>
          </cell>
          <cell r="H68">
            <v>172958.75</v>
          </cell>
          <cell r="I68" t="str">
            <v>78.42%</v>
          </cell>
        </row>
        <row r="69">
          <cell r="B69">
            <v>351</v>
          </cell>
          <cell r="C69" t="str">
            <v>四川太极都江堰药店</v>
          </cell>
          <cell r="D69">
            <v>1820</v>
          </cell>
          <cell r="E69">
            <v>1067</v>
          </cell>
          <cell r="F69" t="str">
            <v>58.63%</v>
          </cell>
          <cell r="G69">
            <v>158631.49</v>
          </cell>
          <cell r="H69">
            <v>124286.94</v>
          </cell>
          <cell r="I69" t="str">
            <v>78.35%</v>
          </cell>
        </row>
        <row r="70">
          <cell r="B70">
            <v>744</v>
          </cell>
          <cell r="C70" t="str">
            <v>四川太极武侯区科华街药店</v>
          </cell>
          <cell r="D70">
            <v>4398</v>
          </cell>
          <cell r="E70">
            <v>3199</v>
          </cell>
          <cell r="F70" t="str">
            <v>72.74%</v>
          </cell>
          <cell r="G70">
            <v>282791.01</v>
          </cell>
          <cell r="H70">
            <v>220846.19</v>
          </cell>
          <cell r="I70" t="str">
            <v>78.1%</v>
          </cell>
        </row>
        <row r="71">
          <cell r="B71">
            <v>107658</v>
          </cell>
          <cell r="C71" t="str">
            <v>四川太极新都区新都街道万和北路药店</v>
          </cell>
          <cell r="D71">
            <v>678</v>
          </cell>
          <cell r="E71">
            <v>397</v>
          </cell>
          <cell r="F71" t="str">
            <v>58.55%</v>
          </cell>
          <cell r="G71">
            <v>21878.81</v>
          </cell>
          <cell r="H71">
            <v>16968.55</v>
          </cell>
          <cell r="I71" t="str">
            <v>77.56%</v>
          </cell>
        </row>
        <row r="72">
          <cell r="B72">
            <v>355</v>
          </cell>
          <cell r="C72" t="str">
            <v>四川太极双林路药店</v>
          </cell>
          <cell r="D72">
            <v>2912</v>
          </cell>
          <cell r="E72">
            <v>1879</v>
          </cell>
          <cell r="F72" t="str">
            <v>64.53%</v>
          </cell>
          <cell r="G72">
            <v>244849.84</v>
          </cell>
          <cell r="H72">
            <v>189446.28</v>
          </cell>
          <cell r="I72" t="str">
            <v>77.37%</v>
          </cell>
        </row>
        <row r="73">
          <cell r="B73">
            <v>732</v>
          </cell>
          <cell r="C73" t="str">
            <v>四川太极邛崃市羊安镇永康大道药店</v>
          </cell>
          <cell r="D73">
            <v>1557</v>
          </cell>
          <cell r="E73">
            <v>915</v>
          </cell>
          <cell r="F73" t="str">
            <v>58.77%</v>
          </cell>
          <cell r="G73">
            <v>126917.51</v>
          </cell>
          <cell r="H73">
            <v>97860.81</v>
          </cell>
          <cell r="I73" t="str">
            <v>77.11%</v>
          </cell>
        </row>
        <row r="74">
          <cell r="B74">
            <v>737</v>
          </cell>
          <cell r="C74" t="str">
            <v>四川太极高新区大源北街药店</v>
          </cell>
          <cell r="D74">
            <v>3161</v>
          </cell>
          <cell r="E74">
            <v>1769</v>
          </cell>
          <cell r="F74" t="str">
            <v>55.96%</v>
          </cell>
          <cell r="G74">
            <v>229191.78</v>
          </cell>
          <cell r="H74">
            <v>176691.76</v>
          </cell>
          <cell r="I74" t="str">
            <v>77.09%</v>
          </cell>
        </row>
        <row r="75">
          <cell r="B75">
            <v>743</v>
          </cell>
          <cell r="C75" t="str">
            <v>四川太极成华区万宇路药店</v>
          </cell>
          <cell r="D75">
            <v>3012</v>
          </cell>
          <cell r="E75">
            <v>1951</v>
          </cell>
          <cell r="F75" t="str">
            <v>64.77%</v>
          </cell>
          <cell r="G75">
            <v>161411.58</v>
          </cell>
          <cell r="H75">
            <v>124437.94</v>
          </cell>
          <cell r="I75" t="str">
            <v>77.09%</v>
          </cell>
        </row>
        <row r="76">
          <cell r="B76">
            <v>726</v>
          </cell>
          <cell r="C76" t="str">
            <v>四川太极金牛区交大路第三药店</v>
          </cell>
          <cell r="D76">
            <v>3151</v>
          </cell>
          <cell r="E76">
            <v>2085</v>
          </cell>
          <cell r="F76" t="str">
            <v>66.17%</v>
          </cell>
          <cell r="G76">
            <v>235252.5</v>
          </cell>
          <cell r="H76">
            <v>181059.95</v>
          </cell>
          <cell r="I76" t="str">
            <v>76.96%</v>
          </cell>
        </row>
        <row r="77">
          <cell r="B77">
            <v>578</v>
          </cell>
          <cell r="C77" t="str">
            <v>四川太极成华区华油路药店</v>
          </cell>
          <cell r="D77">
            <v>4616</v>
          </cell>
          <cell r="E77">
            <v>3202</v>
          </cell>
          <cell r="F77" t="str">
            <v>69.37%</v>
          </cell>
          <cell r="G77">
            <v>289248.32</v>
          </cell>
          <cell r="H77">
            <v>222269.67</v>
          </cell>
          <cell r="I77" t="str">
            <v>76.84%</v>
          </cell>
        </row>
        <row r="78">
          <cell r="B78">
            <v>106399</v>
          </cell>
          <cell r="C78" t="str">
            <v>四川太极青羊区蜀辉路药店</v>
          </cell>
          <cell r="D78">
            <v>1678</v>
          </cell>
          <cell r="E78">
            <v>1030</v>
          </cell>
          <cell r="F78" t="str">
            <v>61.38%</v>
          </cell>
          <cell r="G78">
            <v>81983.6</v>
          </cell>
          <cell r="H78">
            <v>62910.58</v>
          </cell>
          <cell r="I78" t="str">
            <v>76.74%</v>
          </cell>
        </row>
        <row r="79">
          <cell r="B79">
            <v>750</v>
          </cell>
          <cell r="C79" t="str">
            <v>成都成汉太极大药房有限公司</v>
          </cell>
          <cell r="D79">
            <v>8396</v>
          </cell>
          <cell r="E79">
            <v>5355</v>
          </cell>
          <cell r="F79" t="str">
            <v>63.78%</v>
          </cell>
          <cell r="G79">
            <v>677443.06</v>
          </cell>
          <cell r="H79">
            <v>516979.04</v>
          </cell>
          <cell r="I79" t="str">
            <v>76.31%</v>
          </cell>
        </row>
        <row r="80">
          <cell r="B80">
            <v>337</v>
          </cell>
          <cell r="C80" t="str">
            <v>四川太极浆洗街药店</v>
          </cell>
          <cell r="D80">
            <v>7161</v>
          </cell>
          <cell r="E80">
            <v>3447</v>
          </cell>
          <cell r="F80" t="str">
            <v>48.14%</v>
          </cell>
          <cell r="G80">
            <v>795575.7</v>
          </cell>
          <cell r="H80">
            <v>606370.31</v>
          </cell>
          <cell r="I80" t="str">
            <v>76.22%</v>
          </cell>
        </row>
        <row r="81">
          <cell r="B81">
            <v>741</v>
          </cell>
          <cell r="C81" t="str">
            <v>四川太极成华区新怡路店</v>
          </cell>
          <cell r="D81">
            <v>1298</v>
          </cell>
          <cell r="E81">
            <v>850</v>
          </cell>
          <cell r="F81" t="str">
            <v>65.49%</v>
          </cell>
          <cell r="G81">
            <v>76550.81</v>
          </cell>
          <cell r="H81">
            <v>58068.87</v>
          </cell>
          <cell r="I81" t="str">
            <v>75.86%</v>
          </cell>
        </row>
        <row r="82">
          <cell r="B82">
            <v>102934</v>
          </cell>
          <cell r="C82" t="str">
            <v>四川太极金牛区银河北街药店</v>
          </cell>
          <cell r="D82">
            <v>4240</v>
          </cell>
          <cell r="E82">
            <v>2955</v>
          </cell>
          <cell r="F82" t="str">
            <v>69.69%</v>
          </cell>
          <cell r="G82">
            <v>283892.88</v>
          </cell>
          <cell r="H82">
            <v>214486.29</v>
          </cell>
          <cell r="I82" t="str">
            <v>75.55%</v>
          </cell>
        </row>
        <row r="83">
          <cell r="B83">
            <v>359</v>
          </cell>
          <cell r="C83" t="str">
            <v>四川太极枣子巷药店</v>
          </cell>
          <cell r="D83">
            <v>3210</v>
          </cell>
          <cell r="E83">
            <v>1914</v>
          </cell>
          <cell r="F83" t="str">
            <v>59.63%</v>
          </cell>
          <cell r="G83">
            <v>161979.08</v>
          </cell>
          <cell r="H83">
            <v>122059.11</v>
          </cell>
          <cell r="I83" t="str">
            <v>75.35%</v>
          </cell>
        </row>
        <row r="84">
          <cell r="B84">
            <v>591</v>
          </cell>
          <cell r="C84" t="str">
            <v>四川太极邛崃市临邛镇长安大道药店</v>
          </cell>
          <cell r="D84">
            <v>1633</v>
          </cell>
          <cell r="E84">
            <v>883</v>
          </cell>
          <cell r="F84" t="str">
            <v>54.07%</v>
          </cell>
          <cell r="G84">
            <v>117280.88</v>
          </cell>
          <cell r="H84">
            <v>88121.92</v>
          </cell>
          <cell r="I84" t="str">
            <v>75.14%</v>
          </cell>
        </row>
        <row r="85">
          <cell r="B85">
            <v>754</v>
          </cell>
          <cell r="C85" t="str">
            <v>四川太极崇州市崇阳镇尚贤坊街药店</v>
          </cell>
          <cell r="D85">
            <v>2690</v>
          </cell>
          <cell r="E85">
            <v>1348</v>
          </cell>
          <cell r="F85" t="str">
            <v>50.11%</v>
          </cell>
          <cell r="G85">
            <v>214912.78</v>
          </cell>
          <cell r="H85">
            <v>159473.33</v>
          </cell>
          <cell r="I85" t="str">
            <v>74.2%</v>
          </cell>
        </row>
        <row r="86">
          <cell r="B86">
            <v>105267</v>
          </cell>
          <cell r="C86" t="str">
            <v>四川太极金牛区蜀汉路药店</v>
          </cell>
          <cell r="D86">
            <v>2302</v>
          </cell>
          <cell r="E86">
            <v>1372</v>
          </cell>
          <cell r="F86" t="str">
            <v>59.6%</v>
          </cell>
          <cell r="G86">
            <v>132682.86</v>
          </cell>
          <cell r="H86">
            <v>97584.46</v>
          </cell>
          <cell r="I86" t="str">
            <v>73.55%</v>
          </cell>
        </row>
        <row r="87">
          <cell r="B87">
            <v>101453</v>
          </cell>
          <cell r="C87" t="str">
            <v>四川太极温江区公平街道江安路药店</v>
          </cell>
          <cell r="D87">
            <v>2750</v>
          </cell>
          <cell r="E87">
            <v>1580</v>
          </cell>
          <cell r="F87" t="str">
            <v>57.45%</v>
          </cell>
          <cell r="G87">
            <v>187902.78</v>
          </cell>
          <cell r="H87">
            <v>138107.09</v>
          </cell>
          <cell r="I87" t="str">
            <v>73.5%</v>
          </cell>
        </row>
        <row r="88">
          <cell r="B88">
            <v>581</v>
          </cell>
          <cell r="C88" t="str">
            <v>四川太极成华区二环路北四段药店（汇融名城）</v>
          </cell>
          <cell r="D88">
            <v>5235</v>
          </cell>
          <cell r="E88">
            <v>3171</v>
          </cell>
          <cell r="F88" t="str">
            <v>60.57%</v>
          </cell>
          <cell r="G88">
            <v>312814.35</v>
          </cell>
          <cell r="H88">
            <v>228223.13</v>
          </cell>
          <cell r="I88" t="str">
            <v>72.96%</v>
          </cell>
        </row>
        <row r="89">
          <cell r="B89">
            <v>103639</v>
          </cell>
          <cell r="C89" t="str">
            <v>四川太极成华区金马河路药店</v>
          </cell>
          <cell r="D89">
            <v>3489</v>
          </cell>
          <cell r="E89">
            <v>2266</v>
          </cell>
          <cell r="F89" t="str">
            <v>64.95%</v>
          </cell>
          <cell r="G89">
            <v>185790.68</v>
          </cell>
          <cell r="H89">
            <v>135493.08</v>
          </cell>
          <cell r="I89" t="str">
            <v>72.93%</v>
          </cell>
        </row>
        <row r="90">
          <cell r="B90">
            <v>365</v>
          </cell>
          <cell r="C90" t="str">
            <v>四川太极光华村街药店</v>
          </cell>
          <cell r="D90">
            <v>3338</v>
          </cell>
          <cell r="E90">
            <v>1940</v>
          </cell>
          <cell r="F90" t="str">
            <v>58.12%</v>
          </cell>
          <cell r="G90">
            <v>278799.27</v>
          </cell>
          <cell r="H90">
            <v>202829.97</v>
          </cell>
          <cell r="I90" t="str">
            <v>72.75%</v>
          </cell>
        </row>
        <row r="91">
          <cell r="B91">
            <v>347</v>
          </cell>
          <cell r="C91" t="str">
            <v>四川太极清江东路2药店</v>
          </cell>
          <cell r="D91">
            <v>2318</v>
          </cell>
          <cell r="E91">
            <v>1164</v>
          </cell>
          <cell r="F91" t="str">
            <v>50.22%</v>
          </cell>
          <cell r="G91">
            <v>142600.53</v>
          </cell>
          <cell r="H91">
            <v>103114.24</v>
          </cell>
          <cell r="I91" t="str">
            <v>72.31%</v>
          </cell>
        </row>
        <row r="92">
          <cell r="B92">
            <v>598</v>
          </cell>
          <cell r="C92" t="str">
            <v>四川太极锦江区水杉街药店</v>
          </cell>
          <cell r="D92">
            <v>3266</v>
          </cell>
          <cell r="E92">
            <v>1903</v>
          </cell>
          <cell r="F92" t="str">
            <v>58.27%</v>
          </cell>
          <cell r="G92">
            <v>183167.2</v>
          </cell>
          <cell r="H92">
            <v>132262.76</v>
          </cell>
          <cell r="I92" t="str">
            <v>72.21%</v>
          </cell>
        </row>
        <row r="93">
          <cell r="B93">
            <v>105751</v>
          </cell>
          <cell r="C93" t="str">
            <v>四川太极高新区新下街药店</v>
          </cell>
          <cell r="D93">
            <v>3047</v>
          </cell>
          <cell r="E93">
            <v>1736</v>
          </cell>
          <cell r="F93" t="str">
            <v>56.97%</v>
          </cell>
          <cell r="G93">
            <v>143893.9</v>
          </cell>
          <cell r="H93">
            <v>101022.47</v>
          </cell>
          <cell r="I93" t="str">
            <v>70.21%</v>
          </cell>
        </row>
        <row r="94">
          <cell r="B94">
            <v>718</v>
          </cell>
          <cell r="C94" t="str">
            <v>四川太极龙泉驿区龙泉街道驿生路药店</v>
          </cell>
          <cell r="D94">
            <v>1120</v>
          </cell>
          <cell r="E94">
            <v>679</v>
          </cell>
          <cell r="F94" t="str">
            <v>60.63%</v>
          </cell>
          <cell r="G94">
            <v>69414.29</v>
          </cell>
          <cell r="H94">
            <v>48095.92</v>
          </cell>
          <cell r="I94" t="str">
            <v>69.29%</v>
          </cell>
        </row>
        <row r="95">
          <cell r="B95">
            <v>712</v>
          </cell>
          <cell r="C95" t="str">
            <v>四川太极成华区华泰路药店</v>
          </cell>
          <cell r="D95">
            <v>5062</v>
          </cell>
          <cell r="E95">
            <v>3102</v>
          </cell>
          <cell r="F95" t="str">
            <v>61.28%</v>
          </cell>
          <cell r="G95">
            <v>337552.64</v>
          </cell>
          <cell r="H95">
            <v>233465.32</v>
          </cell>
          <cell r="I95" t="str">
            <v>69.16%</v>
          </cell>
        </row>
        <row r="96">
          <cell r="B96">
            <v>104429</v>
          </cell>
          <cell r="C96" t="str">
            <v>四川太极武侯区大华街药店</v>
          </cell>
          <cell r="D96">
            <v>1465</v>
          </cell>
          <cell r="E96">
            <v>737</v>
          </cell>
          <cell r="F96" t="str">
            <v>50.31%</v>
          </cell>
          <cell r="G96">
            <v>112736.63</v>
          </cell>
          <cell r="H96">
            <v>77830.46</v>
          </cell>
          <cell r="I96" t="str">
            <v>69.04%</v>
          </cell>
        </row>
        <row r="97">
          <cell r="B97">
            <v>733</v>
          </cell>
          <cell r="C97" t="str">
            <v>四川太极双流区东升街道三强西路药店</v>
          </cell>
          <cell r="D97">
            <v>2152</v>
          </cell>
          <cell r="E97">
            <v>1026</v>
          </cell>
          <cell r="F97" t="str">
            <v>47.68%</v>
          </cell>
          <cell r="G97">
            <v>104663.67</v>
          </cell>
          <cell r="H97">
            <v>72079.55</v>
          </cell>
          <cell r="I97" t="str">
            <v>68.87%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1030</v>
          </cell>
          <cell r="E98">
            <v>514</v>
          </cell>
          <cell r="F98" t="str">
            <v>49.9%</v>
          </cell>
          <cell r="G98">
            <v>39031.65</v>
          </cell>
          <cell r="H98">
            <v>26878.59</v>
          </cell>
          <cell r="I98" t="str">
            <v>68.86%</v>
          </cell>
        </row>
        <row r="99">
          <cell r="B99">
            <v>102935</v>
          </cell>
          <cell r="C99" t="str">
            <v>四川太极青羊区童子街药店</v>
          </cell>
          <cell r="D99">
            <v>2871</v>
          </cell>
          <cell r="E99">
            <v>1579</v>
          </cell>
          <cell r="F99" t="str">
            <v>55%</v>
          </cell>
          <cell r="G99">
            <v>168981.84</v>
          </cell>
          <cell r="H99">
            <v>115983.24</v>
          </cell>
          <cell r="I99" t="str">
            <v>68.64%</v>
          </cell>
        </row>
        <row r="100">
          <cell r="B100">
            <v>308</v>
          </cell>
          <cell r="C100" t="str">
            <v>四川太极红星店</v>
          </cell>
          <cell r="D100">
            <v>2968</v>
          </cell>
          <cell r="E100">
            <v>1475</v>
          </cell>
          <cell r="F100" t="str">
            <v>49.7%</v>
          </cell>
          <cell r="G100">
            <v>235507.08</v>
          </cell>
          <cell r="H100">
            <v>160613.2</v>
          </cell>
          <cell r="I100" t="str">
            <v>68.2%</v>
          </cell>
        </row>
        <row r="101">
          <cell r="B101">
            <v>339</v>
          </cell>
          <cell r="C101" t="str">
            <v>四川太极沙河源药店</v>
          </cell>
          <cell r="D101">
            <v>1671</v>
          </cell>
          <cell r="E101">
            <v>968</v>
          </cell>
          <cell r="F101" t="str">
            <v>57.93%</v>
          </cell>
          <cell r="G101">
            <v>131537.72</v>
          </cell>
          <cell r="H101">
            <v>86686.25</v>
          </cell>
          <cell r="I101" t="str">
            <v>65.9%</v>
          </cell>
        </row>
        <row r="102">
          <cell r="B102">
            <v>391</v>
          </cell>
          <cell r="C102" t="str">
            <v>四川太极金丝街药店</v>
          </cell>
          <cell r="D102">
            <v>3125</v>
          </cell>
          <cell r="E102">
            <v>1395</v>
          </cell>
          <cell r="F102" t="str">
            <v>44.64%</v>
          </cell>
          <cell r="G102">
            <v>211389.26</v>
          </cell>
          <cell r="H102">
            <v>136810.98</v>
          </cell>
          <cell r="I102" t="str">
            <v>64.72%</v>
          </cell>
        </row>
        <row r="103">
          <cell r="B103">
            <v>742</v>
          </cell>
          <cell r="C103" t="str">
            <v>四川太极锦江区庆云南街药店</v>
          </cell>
          <cell r="D103">
            <v>2931</v>
          </cell>
          <cell r="E103">
            <v>864</v>
          </cell>
          <cell r="F103" t="str">
            <v>29.48%</v>
          </cell>
          <cell r="G103">
            <v>296443.93</v>
          </cell>
          <cell r="H103">
            <v>189045.65</v>
          </cell>
          <cell r="I103" t="str">
            <v>63.77%</v>
          </cell>
        </row>
        <row r="104">
          <cell r="B104">
            <v>307</v>
          </cell>
          <cell r="C104" t="str">
            <v>四川太极旗舰店</v>
          </cell>
          <cell r="D104">
            <v>12723</v>
          </cell>
          <cell r="E104">
            <v>7082</v>
          </cell>
          <cell r="F104" t="str">
            <v>55.66%</v>
          </cell>
          <cell r="G104">
            <v>1773424.67</v>
          </cell>
          <cell r="H104">
            <v>1125317.3</v>
          </cell>
          <cell r="I104" t="str">
            <v>63.45%</v>
          </cell>
        </row>
        <row r="105">
          <cell r="B105">
            <v>102565</v>
          </cell>
          <cell r="C105" t="str">
            <v>四川太极武侯区佳灵路药店</v>
          </cell>
          <cell r="D105">
            <v>3921</v>
          </cell>
          <cell r="E105">
            <v>2068</v>
          </cell>
          <cell r="F105" t="str">
            <v>52.74%</v>
          </cell>
          <cell r="G105">
            <v>191656.57</v>
          </cell>
          <cell r="H105">
            <v>118171</v>
          </cell>
          <cell r="I105" t="str">
            <v>61.66%</v>
          </cell>
        </row>
        <row r="106">
          <cell r="B106">
            <v>105396</v>
          </cell>
          <cell r="C106" t="str">
            <v>四川太极武侯区航中街药店</v>
          </cell>
          <cell r="D106">
            <v>1825</v>
          </cell>
          <cell r="E106">
            <v>821</v>
          </cell>
          <cell r="F106" t="str">
            <v>44.99%</v>
          </cell>
          <cell r="G106">
            <v>87687.82</v>
          </cell>
          <cell r="H106">
            <v>50937.47</v>
          </cell>
          <cell r="I106" t="str">
            <v>58.09%</v>
          </cell>
        </row>
        <row r="107">
          <cell r="B107">
            <v>105910</v>
          </cell>
          <cell r="C107" t="str">
            <v>四川太极高新区紫薇东路药店</v>
          </cell>
          <cell r="D107">
            <v>1462</v>
          </cell>
          <cell r="E107">
            <v>650</v>
          </cell>
          <cell r="F107" t="str">
            <v>44.46%</v>
          </cell>
          <cell r="G107">
            <v>64581.53</v>
          </cell>
          <cell r="H107">
            <v>36658.29</v>
          </cell>
          <cell r="I107" t="str">
            <v>56.76%</v>
          </cell>
        </row>
        <row r="108">
          <cell r="B108">
            <v>349</v>
          </cell>
          <cell r="C108" t="str">
            <v>四川太极人民中路店</v>
          </cell>
          <cell r="D108">
            <v>2644</v>
          </cell>
          <cell r="E108">
            <v>1088</v>
          </cell>
          <cell r="F108" t="str">
            <v>41.15%</v>
          </cell>
          <cell r="G108">
            <v>161215.11</v>
          </cell>
          <cell r="H108">
            <v>91398.05</v>
          </cell>
          <cell r="I108" t="str">
            <v>56.69%</v>
          </cell>
        </row>
        <row r="109">
          <cell r="B109">
            <v>103199</v>
          </cell>
          <cell r="C109" t="str">
            <v>四川太极成华区西林一街药店</v>
          </cell>
          <cell r="D109">
            <v>3221</v>
          </cell>
          <cell r="E109">
            <v>1479</v>
          </cell>
          <cell r="F109" t="str">
            <v>45.92%</v>
          </cell>
          <cell r="G109">
            <v>152497.31</v>
          </cell>
          <cell r="H109">
            <v>85985.94</v>
          </cell>
          <cell r="I109" t="str">
            <v>56.39%</v>
          </cell>
        </row>
        <row r="110">
          <cell r="B110">
            <v>107829</v>
          </cell>
          <cell r="C110" t="str">
            <v>四川太极金牛区解放路药店</v>
          </cell>
          <cell r="D110">
            <v>212</v>
          </cell>
          <cell r="E110">
            <v>88</v>
          </cell>
          <cell r="F110" t="str">
            <v>41.51%</v>
          </cell>
          <cell r="G110">
            <v>6254.76</v>
          </cell>
          <cell r="H110">
            <v>3513.55</v>
          </cell>
          <cell r="I110" t="str">
            <v>56.17%</v>
          </cell>
        </row>
        <row r="111">
          <cell r="B111">
            <v>582</v>
          </cell>
          <cell r="C111" t="str">
            <v>四川太极青羊区十二桥药店</v>
          </cell>
          <cell r="D111">
            <v>6124</v>
          </cell>
          <cell r="E111">
            <v>1536</v>
          </cell>
          <cell r="F111" t="str">
            <v>25.08%</v>
          </cell>
          <cell r="G111">
            <v>876479.86</v>
          </cell>
          <cell r="H111">
            <v>442858.58</v>
          </cell>
          <cell r="I111" t="str">
            <v>50.53%</v>
          </cell>
        </row>
        <row r="112">
          <cell r="B112">
            <v>517</v>
          </cell>
          <cell r="C112" t="str">
            <v>四川太极青羊区北东街店</v>
          </cell>
          <cell r="D112">
            <v>7469</v>
          </cell>
          <cell r="E112">
            <v>2598</v>
          </cell>
          <cell r="F112" t="str">
            <v>34.78%</v>
          </cell>
          <cell r="G112">
            <v>781298.82</v>
          </cell>
          <cell r="H112">
            <v>363411.91</v>
          </cell>
          <cell r="I112" t="str">
            <v>46.51%</v>
          </cell>
        </row>
        <row r="113">
          <cell r="B113">
            <v>106066</v>
          </cell>
          <cell r="C113" t="str">
            <v>四川太极锦江区梨花街药店</v>
          </cell>
          <cell r="D113">
            <v>3584</v>
          </cell>
          <cell r="E113">
            <v>1054</v>
          </cell>
          <cell r="F113" t="str">
            <v>29.41%</v>
          </cell>
          <cell r="G113">
            <v>175721.39</v>
          </cell>
          <cell r="H113">
            <v>69556.2</v>
          </cell>
          <cell r="I113" t="str">
            <v>39.58%</v>
          </cell>
        </row>
        <row r="114">
          <cell r="B114">
            <v>108277</v>
          </cell>
          <cell r="C114" t="str">
            <v>四川太极金牛区银沙路药店</v>
          </cell>
          <cell r="D114">
            <v>80</v>
          </cell>
          <cell r="E114">
            <v>32</v>
          </cell>
          <cell r="F114" t="str">
            <v>40%</v>
          </cell>
          <cell r="G114">
            <v>6669.21</v>
          </cell>
          <cell r="H114">
            <v>810.81</v>
          </cell>
          <cell r="I114" t="str">
            <v>12.16%</v>
          </cell>
        </row>
        <row r="115">
          <cell r="B115" t="str">
            <v/>
          </cell>
          <cell r="C115" t="str">
            <v/>
          </cell>
          <cell r="D115">
            <v>314378</v>
          </cell>
          <cell r="E115">
            <v>198123</v>
          </cell>
          <cell r="F115" t="str">
            <v>63.02%</v>
          </cell>
          <cell r="G115">
            <v>24426264.79</v>
          </cell>
          <cell r="H115">
            <v>18613667.14</v>
          </cell>
          <cell r="I115" t="str">
            <v>76.2%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会员资料"/>
      <sheetName val="Sheet4"/>
      <sheetName val="信息有误（无效)"/>
      <sheetName val="无消费"/>
    </sheetNames>
    <sheetDataSet>
      <sheetData sheetId="0">
        <row r="3">
          <cell r="A3" t="str">
            <v>计数项:手机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115</v>
          </cell>
        </row>
        <row r="6">
          <cell r="A6">
            <v>54</v>
          </cell>
          <cell r="B6">
            <v>190</v>
          </cell>
        </row>
        <row r="7">
          <cell r="A7">
            <v>56</v>
          </cell>
          <cell r="B7">
            <v>58</v>
          </cell>
        </row>
        <row r="8">
          <cell r="A8">
            <v>307</v>
          </cell>
          <cell r="B8">
            <v>918</v>
          </cell>
        </row>
        <row r="9">
          <cell r="A9">
            <v>308</v>
          </cell>
          <cell r="B9">
            <v>153</v>
          </cell>
        </row>
        <row r="10">
          <cell r="A10">
            <v>311</v>
          </cell>
          <cell r="B10">
            <v>72</v>
          </cell>
        </row>
        <row r="11">
          <cell r="A11">
            <v>329</v>
          </cell>
          <cell r="B11">
            <v>94</v>
          </cell>
        </row>
        <row r="12">
          <cell r="A12">
            <v>337</v>
          </cell>
          <cell r="B12">
            <v>769</v>
          </cell>
        </row>
        <row r="13">
          <cell r="A13">
            <v>339</v>
          </cell>
          <cell r="B13">
            <v>53</v>
          </cell>
        </row>
        <row r="14">
          <cell r="A14">
            <v>341</v>
          </cell>
          <cell r="B14">
            <v>409</v>
          </cell>
        </row>
        <row r="15">
          <cell r="A15">
            <v>343</v>
          </cell>
          <cell r="B15">
            <v>137</v>
          </cell>
        </row>
        <row r="16">
          <cell r="A16">
            <v>347</v>
          </cell>
          <cell r="B16">
            <v>89</v>
          </cell>
        </row>
        <row r="17">
          <cell r="A17">
            <v>349</v>
          </cell>
          <cell r="B17">
            <v>186</v>
          </cell>
        </row>
        <row r="18">
          <cell r="A18">
            <v>351</v>
          </cell>
          <cell r="B18">
            <v>106</v>
          </cell>
        </row>
        <row r="19">
          <cell r="A19">
            <v>355</v>
          </cell>
          <cell r="B19">
            <v>125</v>
          </cell>
        </row>
        <row r="20">
          <cell r="A20">
            <v>357</v>
          </cell>
          <cell r="B20">
            <v>149</v>
          </cell>
        </row>
        <row r="21">
          <cell r="A21">
            <v>359</v>
          </cell>
          <cell r="B21">
            <v>208</v>
          </cell>
        </row>
        <row r="22">
          <cell r="A22">
            <v>365</v>
          </cell>
          <cell r="B22">
            <v>120</v>
          </cell>
        </row>
        <row r="23">
          <cell r="A23">
            <v>367</v>
          </cell>
          <cell r="B23">
            <v>115</v>
          </cell>
        </row>
        <row r="24">
          <cell r="A24">
            <v>371</v>
          </cell>
          <cell r="B24">
            <v>102</v>
          </cell>
        </row>
        <row r="25">
          <cell r="A25">
            <v>373</v>
          </cell>
          <cell r="B25">
            <v>173</v>
          </cell>
        </row>
        <row r="26">
          <cell r="A26">
            <v>377</v>
          </cell>
          <cell r="B26">
            <v>148</v>
          </cell>
        </row>
        <row r="27">
          <cell r="A27">
            <v>379</v>
          </cell>
          <cell r="B27">
            <v>106</v>
          </cell>
        </row>
        <row r="28">
          <cell r="A28">
            <v>385</v>
          </cell>
          <cell r="B28">
            <v>357</v>
          </cell>
        </row>
        <row r="29">
          <cell r="A29">
            <v>387</v>
          </cell>
          <cell r="B29">
            <v>107</v>
          </cell>
        </row>
        <row r="30">
          <cell r="A30">
            <v>391</v>
          </cell>
          <cell r="B30">
            <v>215</v>
          </cell>
        </row>
        <row r="31">
          <cell r="A31">
            <v>399</v>
          </cell>
          <cell r="B31">
            <v>207</v>
          </cell>
        </row>
        <row r="32">
          <cell r="A32">
            <v>511</v>
          </cell>
          <cell r="B32">
            <v>169</v>
          </cell>
        </row>
        <row r="33">
          <cell r="A33">
            <v>513</v>
          </cell>
          <cell r="B33">
            <v>144</v>
          </cell>
        </row>
        <row r="34">
          <cell r="A34">
            <v>514</v>
          </cell>
          <cell r="B34">
            <v>84</v>
          </cell>
        </row>
        <row r="35">
          <cell r="A35">
            <v>515</v>
          </cell>
          <cell r="B35">
            <v>115</v>
          </cell>
        </row>
        <row r="36">
          <cell r="A36">
            <v>517</v>
          </cell>
          <cell r="B36">
            <v>593</v>
          </cell>
        </row>
        <row r="37">
          <cell r="A37">
            <v>539</v>
          </cell>
          <cell r="B37">
            <v>92</v>
          </cell>
        </row>
        <row r="38">
          <cell r="A38">
            <v>545</v>
          </cell>
          <cell r="B38">
            <v>72</v>
          </cell>
        </row>
        <row r="39">
          <cell r="A39">
            <v>546</v>
          </cell>
          <cell r="B39">
            <v>183</v>
          </cell>
        </row>
        <row r="40">
          <cell r="A40">
            <v>549</v>
          </cell>
          <cell r="B40">
            <v>121</v>
          </cell>
        </row>
        <row r="41">
          <cell r="A41">
            <v>570</v>
          </cell>
          <cell r="B41">
            <v>112</v>
          </cell>
        </row>
        <row r="42">
          <cell r="A42">
            <v>571</v>
          </cell>
          <cell r="B42">
            <v>191</v>
          </cell>
        </row>
        <row r="43">
          <cell r="A43">
            <v>572</v>
          </cell>
          <cell r="B43">
            <v>221</v>
          </cell>
        </row>
        <row r="44">
          <cell r="A44">
            <v>573</v>
          </cell>
          <cell r="B44">
            <v>62</v>
          </cell>
        </row>
        <row r="45">
          <cell r="A45">
            <v>578</v>
          </cell>
          <cell r="B45">
            <v>214</v>
          </cell>
        </row>
        <row r="46">
          <cell r="A46">
            <v>581</v>
          </cell>
          <cell r="B46">
            <v>136</v>
          </cell>
        </row>
        <row r="47">
          <cell r="A47">
            <v>582</v>
          </cell>
          <cell r="B47">
            <v>325</v>
          </cell>
        </row>
        <row r="48">
          <cell r="A48">
            <v>585</v>
          </cell>
          <cell r="B48">
            <v>295</v>
          </cell>
        </row>
        <row r="49">
          <cell r="A49">
            <v>587</v>
          </cell>
          <cell r="B49">
            <v>83</v>
          </cell>
        </row>
        <row r="50">
          <cell r="A50">
            <v>591</v>
          </cell>
          <cell r="B50">
            <v>86</v>
          </cell>
        </row>
        <row r="51">
          <cell r="A51">
            <v>594</v>
          </cell>
          <cell r="B51">
            <v>93</v>
          </cell>
        </row>
        <row r="52">
          <cell r="A52">
            <v>598</v>
          </cell>
          <cell r="B52">
            <v>181</v>
          </cell>
        </row>
        <row r="53">
          <cell r="A53">
            <v>704</v>
          </cell>
          <cell r="B53">
            <v>123</v>
          </cell>
        </row>
        <row r="54">
          <cell r="A54">
            <v>706</v>
          </cell>
          <cell r="B54">
            <v>83</v>
          </cell>
        </row>
        <row r="55">
          <cell r="A55">
            <v>707</v>
          </cell>
          <cell r="B55">
            <v>143</v>
          </cell>
        </row>
        <row r="56">
          <cell r="A56">
            <v>709</v>
          </cell>
          <cell r="B56">
            <v>109</v>
          </cell>
        </row>
        <row r="57">
          <cell r="A57">
            <v>710</v>
          </cell>
          <cell r="B57">
            <v>120</v>
          </cell>
        </row>
        <row r="58">
          <cell r="A58">
            <v>712</v>
          </cell>
          <cell r="B58">
            <v>248</v>
          </cell>
        </row>
        <row r="59">
          <cell r="A59">
            <v>713</v>
          </cell>
          <cell r="B59">
            <v>85</v>
          </cell>
        </row>
        <row r="60">
          <cell r="A60">
            <v>716</v>
          </cell>
          <cell r="B60">
            <v>100</v>
          </cell>
        </row>
        <row r="61">
          <cell r="A61">
            <v>717</v>
          </cell>
          <cell r="B61">
            <v>117</v>
          </cell>
        </row>
        <row r="62">
          <cell r="A62">
            <v>718</v>
          </cell>
          <cell r="B62">
            <v>75</v>
          </cell>
        </row>
        <row r="63">
          <cell r="A63">
            <v>720</v>
          </cell>
          <cell r="B63">
            <v>249</v>
          </cell>
        </row>
        <row r="64">
          <cell r="A64">
            <v>721</v>
          </cell>
          <cell r="B64">
            <v>152</v>
          </cell>
        </row>
        <row r="65">
          <cell r="A65">
            <v>723</v>
          </cell>
          <cell r="B65">
            <v>82</v>
          </cell>
        </row>
        <row r="66">
          <cell r="A66">
            <v>724</v>
          </cell>
          <cell r="B66">
            <v>141</v>
          </cell>
        </row>
        <row r="67">
          <cell r="A67">
            <v>726</v>
          </cell>
          <cell r="B67">
            <v>228</v>
          </cell>
        </row>
        <row r="68">
          <cell r="A68">
            <v>727</v>
          </cell>
          <cell r="B68">
            <v>100</v>
          </cell>
        </row>
        <row r="69">
          <cell r="A69">
            <v>730</v>
          </cell>
          <cell r="B69">
            <v>360</v>
          </cell>
        </row>
        <row r="70">
          <cell r="A70">
            <v>732</v>
          </cell>
          <cell r="B70">
            <v>104</v>
          </cell>
        </row>
        <row r="71">
          <cell r="A71">
            <v>733</v>
          </cell>
          <cell r="B71">
            <v>152</v>
          </cell>
        </row>
        <row r="72">
          <cell r="A72">
            <v>737</v>
          </cell>
          <cell r="B72">
            <v>185</v>
          </cell>
        </row>
        <row r="73">
          <cell r="A73">
            <v>738</v>
          </cell>
          <cell r="B73">
            <v>130</v>
          </cell>
        </row>
        <row r="74">
          <cell r="A74">
            <v>740</v>
          </cell>
          <cell r="B74">
            <v>79</v>
          </cell>
        </row>
        <row r="75">
          <cell r="A75">
            <v>741</v>
          </cell>
          <cell r="B75">
            <v>78</v>
          </cell>
        </row>
        <row r="76">
          <cell r="A76">
            <v>742</v>
          </cell>
          <cell r="B76">
            <v>215</v>
          </cell>
        </row>
        <row r="77">
          <cell r="A77">
            <v>743</v>
          </cell>
          <cell r="B77">
            <v>154</v>
          </cell>
        </row>
        <row r="78">
          <cell r="A78">
            <v>744</v>
          </cell>
          <cell r="B78">
            <v>178</v>
          </cell>
        </row>
        <row r="79">
          <cell r="A79">
            <v>745</v>
          </cell>
          <cell r="B79">
            <v>138</v>
          </cell>
        </row>
        <row r="80">
          <cell r="A80">
            <v>746</v>
          </cell>
          <cell r="B80">
            <v>231</v>
          </cell>
        </row>
        <row r="81">
          <cell r="A81">
            <v>747</v>
          </cell>
          <cell r="B81">
            <v>137</v>
          </cell>
        </row>
        <row r="82">
          <cell r="A82">
            <v>748</v>
          </cell>
          <cell r="B82">
            <v>122</v>
          </cell>
        </row>
        <row r="83">
          <cell r="A83">
            <v>750</v>
          </cell>
          <cell r="B83">
            <v>583</v>
          </cell>
        </row>
        <row r="84">
          <cell r="A84">
            <v>752</v>
          </cell>
          <cell r="B84">
            <v>53</v>
          </cell>
        </row>
        <row r="85">
          <cell r="A85">
            <v>753</v>
          </cell>
          <cell r="B85">
            <v>87</v>
          </cell>
        </row>
        <row r="86">
          <cell r="A86">
            <v>754</v>
          </cell>
          <cell r="B86">
            <v>300</v>
          </cell>
        </row>
        <row r="87">
          <cell r="A87">
            <v>101453</v>
          </cell>
          <cell r="B87">
            <v>133</v>
          </cell>
        </row>
        <row r="88">
          <cell r="A88">
            <v>102478</v>
          </cell>
          <cell r="B88">
            <v>142</v>
          </cell>
        </row>
        <row r="89">
          <cell r="A89">
            <v>102479</v>
          </cell>
          <cell r="B89">
            <v>336</v>
          </cell>
        </row>
        <row r="90">
          <cell r="A90">
            <v>102564</v>
          </cell>
          <cell r="B90">
            <v>141</v>
          </cell>
        </row>
        <row r="91">
          <cell r="A91">
            <v>102565</v>
          </cell>
          <cell r="B91">
            <v>281</v>
          </cell>
        </row>
        <row r="92">
          <cell r="A92">
            <v>102567</v>
          </cell>
          <cell r="B92">
            <v>156</v>
          </cell>
        </row>
        <row r="93">
          <cell r="A93">
            <v>102934</v>
          </cell>
          <cell r="B93">
            <v>301</v>
          </cell>
        </row>
        <row r="94">
          <cell r="A94">
            <v>102935</v>
          </cell>
          <cell r="B94">
            <v>284</v>
          </cell>
        </row>
        <row r="95">
          <cell r="A95">
            <v>103198</v>
          </cell>
          <cell r="B95">
            <v>287</v>
          </cell>
        </row>
        <row r="96">
          <cell r="A96">
            <v>103199</v>
          </cell>
          <cell r="B96">
            <v>271</v>
          </cell>
        </row>
        <row r="97">
          <cell r="A97">
            <v>103639</v>
          </cell>
          <cell r="B97">
            <v>298</v>
          </cell>
        </row>
        <row r="98">
          <cell r="A98">
            <v>104428</v>
          </cell>
          <cell r="B98">
            <v>295</v>
          </cell>
        </row>
        <row r="99">
          <cell r="A99">
            <v>104429</v>
          </cell>
          <cell r="B99">
            <v>143</v>
          </cell>
        </row>
        <row r="100">
          <cell r="A100">
            <v>104430</v>
          </cell>
          <cell r="B100">
            <v>115</v>
          </cell>
        </row>
        <row r="101">
          <cell r="A101">
            <v>104533</v>
          </cell>
          <cell r="B101">
            <v>175</v>
          </cell>
        </row>
        <row r="102">
          <cell r="A102">
            <v>104838</v>
          </cell>
          <cell r="B102">
            <v>163</v>
          </cell>
        </row>
        <row r="103">
          <cell r="A103">
            <v>105267</v>
          </cell>
          <cell r="B103">
            <v>232</v>
          </cell>
        </row>
        <row r="104">
          <cell r="A104">
            <v>105396</v>
          </cell>
          <cell r="B104">
            <v>187</v>
          </cell>
        </row>
        <row r="105">
          <cell r="A105">
            <v>105751</v>
          </cell>
          <cell r="B105">
            <v>408</v>
          </cell>
        </row>
        <row r="106">
          <cell r="A106">
            <v>105910</v>
          </cell>
          <cell r="B106">
            <v>234</v>
          </cell>
        </row>
        <row r="107">
          <cell r="A107">
            <v>106066</v>
          </cell>
          <cell r="B107">
            <v>295</v>
          </cell>
        </row>
        <row r="108">
          <cell r="A108">
            <v>106399</v>
          </cell>
          <cell r="B108">
            <v>332</v>
          </cell>
        </row>
        <row r="109">
          <cell r="A109">
            <v>106485</v>
          </cell>
          <cell r="B109">
            <v>171</v>
          </cell>
        </row>
        <row r="110">
          <cell r="A110">
            <v>106568</v>
          </cell>
          <cell r="B110">
            <v>183</v>
          </cell>
        </row>
        <row r="111">
          <cell r="A111">
            <v>106569</v>
          </cell>
          <cell r="B111">
            <v>456</v>
          </cell>
        </row>
        <row r="112">
          <cell r="A112">
            <v>106865</v>
          </cell>
          <cell r="B112">
            <v>506</v>
          </cell>
        </row>
        <row r="113">
          <cell r="A113">
            <v>107658</v>
          </cell>
          <cell r="B113">
            <v>162</v>
          </cell>
        </row>
        <row r="114">
          <cell r="A114">
            <v>107728</v>
          </cell>
          <cell r="B114">
            <v>115</v>
          </cell>
        </row>
        <row r="115">
          <cell r="A115">
            <v>107829</v>
          </cell>
          <cell r="B115">
            <v>82</v>
          </cell>
        </row>
        <row r="116">
          <cell r="A116">
            <v>108277</v>
          </cell>
          <cell r="B116">
            <v>40</v>
          </cell>
        </row>
        <row r="117">
          <cell r="A117" t="str">
            <v>总计</v>
          </cell>
          <cell r="B117">
            <v>21418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42" hidden="1" customWidth="1"/>
    <col min="5" max="5" width="30.125" style="5" customWidth="1"/>
    <col min="6" max="6" width="19" style="5" customWidth="1"/>
    <col min="7" max="9" width="11.25" style="2" customWidth="1"/>
    <col min="10" max="10" width="29.625" style="46" customWidth="1"/>
    <col min="11" max="11" width="9" style="2"/>
    <col min="12" max="12" width="10.375" style="5"/>
    <col min="13" max="13" width="13.25" style="2" customWidth="1"/>
    <col min="14" max="14" width="12.625" style="2"/>
    <col min="15" max="16384" width="9" style="2"/>
  </cols>
  <sheetData>
    <row r="1" customHeight="1" spans="1:10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56"/>
    </row>
    <row r="2" s="1" customFormat="1" ht="26" customHeight="1" spans="1:13">
      <c r="A2" s="11" t="s">
        <v>1</v>
      </c>
      <c r="B2" s="12" t="s">
        <v>2</v>
      </c>
      <c r="C2" s="12" t="s">
        <v>3</v>
      </c>
      <c r="D2" s="49" t="s">
        <v>4</v>
      </c>
      <c r="E2" s="50" t="s">
        <v>5</v>
      </c>
      <c r="F2" s="51" t="s">
        <v>6</v>
      </c>
      <c r="G2" s="13" t="s">
        <v>7</v>
      </c>
      <c r="H2" s="13" t="s">
        <v>8</v>
      </c>
      <c r="I2" s="13"/>
      <c r="J2" s="57" t="s">
        <v>9</v>
      </c>
      <c r="K2" s="58" t="s">
        <v>10</v>
      </c>
      <c r="L2" s="59" t="s">
        <v>8</v>
      </c>
      <c r="M2" s="1" t="s">
        <v>11</v>
      </c>
    </row>
    <row r="3" customHeight="1" spans="1:14">
      <c r="A3" s="14">
        <v>1</v>
      </c>
      <c r="B3" s="15">
        <v>357</v>
      </c>
      <c r="C3" s="15" t="s">
        <v>12</v>
      </c>
      <c r="D3" s="52"/>
      <c r="E3" s="53" t="s">
        <v>13</v>
      </c>
      <c r="F3" s="53">
        <v>2398</v>
      </c>
      <c r="G3" s="54"/>
      <c r="H3" s="54">
        <v>95.92</v>
      </c>
      <c r="I3" s="54">
        <f>ROUND(H3,0)</f>
        <v>96</v>
      </c>
      <c r="J3" s="60">
        <v>0.752724</v>
      </c>
      <c r="K3" s="61">
        <v>0.8321</v>
      </c>
      <c r="L3" s="62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4">
        <v>2</v>
      </c>
      <c r="B4" s="15">
        <v>365</v>
      </c>
      <c r="C4" s="15" t="s">
        <v>12</v>
      </c>
      <c r="D4" s="52"/>
      <c r="E4" s="53" t="s">
        <v>14</v>
      </c>
      <c r="F4" s="53">
        <v>3829</v>
      </c>
      <c r="G4" s="54">
        <v>261</v>
      </c>
      <c r="H4" s="54">
        <v>229.74</v>
      </c>
      <c r="I4" s="54">
        <f t="shared" ref="I4:I35" si="0">ROUND(H4,0)</f>
        <v>230</v>
      </c>
      <c r="J4" s="63">
        <v>0.75522</v>
      </c>
      <c r="K4" s="61">
        <v>0.7788</v>
      </c>
      <c r="L4" s="62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4">
        <v>3</v>
      </c>
      <c r="B5" s="15">
        <v>399</v>
      </c>
      <c r="C5" s="15" t="s">
        <v>15</v>
      </c>
      <c r="D5" s="52"/>
      <c r="E5" s="53" t="s">
        <v>16</v>
      </c>
      <c r="F5" s="53">
        <v>2704</v>
      </c>
      <c r="G5" s="54">
        <v>174</v>
      </c>
      <c r="H5" s="54">
        <v>108.16</v>
      </c>
      <c r="I5" s="54">
        <f t="shared" si="0"/>
        <v>108</v>
      </c>
      <c r="J5" s="60">
        <v>0.851179</v>
      </c>
      <c r="K5" s="61">
        <v>0.8779</v>
      </c>
      <c r="L5" s="62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4">
        <v>4</v>
      </c>
      <c r="B6" s="15">
        <v>754</v>
      </c>
      <c r="C6" s="15" t="s">
        <v>17</v>
      </c>
      <c r="D6" s="52"/>
      <c r="E6" s="53" t="s">
        <v>18</v>
      </c>
      <c r="F6" s="53">
        <v>2875</v>
      </c>
      <c r="G6" s="54">
        <v>257</v>
      </c>
      <c r="H6" s="54">
        <v>230</v>
      </c>
      <c r="I6" s="54">
        <f t="shared" si="0"/>
        <v>230</v>
      </c>
      <c r="J6" s="63">
        <v>0.6519465</v>
      </c>
      <c r="K6" s="61">
        <v>0.6464</v>
      </c>
      <c r="L6" s="62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4">
        <v>5</v>
      </c>
      <c r="B7" s="15">
        <v>351</v>
      </c>
      <c r="C7" s="15" t="s">
        <v>17</v>
      </c>
      <c r="D7" s="52"/>
      <c r="E7" s="53" t="s">
        <v>19</v>
      </c>
      <c r="F7" s="53">
        <v>2007</v>
      </c>
      <c r="G7" s="54">
        <v>77</v>
      </c>
      <c r="H7" s="54">
        <v>80.28</v>
      </c>
      <c r="I7" s="54">
        <f t="shared" si="0"/>
        <v>80</v>
      </c>
      <c r="J7" s="60">
        <v>0.85869</v>
      </c>
      <c r="K7" s="61">
        <v>0.8158</v>
      </c>
      <c r="L7" s="62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4">
        <v>6</v>
      </c>
      <c r="B8" s="15">
        <v>52</v>
      </c>
      <c r="C8" s="15" t="s">
        <v>17</v>
      </c>
      <c r="D8" s="52"/>
      <c r="E8" s="53" t="s">
        <v>20</v>
      </c>
      <c r="F8" s="53">
        <v>2166</v>
      </c>
      <c r="G8" s="54">
        <v>142</v>
      </c>
      <c r="H8" s="54">
        <v>86.64</v>
      </c>
      <c r="I8" s="54">
        <f t="shared" si="0"/>
        <v>87</v>
      </c>
      <c r="J8" s="60">
        <v>0.807024</v>
      </c>
      <c r="K8" s="61">
        <v>0.8389</v>
      </c>
      <c r="L8" s="62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4">
        <v>7</v>
      </c>
      <c r="B9" s="15">
        <v>359</v>
      </c>
      <c r="C9" s="15" t="s">
        <v>12</v>
      </c>
      <c r="D9" s="52"/>
      <c r="E9" s="53" t="s">
        <v>21</v>
      </c>
      <c r="F9" s="53">
        <v>2796</v>
      </c>
      <c r="G9" s="54">
        <v>227</v>
      </c>
      <c r="H9" s="54">
        <v>111.84</v>
      </c>
      <c r="I9" s="54">
        <f t="shared" si="0"/>
        <v>112</v>
      </c>
      <c r="J9" s="63">
        <v>0.815695</v>
      </c>
      <c r="K9" s="61">
        <v>0.8207</v>
      </c>
      <c r="L9" s="62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4">
        <v>8</v>
      </c>
      <c r="B10" s="15">
        <v>572</v>
      </c>
      <c r="C10" s="15" t="s">
        <v>22</v>
      </c>
      <c r="D10" s="52"/>
      <c r="E10" s="53" t="s">
        <v>23</v>
      </c>
      <c r="F10" s="53">
        <v>2314</v>
      </c>
      <c r="G10" s="54">
        <v>93</v>
      </c>
      <c r="H10" s="54">
        <v>138.84</v>
      </c>
      <c r="I10" s="54">
        <f t="shared" si="0"/>
        <v>139</v>
      </c>
      <c r="J10" s="60">
        <v>0.824262</v>
      </c>
      <c r="K10" s="61">
        <v>0.7677</v>
      </c>
      <c r="L10" s="62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4">
        <v>9</v>
      </c>
      <c r="B11" s="15">
        <v>743</v>
      </c>
      <c r="C11" s="15" t="s">
        <v>15</v>
      </c>
      <c r="D11" s="52"/>
      <c r="E11" s="53" t="s">
        <v>24</v>
      </c>
      <c r="F11" s="53">
        <v>2909</v>
      </c>
      <c r="G11" s="54">
        <v>183</v>
      </c>
      <c r="H11" s="54">
        <v>174.54</v>
      </c>
      <c r="I11" s="54">
        <f t="shared" si="0"/>
        <v>175</v>
      </c>
      <c r="J11" s="63">
        <v>0.7559375</v>
      </c>
      <c r="K11" s="61">
        <v>0.7405</v>
      </c>
      <c r="L11" s="62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4">
        <v>10</v>
      </c>
      <c r="B12" s="15">
        <v>744</v>
      </c>
      <c r="C12" s="15" t="s">
        <v>22</v>
      </c>
      <c r="D12" s="52"/>
      <c r="E12" s="53" t="s">
        <v>25</v>
      </c>
      <c r="F12" s="53">
        <v>4406</v>
      </c>
      <c r="G12" s="54">
        <v>262</v>
      </c>
      <c r="H12" s="54">
        <v>176.24</v>
      </c>
      <c r="I12" s="54">
        <f t="shared" si="0"/>
        <v>176</v>
      </c>
      <c r="J12" s="63">
        <v>0.7848425</v>
      </c>
      <c r="K12" s="46">
        <v>0.81</v>
      </c>
      <c r="L12" s="62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4">
        <v>11</v>
      </c>
      <c r="B13" s="15">
        <v>391</v>
      </c>
      <c r="C13" s="15" t="s">
        <v>22</v>
      </c>
      <c r="D13" s="52"/>
      <c r="E13" s="53" t="s">
        <v>26</v>
      </c>
      <c r="F13" s="53">
        <v>2983</v>
      </c>
      <c r="G13" s="54">
        <v>261</v>
      </c>
      <c r="H13" s="54">
        <v>238.64</v>
      </c>
      <c r="I13" s="54">
        <f t="shared" si="0"/>
        <v>239</v>
      </c>
      <c r="J13" s="63">
        <v>0.692001</v>
      </c>
      <c r="K13" s="61">
        <v>0.6306</v>
      </c>
      <c r="L13" s="62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4">
        <v>12</v>
      </c>
      <c r="B14" s="15">
        <v>54</v>
      </c>
      <c r="C14" s="15" t="s">
        <v>17</v>
      </c>
      <c r="D14" s="52"/>
      <c r="E14" s="53" t="s">
        <v>27</v>
      </c>
      <c r="F14" s="53">
        <v>3233</v>
      </c>
      <c r="G14" s="54">
        <v>137</v>
      </c>
      <c r="H14" s="54">
        <v>64.66</v>
      </c>
      <c r="I14" s="54">
        <f t="shared" si="0"/>
        <v>65</v>
      </c>
      <c r="J14" s="60">
        <v>0.9042635</v>
      </c>
      <c r="K14" s="61">
        <v>0.9326</v>
      </c>
      <c r="L14" s="62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4">
        <v>13</v>
      </c>
      <c r="B15" s="15">
        <v>582</v>
      </c>
      <c r="C15" s="15" t="s">
        <v>12</v>
      </c>
      <c r="D15" s="52"/>
      <c r="E15" s="53" t="s">
        <v>28</v>
      </c>
      <c r="F15" s="53">
        <v>7424</v>
      </c>
      <c r="G15" s="55">
        <v>489</v>
      </c>
      <c r="H15" s="55">
        <v>451</v>
      </c>
      <c r="I15" s="54">
        <f t="shared" si="0"/>
        <v>451</v>
      </c>
      <c r="J15" s="63">
        <v>0.6</v>
      </c>
      <c r="K15" s="61">
        <v>0.534</v>
      </c>
      <c r="L15" s="62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4">
        <v>14</v>
      </c>
      <c r="B16" s="15">
        <v>387</v>
      </c>
      <c r="C16" s="15" t="s">
        <v>15</v>
      </c>
      <c r="D16" s="52"/>
      <c r="E16" s="53" t="s">
        <v>29</v>
      </c>
      <c r="F16" s="53">
        <v>3952</v>
      </c>
      <c r="G16" s="54">
        <v>176</v>
      </c>
      <c r="H16" s="54">
        <v>158.08</v>
      </c>
      <c r="I16" s="54">
        <f t="shared" si="0"/>
        <v>158</v>
      </c>
      <c r="J16" s="60">
        <v>0.844662</v>
      </c>
      <c r="K16" s="61">
        <v>0.8462</v>
      </c>
      <c r="L16" s="62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4">
        <v>15</v>
      </c>
      <c r="B17" s="15">
        <v>717</v>
      </c>
      <c r="C17" s="15" t="s">
        <v>30</v>
      </c>
      <c r="D17" s="52"/>
      <c r="E17" s="53" t="s">
        <v>31</v>
      </c>
      <c r="F17" s="53">
        <v>2112</v>
      </c>
      <c r="G17" s="54">
        <v>89</v>
      </c>
      <c r="H17" s="54">
        <v>84.48</v>
      </c>
      <c r="I17" s="54">
        <f t="shared" si="0"/>
        <v>84</v>
      </c>
      <c r="J17" s="60">
        <v>0.834127</v>
      </c>
      <c r="K17" s="61">
        <v>0.8333</v>
      </c>
      <c r="L17" s="62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4">
        <v>16</v>
      </c>
      <c r="B18" s="15">
        <v>349</v>
      </c>
      <c r="C18" s="15" t="s">
        <v>22</v>
      </c>
      <c r="D18" s="52"/>
      <c r="E18" s="53" t="s">
        <v>32</v>
      </c>
      <c r="F18" s="53">
        <v>2760</v>
      </c>
      <c r="G18" s="54">
        <v>325</v>
      </c>
      <c r="H18" s="54">
        <v>276</v>
      </c>
      <c r="I18" s="54">
        <f t="shared" si="0"/>
        <v>276</v>
      </c>
      <c r="J18" s="60">
        <v>0.65</v>
      </c>
      <c r="K18" s="61">
        <v>0.5998</v>
      </c>
      <c r="L18" s="62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4">
        <v>17</v>
      </c>
      <c r="B19" s="15">
        <v>710</v>
      </c>
      <c r="C19" s="15" t="s">
        <v>17</v>
      </c>
      <c r="D19" s="52"/>
      <c r="E19" s="53" t="s">
        <v>33</v>
      </c>
      <c r="F19" s="53">
        <v>1837</v>
      </c>
      <c r="G19" s="54">
        <v>75</v>
      </c>
      <c r="H19" s="54">
        <v>73.48</v>
      </c>
      <c r="I19" s="54">
        <f t="shared" si="0"/>
        <v>73</v>
      </c>
      <c r="J19" s="60">
        <v>0.8305745</v>
      </c>
      <c r="K19" s="61">
        <v>0.8267</v>
      </c>
      <c r="L19" s="62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4">
        <v>18</v>
      </c>
      <c r="B20" s="15">
        <v>747</v>
      </c>
      <c r="C20" s="15" t="s">
        <v>22</v>
      </c>
      <c r="D20" s="52"/>
      <c r="E20" s="53" t="s">
        <v>34</v>
      </c>
      <c r="F20" s="53">
        <v>2410</v>
      </c>
      <c r="G20" s="54">
        <v>98</v>
      </c>
      <c r="H20" s="54">
        <v>96.4</v>
      </c>
      <c r="I20" s="54">
        <f t="shared" si="0"/>
        <v>96</v>
      </c>
      <c r="J20" s="60">
        <v>0.833748</v>
      </c>
      <c r="K20" s="61">
        <v>0.8112</v>
      </c>
      <c r="L20" s="62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4">
        <v>19</v>
      </c>
      <c r="B21" s="15">
        <v>748</v>
      </c>
      <c r="C21" s="15" t="s">
        <v>30</v>
      </c>
      <c r="D21" s="52"/>
      <c r="E21" s="53" t="s">
        <v>35</v>
      </c>
      <c r="F21" s="53">
        <v>1982</v>
      </c>
      <c r="G21" s="54">
        <v>84</v>
      </c>
      <c r="H21" s="54">
        <v>79.28</v>
      </c>
      <c r="I21" s="54">
        <f t="shared" si="0"/>
        <v>79</v>
      </c>
      <c r="J21" s="60">
        <v>0.819714</v>
      </c>
      <c r="K21" s="61">
        <v>0.8527</v>
      </c>
      <c r="L21" s="62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4">
        <v>20</v>
      </c>
      <c r="B22" s="15">
        <v>723</v>
      </c>
      <c r="C22" s="15" t="s">
        <v>22</v>
      </c>
      <c r="D22" s="52"/>
      <c r="E22" s="53" t="s">
        <v>36</v>
      </c>
      <c r="F22" s="53">
        <v>2576</v>
      </c>
      <c r="G22" s="54">
        <v>102</v>
      </c>
      <c r="H22" s="54">
        <v>154.56</v>
      </c>
      <c r="I22" s="54">
        <f t="shared" si="0"/>
        <v>155</v>
      </c>
      <c r="J22" s="60">
        <v>0.87669</v>
      </c>
      <c r="K22" s="61">
        <v>0.7951</v>
      </c>
      <c r="L22" s="62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4">
        <v>21</v>
      </c>
      <c r="B23" s="15">
        <v>750</v>
      </c>
      <c r="C23" s="15" t="s">
        <v>15</v>
      </c>
      <c r="D23" s="52"/>
      <c r="E23" s="53" t="s">
        <v>37</v>
      </c>
      <c r="F23" s="53">
        <v>8240</v>
      </c>
      <c r="G23" s="55">
        <v>450</v>
      </c>
      <c r="H23" s="55">
        <v>450</v>
      </c>
      <c r="I23" s="54">
        <f t="shared" si="0"/>
        <v>450</v>
      </c>
      <c r="J23" s="63">
        <v>0.696762</v>
      </c>
      <c r="K23" s="61">
        <v>0.7178</v>
      </c>
      <c r="L23" s="62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4">
        <v>22</v>
      </c>
      <c r="B24" s="15">
        <v>545</v>
      </c>
      <c r="C24" s="15" t="s">
        <v>15</v>
      </c>
      <c r="D24" s="52"/>
      <c r="E24" s="53" t="s">
        <v>38</v>
      </c>
      <c r="F24" s="53">
        <v>1483</v>
      </c>
      <c r="G24" s="54">
        <v>96</v>
      </c>
      <c r="H24" s="54">
        <v>59.32</v>
      </c>
      <c r="I24" s="54">
        <f t="shared" si="0"/>
        <v>59</v>
      </c>
      <c r="J24" s="60">
        <v>0.843465</v>
      </c>
      <c r="K24" s="61">
        <v>0.8017</v>
      </c>
      <c r="L24" s="62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4">
        <v>23</v>
      </c>
      <c r="B25" s="15">
        <v>741</v>
      </c>
      <c r="C25" s="15" t="s">
        <v>12</v>
      </c>
      <c r="D25" s="52"/>
      <c r="E25" s="53" t="s">
        <v>39</v>
      </c>
      <c r="F25" s="53">
        <v>1429</v>
      </c>
      <c r="G25" s="54">
        <v>90</v>
      </c>
      <c r="H25" s="54">
        <v>85.74</v>
      </c>
      <c r="I25" s="54">
        <f t="shared" si="0"/>
        <v>86</v>
      </c>
      <c r="J25" s="63">
        <v>0.763625</v>
      </c>
      <c r="K25" s="61">
        <v>0.7633</v>
      </c>
      <c r="L25" s="62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4">
        <v>24</v>
      </c>
      <c r="B26" s="15">
        <v>732</v>
      </c>
      <c r="C26" s="15" t="s">
        <v>30</v>
      </c>
      <c r="D26" s="52"/>
      <c r="E26" s="53" t="s">
        <v>40</v>
      </c>
      <c r="F26" s="53">
        <v>444</v>
      </c>
      <c r="G26" s="54">
        <v>89</v>
      </c>
      <c r="H26" s="54">
        <v>26.64</v>
      </c>
      <c r="I26" s="54">
        <f t="shared" si="0"/>
        <v>27</v>
      </c>
      <c r="J26" s="64">
        <v>0.769101</v>
      </c>
      <c r="K26" s="61">
        <v>0.7075</v>
      </c>
      <c r="L26" s="62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4">
        <v>25</v>
      </c>
      <c r="B27" s="15">
        <v>709</v>
      </c>
      <c r="C27" s="15" t="s">
        <v>12</v>
      </c>
      <c r="D27" s="52"/>
      <c r="E27" s="53" t="s">
        <v>41</v>
      </c>
      <c r="F27" s="53">
        <v>4656</v>
      </c>
      <c r="G27" s="54">
        <v>303</v>
      </c>
      <c r="H27" s="54">
        <v>279.36</v>
      </c>
      <c r="I27" s="54">
        <f t="shared" si="0"/>
        <v>279</v>
      </c>
      <c r="J27" s="63">
        <v>0.80032</v>
      </c>
      <c r="K27" s="61">
        <v>0.7528</v>
      </c>
      <c r="L27" s="62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4">
        <v>26</v>
      </c>
      <c r="B28" s="15">
        <v>514</v>
      </c>
      <c r="C28" s="15" t="s">
        <v>30</v>
      </c>
      <c r="D28" s="52"/>
      <c r="E28" s="53" t="s">
        <v>42</v>
      </c>
      <c r="F28" s="53">
        <v>3750</v>
      </c>
      <c r="G28" s="54">
        <v>81</v>
      </c>
      <c r="H28" s="54">
        <v>75</v>
      </c>
      <c r="I28" s="54">
        <f t="shared" si="0"/>
        <v>75</v>
      </c>
      <c r="J28" s="60">
        <v>0.94</v>
      </c>
      <c r="K28" s="61">
        <v>0.9415</v>
      </c>
      <c r="L28" s="62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4">
        <v>27</v>
      </c>
      <c r="B29" s="15">
        <v>726</v>
      </c>
      <c r="C29" s="15" t="s">
        <v>12</v>
      </c>
      <c r="D29" s="52"/>
      <c r="E29" s="53" t="s">
        <v>43</v>
      </c>
      <c r="F29" s="53">
        <v>3259</v>
      </c>
      <c r="G29" s="54">
        <v>138</v>
      </c>
      <c r="H29" s="54">
        <v>195.54</v>
      </c>
      <c r="I29" s="54">
        <f t="shared" si="0"/>
        <v>196</v>
      </c>
      <c r="J29" s="60">
        <v>0.836502</v>
      </c>
      <c r="K29" s="61">
        <v>0.7829</v>
      </c>
      <c r="L29" s="62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4">
        <v>28</v>
      </c>
      <c r="B30" s="15">
        <v>570</v>
      </c>
      <c r="C30" s="15" t="s">
        <v>12</v>
      </c>
      <c r="D30" s="52"/>
      <c r="E30" s="53" t="s">
        <v>44</v>
      </c>
      <c r="F30" s="53">
        <v>2352</v>
      </c>
      <c r="G30" s="54">
        <v>108</v>
      </c>
      <c r="H30" s="54">
        <v>94.08</v>
      </c>
      <c r="I30" s="54">
        <f t="shared" si="0"/>
        <v>94</v>
      </c>
      <c r="J30" s="60">
        <v>0.83232</v>
      </c>
      <c r="K30" s="61">
        <v>0.8476</v>
      </c>
      <c r="L30" s="62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4">
        <v>29</v>
      </c>
      <c r="B31" s="15">
        <v>598</v>
      </c>
      <c r="C31" s="15" t="s">
        <v>15</v>
      </c>
      <c r="D31" s="52"/>
      <c r="E31" s="53" t="s">
        <v>45</v>
      </c>
      <c r="F31" s="53">
        <v>3180</v>
      </c>
      <c r="G31" s="54">
        <v>201</v>
      </c>
      <c r="H31" s="54">
        <v>254.4</v>
      </c>
      <c r="I31" s="54">
        <f t="shared" si="0"/>
        <v>254</v>
      </c>
      <c r="J31" s="63">
        <v>0.7262125</v>
      </c>
      <c r="K31" s="61">
        <v>0.685</v>
      </c>
      <c r="L31" s="62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4">
        <v>30</v>
      </c>
      <c r="B32" s="15">
        <v>724</v>
      </c>
      <c r="C32" s="15" t="s">
        <v>15</v>
      </c>
      <c r="D32" s="52"/>
      <c r="E32" s="53" t="s">
        <v>46</v>
      </c>
      <c r="F32" s="53">
        <v>4303</v>
      </c>
      <c r="G32" s="54">
        <v>176</v>
      </c>
      <c r="H32" s="54">
        <v>172.12</v>
      </c>
      <c r="I32" s="54">
        <f t="shared" si="0"/>
        <v>172</v>
      </c>
      <c r="J32" s="60">
        <v>0.846307</v>
      </c>
      <c r="K32" s="61">
        <v>0.8292</v>
      </c>
      <c r="L32" s="62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4">
        <v>31</v>
      </c>
      <c r="B33" s="15">
        <v>546</v>
      </c>
      <c r="C33" s="15" t="s">
        <v>15</v>
      </c>
      <c r="D33" s="52"/>
      <c r="E33" s="53" t="s">
        <v>47</v>
      </c>
      <c r="F33" s="53">
        <v>4259</v>
      </c>
      <c r="G33" s="54">
        <v>295</v>
      </c>
      <c r="H33" s="54">
        <v>255.54</v>
      </c>
      <c r="I33" s="54">
        <f t="shared" si="0"/>
        <v>256</v>
      </c>
      <c r="J33" s="60">
        <v>0.812406</v>
      </c>
      <c r="K33" s="61">
        <v>0.7798</v>
      </c>
      <c r="L33" s="62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4">
        <v>33</v>
      </c>
      <c r="B34" s="15">
        <v>341</v>
      </c>
      <c r="C34" s="15" t="s">
        <v>30</v>
      </c>
      <c r="D34" s="52"/>
      <c r="E34" s="53" t="s">
        <v>48</v>
      </c>
      <c r="F34" s="53">
        <v>6020</v>
      </c>
      <c r="G34" s="55">
        <v>380</v>
      </c>
      <c r="H34" s="55">
        <v>360</v>
      </c>
      <c r="I34" s="54">
        <f t="shared" si="0"/>
        <v>360</v>
      </c>
      <c r="J34" s="64">
        <v>0.76117</v>
      </c>
      <c r="K34" s="61">
        <v>0.7666</v>
      </c>
      <c r="L34" s="62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4">
        <v>34</v>
      </c>
      <c r="B35" s="15">
        <v>742</v>
      </c>
      <c r="C35" s="15" t="s">
        <v>22</v>
      </c>
      <c r="D35" s="52"/>
      <c r="E35" s="53" t="s">
        <v>49</v>
      </c>
      <c r="F35" s="53">
        <v>2627</v>
      </c>
      <c r="G35" s="54">
        <v>243</v>
      </c>
      <c r="H35" s="54">
        <v>210.16</v>
      </c>
      <c r="I35" s="54">
        <f t="shared" ref="I35:I66" si="2">ROUND(H35,0)</f>
        <v>210</v>
      </c>
      <c r="J35" s="63">
        <v>0.6302115</v>
      </c>
      <c r="K35" s="61">
        <v>0.6587</v>
      </c>
      <c r="L35" s="62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4">
        <v>35</v>
      </c>
      <c r="B36" s="15">
        <v>712</v>
      </c>
      <c r="C36" s="15" t="s">
        <v>15</v>
      </c>
      <c r="D36" s="52"/>
      <c r="E36" s="53" t="s">
        <v>50</v>
      </c>
      <c r="F36" s="53">
        <v>5031</v>
      </c>
      <c r="G36" s="54">
        <v>326</v>
      </c>
      <c r="H36" s="54">
        <v>301.86</v>
      </c>
      <c r="I36" s="54">
        <f t="shared" si="2"/>
        <v>302</v>
      </c>
      <c r="J36" s="63">
        <v>0.73718</v>
      </c>
      <c r="K36" s="61">
        <v>0.7047</v>
      </c>
      <c r="L36" s="62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4">
        <v>36</v>
      </c>
      <c r="B37" s="15">
        <v>513</v>
      </c>
      <c r="C37" s="15" t="s">
        <v>12</v>
      </c>
      <c r="D37" s="52"/>
      <c r="E37" s="53" t="s">
        <v>51</v>
      </c>
      <c r="F37" s="53">
        <v>3496</v>
      </c>
      <c r="G37" s="54">
        <v>161</v>
      </c>
      <c r="H37" s="54">
        <v>139.84</v>
      </c>
      <c r="I37" s="54">
        <f t="shared" si="2"/>
        <v>140</v>
      </c>
      <c r="J37" s="60" t="s">
        <v>52</v>
      </c>
      <c r="K37" s="61">
        <v>0.8789</v>
      </c>
      <c r="L37" s="62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4">
        <v>37</v>
      </c>
      <c r="B38" s="15">
        <v>746</v>
      </c>
      <c r="C38" s="15" t="s">
        <v>30</v>
      </c>
      <c r="D38" s="52"/>
      <c r="E38" s="53" t="s">
        <v>53</v>
      </c>
      <c r="F38" s="53">
        <v>3223</v>
      </c>
      <c r="G38" s="54">
        <v>219</v>
      </c>
      <c r="H38" s="54">
        <v>128.92</v>
      </c>
      <c r="I38" s="54">
        <f t="shared" si="2"/>
        <v>129</v>
      </c>
      <c r="J38" s="60">
        <v>0.831285</v>
      </c>
      <c r="K38" s="61">
        <v>0.8114</v>
      </c>
      <c r="L38" s="62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4">
        <v>38</v>
      </c>
      <c r="B39" s="15">
        <v>307</v>
      </c>
      <c r="C39" s="15" t="s">
        <v>54</v>
      </c>
      <c r="D39" s="52"/>
      <c r="E39" s="53" t="s">
        <v>55</v>
      </c>
      <c r="F39" s="53">
        <v>12763</v>
      </c>
      <c r="G39" s="54">
        <v>1141</v>
      </c>
      <c r="H39" s="54">
        <v>1021.04</v>
      </c>
      <c r="I39" s="54">
        <f t="shared" si="2"/>
        <v>1021</v>
      </c>
      <c r="J39" s="63">
        <v>0.6358005</v>
      </c>
      <c r="K39" s="61">
        <v>0.6097</v>
      </c>
      <c r="L39" s="62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4">
        <v>39</v>
      </c>
      <c r="B40" s="15">
        <v>721</v>
      </c>
      <c r="C40" s="15" t="s">
        <v>30</v>
      </c>
      <c r="D40" s="52"/>
      <c r="E40" s="53" t="s">
        <v>56</v>
      </c>
      <c r="F40" s="53">
        <v>2628</v>
      </c>
      <c r="G40" s="54">
        <v>111</v>
      </c>
      <c r="H40" s="54">
        <v>52.56</v>
      </c>
      <c r="I40" s="54">
        <f t="shared" si="2"/>
        <v>53</v>
      </c>
      <c r="J40" s="60">
        <v>0.9006</v>
      </c>
      <c r="K40" s="61">
        <v>0.9291</v>
      </c>
      <c r="L40" s="62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4">
        <v>40</v>
      </c>
      <c r="B41" s="15">
        <v>371</v>
      </c>
      <c r="C41" s="15" t="s">
        <v>30</v>
      </c>
      <c r="D41" s="52"/>
      <c r="E41" s="53" t="s">
        <v>57</v>
      </c>
      <c r="F41" s="53">
        <v>1651</v>
      </c>
      <c r="G41" s="54">
        <v>114</v>
      </c>
      <c r="H41" s="54">
        <v>66.04</v>
      </c>
      <c r="I41" s="54">
        <f t="shared" si="2"/>
        <v>66</v>
      </c>
      <c r="J41" s="63">
        <v>0.816515</v>
      </c>
      <c r="K41" s="61">
        <v>0.8126</v>
      </c>
      <c r="L41" s="62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4">
        <v>41</v>
      </c>
      <c r="B42" s="15">
        <v>343</v>
      </c>
      <c r="C42" s="15" t="s">
        <v>12</v>
      </c>
      <c r="D42" s="52"/>
      <c r="E42" s="53" t="s">
        <v>58</v>
      </c>
      <c r="F42" s="53">
        <v>4303</v>
      </c>
      <c r="G42" s="54">
        <v>190</v>
      </c>
      <c r="H42" s="54">
        <v>172.12</v>
      </c>
      <c r="I42" s="54">
        <f t="shared" si="2"/>
        <v>172</v>
      </c>
      <c r="J42" s="60">
        <v>0.8750315</v>
      </c>
      <c r="K42" s="61">
        <v>0.8949</v>
      </c>
      <c r="L42" s="62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4">
        <v>42</v>
      </c>
      <c r="B43" s="15">
        <v>718</v>
      </c>
      <c r="C43" s="15" t="s">
        <v>22</v>
      </c>
      <c r="D43" s="52"/>
      <c r="E43" s="53" t="s">
        <v>59</v>
      </c>
      <c r="F43" s="53">
        <v>1207</v>
      </c>
      <c r="G43" s="54">
        <v>84</v>
      </c>
      <c r="H43" s="54">
        <v>96.56</v>
      </c>
      <c r="I43" s="54">
        <f t="shared" si="2"/>
        <v>97</v>
      </c>
      <c r="J43" s="64">
        <v>0.750561</v>
      </c>
      <c r="K43" s="61">
        <v>0.6912</v>
      </c>
      <c r="L43" s="62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4">
        <v>43</v>
      </c>
      <c r="B44" s="15">
        <v>571</v>
      </c>
      <c r="C44" s="15" t="s">
        <v>15</v>
      </c>
      <c r="D44" s="52"/>
      <c r="E44" s="53" t="s">
        <v>60</v>
      </c>
      <c r="F44" s="53">
        <v>4911</v>
      </c>
      <c r="G44" s="54">
        <v>202</v>
      </c>
      <c r="H44" s="54">
        <v>196.44</v>
      </c>
      <c r="I44" s="54">
        <f t="shared" si="2"/>
        <v>196</v>
      </c>
      <c r="J44" s="60">
        <v>0.8261085</v>
      </c>
      <c r="K44" s="61">
        <v>0.8337</v>
      </c>
      <c r="L44" s="62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4">
        <v>44</v>
      </c>
      <c r="B45" s="15">
        <v>355</v>
      </c>
      <c r="C45" s="15" t="s">
        <v>22</v>
      </c>
      <c r="D45" s="52"/>
      <c r="E45" s="53" t="s">
        <v>61</v>
      </c>
      <c r="F45" s="53">
        <v>2813</v>
      </c>
      <c r="G45" s="54">
        <v>191</v>
      </c>
      <c r="H45" s="54">
        <v>168.78</v>
      </c>
      <c r="I45" s="54">
        <f t="shared" si="2"/>
        <v>169</v>
      </c>
      <c r="J45" s="64">
        <v>0.732536</v>
      </c>
      <c r="K45" s="61">
        <v>0.7661</v>
      </c>
      <c r="L45" s="62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4">
        <v>45</v>
      </c>
      <c r="B46" s="15">
        <v>515</v>
      </c>
      <c r="C46" s="15" t="s">
        <v>22</v>
      </c>
      <c r="D46" s="52"/>
      <c r="E46" s="53" t="s">
        <v>62</v>
      </c>
      <c r="F46" s="53">
        <v>3264</v>
      </c>
      <c r="G46" s="54">
        <v>227</v>
      </c>
      <c r="H46" s="54">
        <v>195.84</v>
      </c>
      <c r="I46" s="54">
        <f t="shared" si="2"/>
        <v>196</v>
      </c>
      <c r="J46" s="60">
        <v>0.805392</v>
      </c>
      <c r="K46" s="61">
        <v>0.7818</v>
      </c>
      <c r="L46" s="62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4">
        <v>46</v>
      </c>
      <c r="B47" s="15">
        <v>56</v>
      </c>
      <c r="C47" s="15" t="s">
        <v>17</v>
      </c>
      <c r="D47" s="52"/>
      <c r="E47" s="53" t="s">
        <v>63</v>
      </c>
      <c r="F47" s="53">
        <v>1384</v>
      </c>
      <c r="G47" s="54">
        <v>60</v>
      </c>
      <c r="H47" s="54">
        <v>55.36</v>
      </c>
      <c r="I47" s="54">
        <f t="shared" si="2"/>
        <v>55</v>
      </c>
      <c r="J47" s="60">
        <v>0.9039</v>
      </c>
      <c r="K47" s="61">
        <v>0.8535</v>
      </c>
      <c r="L47" s="62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4">
        <v>47</v>
      </c>
      <c r="B48" s="15">
        <v>730</v>
      </c>
      <c r="C48" s="15" t="s">
        <v>12</v>
      </c>
      <c r="D48" s="52"/>
      <c r="E48" s="53" t="s">
        <v>64</v>
      </c>
      <c r="F48" s="53">
        <v>4132</v>
      </c>
      <c r="G48" s="54">
        <v>291</v>
      </c>
      <c r="H48" s="54">
        <v>247.92</v>
      </c>
      <c r="I48" s="54">
        <f t="shared" si="2"/>
        <v>248</v>
      </c>
      <c r="J48" s="63">
        <v>0.76055</v>
      </c>
      <c r="K48" s="61">
        <v>0.7507</v>
      </c>
      <c r="L48" s="62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4">
        <v>48</v>
      </c>
      <c r="B49" s="15">
        <v>377</v>
      </c>
      <c r="C49" s="15" t="s">
        <v>15</v>
      </c>
      <c r="D49" s="52"/>
      <c r="E49" s="53" t="s">
        <v>65</v>
      </c>
      <c r="F49" s="53">
        <v>3643</v>
      </c>
      <c r="G49" s="54">
        <v>241</v>
      </c>
      <c r="H49" s="54">
        <v>145.72</v>
      </c>
      <c r="I49" s="54">
        <f t="shared" si="2"/>
        <v>146</v>
      </c>
      <c r="J49" s="63">
        <v>0.81139</v>
      </c>
      <c r="K49" s="61">
        <v>0.8021</v>
      </c>
      <c r="L49" s="62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4">
        <v>49</v>
      </c>
      <c r="B50" s="15">
        <v>704</v>
      </c>
      <c r="C50" s="15" t="s">
        <v>17</v>
      </c>
      <c r="D50" s="52"/>
      <c r="E50" s="53" t="s">
        <v>66</v>
      </c>
      <c r="F50" s="53">
        <v>1995</v>
      </c>
      <c r="G50" s="54">
        <v>70</v>
      </c>
      <c r="H50" s="54">
        <v>79.8</v>
      </c>
      <c r="I50" s="54">
        <f t="shared" si="2"/>
        <v>80</v>
      </c>
      <c r="J50" s="60">
        <v>0.9012185</v>
      </c>
      <c r="K50" s="61">
        <v>0.8329</v>
      </c>
      <c r="L50" s="62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4">
        <v>50</v>
      </c>
      <c r="B51" s="15">
        <v>337</v>
      </c>
      <c r="C51" s="15" t="s">
        <v>22</v>
      </c>
      <c r="D51" s="52"/>
      <c r="E51" s="53" t="s">
        <v>67</v>
      </c>
      <c r="F51" s="53">
        <v>7239</v>
      </c>
      <c r="G51" s="55">
        <v>325</v>
      </c>
      <c r="H51" s="55">
        <v>320</v>
      </c>
      <c r="I51" s="54">
        <f t="shared" si="2"/>
        <v>320</v>
      </c>
      <c r="J51" s="64">
        <v>0.717189</v>
      </c>
      <c r="K51" s="61">
        <v>0.7209</v>
      </c>
      <c r="L51" s="62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4">
        <v>51</v>
      </c>
      <c r="B52" s="15">
        <v>581</v>
      </c>
      <c r="C52" s="15" t="s">
        <v>12</v>
      </c>
      <c r="D52" s="52"/>
      <c r="E52" s="53" t="s">
        <v>68</v>
      </c>
      <c r="F52" s="53">
        <v>5112</v>
      </c>
      <c r="G52" s="54">
        <v>354</v>
      </c>
      <c r="H52" s="54">
        <v>306.72</v>
      </c>
      <c r="I52" s="54">
        <f t="shared" si="2"/>
        <v>307</v>
      </c>
      <c r="J52" s="63">
        <v>0.76875</v>
      </c>
      <c r="K52" s="61">
        <v>0.7428</v>
      </c>
      <c r="L52" s="62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4">
        <v>52</v>
      </c>
      <c r="B53" s="15">
        <v>587</v>
      </c>
      <c r="C53" s="15" t="s">
        <v>17</v>
      </c>
      <c r="D53" s="52"/>
      <c r="E53" s="53" t="s">
        <v>69</v>
      </c>
      <c r="F53" s="53">
        <v>2149</v>
      </c>
      <c r="G53" s="54">
        <v>84</v>
      </c>
      <c r="H53" s="54">
        <v>85.96</v>
      </c>
      <c r="I53" s="54">
        <f t="shared" si="2"/>
        <v>86</v>
      </c>
      <c r="J53" s="60">
        <v>0.90335</v>
      </c>
      <c r="K53" s="61">
        <v>0.8177</v>
      </c>
      <c r="L53" s="62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4">
        <v>53</v>
      </c>
      <c r="B54" s="15">
        <v>706</v>
      </c>
      <c r="C54" s="15" t="s">
        <v>17</v>
      </c>
      <c r="D54" s="52"/>
      <c r="E54" s="53" t="s">
        <v>70</v>
      </c>
      <c r="F54" s="53">
        <v>1692</v>
      </c>
      <c r="G54" s="54">
        <v>65</v>
      </c>
      <c r="H54" s="54">
        <v>101.52</v>
      </c>
      <c r="I54" s="54">
        <f t="shared" si="2"/>
        <v>102</v>
      </c>
      <c r="J54" s="60">
        <v>0.8614305</v>
      </c>
      <c r="K54" s="61">
        <v>0.7773</v>
      </c>
      <c r="L54" s="62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4">
        <v>54</v>
      </c>
      <c r="B55" s="15">
        <v>308</v>
      </c>
      <c r="C55" s="15" t="s">
        <v>22</v>
      </c>
      <c r="D55" s="52"/>
      <c r="E55" s="53" t="s">
        <v>71</v>
      </c>
      <c r="F55" s="53">
        <v>2863</v>
      </c>
      <c r="G55" s="54">
        <v>257</v>
      </c>
      <c r="H55" s="54">
        <v>229.04</v>
      </c>
      <c r="I55" s="54">
        <f t="shared" si="2"/>
        <v>229</v>
      </c>
      <c r="J55" s="63">
        <v>0.6790635</v>
      </c>
      <c r="K55" s="61">
        <v>0.6759</v>
      </c>
      <c r="L55" s="62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4">
        <v>55</v>
      </c>
      <c r="B56" s="15">
        <v>539</v>
      </c>
      <c r="C56" s="15" t="s">
        <v>30</v>
      </c>
      <c r="D56" s="52"/>
      <c r="E56" s="53" t="s">
        <v>72</v>
      </c>
      <c r="F56" s="53">
        <v>1783</v>
      </c>
      <c r="G56" s="54">
        <v>71</v>
      </c>
      <c r="H56" s="54">
        <v>71.32</v>
      </c>
      <c r="I56" s="54">
        <f t="shared" si="2"/>
        <v>71</v>
      </c>
      <c r="J56" s="60">
        <v>0.877569</v>
      </c>
      <c r="K56" s="61">
        <v>0.8823</v>
      </c>
      <c r="L56" s="62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4">
        <v>56</v>
      </c>
      <c r="B57" s="15">
        <v>594</v>
      </c>
      <c r="C57" s="15" t="s">
        <v>30</v>
      </c>
      <c r="D57" s="52"/>
      <c r="E57" s="53" t="s">
        <v>73</v>
      </c>
      <c r="F57" s="53">
        <v>1706</v>
      </c>
      <c r="G57" s="54">
        <v>72</v>
      </c>
      <c r="H57" s="54">
        <v>68.24</v>
      </c>
      <c r="I57" s="54">
        <f t="shared" si="2"/>
        <v>68</v>
      </c>
      <c r="J57" s="60">
        <v>0.8537165</v>
      </c>
      <c r="K57" s="61">
        <v>0.8384</v>
      </c>
      <c r="L57" s="62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4">
        <v>57</v>
      </c>
      <c r="B58" s="15">
        <v>329</v>
      </c>
      <c r="C58" s="15" t="s">
        <v>17</v>
      </c>
      <c r="D58" s="52"/>
      <c r="E58" s="53" t="s">
        <v>74</v>
      </c>
      <c r="F58" s="53">
        <v>1851</v>
      </c>
      <c r="G58" s="54">
        <v>118</v>
      </c>
      <c r="H58" s="54">
        <v>74.04</v>
      </c>
      <c r="I58" s="54">
        <f t="shared" si="2"/>
        <v>74</v>
      </c>
      <c r="J58" s="60">
        <v>0.8269205</v>
      </c>
      <c r="K58" s="61">
        <v>0.8533</v>
      </c>
      <c r="L58" s="62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4">
        <v>58</v>
      </c>
      <c r="B59" s="15">
        <v>745</v>
      </c>
      <c r="C59" s="15" t="s">
        <v>12</v>
      </c>
      <c r="D59" s="52"/>
      <c r="E59" s="53" t="s">
        <v>75</v>
      </c>
      <c r="F59" s="53">
        <v>2365</v>
      </c>
      <c r="G59" s="54">
        <v>166</v>
      </c>
      <c r="H59" s="54">
        <v>141.9</v>
      </c>
      <c r="I59" s="54">
        <f t="shared" si="2"/>
        <v>142</v>
      </c>
      <c r="J59" s="64">
        <v>0.726459</v>
      </c>
      <c r="K59" s="61">
        <v>0.7816</v>
      </c>
      <c r="L59" s="62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4">
        <v>59</v>
      </c>
      <c r="B60" s="15">
        <v>740</v>
      </c>
      <c r="C60" s="15" t="s">
        <v>15</v>
      </c>
      <c r="D60" s="52"/>
      <c r="E60" s="53" t="s">
        <v>76</v>
      </c>
      <c r="F60" s="53">
        <v>1972</v>
      </c>
      <c r="G60" s="54">
        <v>129</v>
      </c>
      <c r="H60" s="54">
        <v>118.32</v>
      </c>
      <c r="I60" s="54">
        <f t="shared" si="2"/>
        <v>118</v>
      </c>
      <c r="J60" s="63">
        <v>0.7854575</v>
      </c>
      <c r="K60" s="61">
        <v>0.7829</v>
      </c>
      <c r="L60" s="62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4">
        <v>60</v>
      </c>
      <c r="B61" s="15">
        <v>367</v>
      </c>
      <c r="C61" s="15" t="s">
        <v>17</v>
      </c>
      <c r="D61" s="52"/>
      <c r="E61" s="53" t="s">
        <v>77</v>
      </c>
      <c r="F61" s="53">
        <v>2392</v>
      </c>
      <c r="G61" s="54">
        <v>108</v>
      </c>
      <c r="H61" s="54">
        <v>95.68</v>
      </c>
      <c r="I61" s="54">
        <f t="shared" si="2"/>
        <v>96</v>
      </c>
      <c r="J61" s="60" t="s">
        <v>78</v>
      </c>
      <c r="K61" s="61">
        <v>0.8799</v>
      </c>
      <c r="L61" s="62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4">
        <v>61</v>
      </c>
      <c r="B62" s="15">
        <v>591</v>
      </c>
      <c r="C62" s="15" t="s">
        <v>30</v>
      </c>
      <c r="D62" s="52"/>
      <c r="E62" s="53" t="s">
        <v>79</v>
      </c>
      <c r="F62" s="53">
        <v>1722</v>
      </c>
      <c r="G62" s="54">
        <v>98</v>
      </c>
      <c r="H62" s="54">
        <v>103.32</v>
      </c>
      <c r="I62" s="54">
        <f t="shared" si="2"/>
        <v>103</v>
      </c>
      <c r="J62" s="63">
        <v>0.7438425</v>
      </c>
      <c r="K62" s="61">
        <v>0.7481</v>
      </c>
      <c r="L62" s="62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4">
        <v>62</v>
      </c>
      <c r="B63" s="15">
        <v>753</v>
      </c>
      <c r="C63" s="15" t="s">
        <v>15</v>
      </c>
      <c r="D63" s="52"/>
      <c r="E63" s="53" t="s">
        <v>80</v>
      </c>
      <c r="F63" s="53">
        <v>1406</v>
      </c>
      <c r="G63" s="54">
        <v>60</v>
      </c>
      <c r="H63" s="54">
        <v>28.12</v>
      </c>
      <c r="I63" s="54">
        <f t="shared" si="2"/>
        <v>28</v>
      </c>
      <c r="J63" s="60">
        <v>0.9097445</v>
      </c>
      <c r="K63" s="61">
        <v>0.9086</v>
      </c>
      <c r="L63" s="62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4">
        <v>63</v>
      </c>
      <c r="B64" s="15">
        <v>713</v>
      </c>
      <c r="C64" s="15" t="s">
        <v>17</v>
      </c>
      <c r="D64" s="52"/>
      <c r="E64" s="53" t="s">
        <v>81</v>
      </c>
      <c r="F64" s="53">
        <v>1011</v>
      </c>
      <c r="G64" s="54">
        <v>50</v>
      </c>
      <c r="H64" s="54">
        <v>40.44</v>
      </c>
      <c r="I64" s="54">
        <f t="shared" si="2"/>
        <v>40</v>
      </c>
      <c r="J64" s="60">
        <v>0.9045</v>
      </c>
      <c r="K64" s="61">
        <v>0.8785</v>
      </c>
      <c r="L64" s="62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4">
        <v>64</v>
      </c>
      <c r="B65" s="15">
        <v>752</v>
      </c>
      <c r="C65" s="15" t="s">
        <v>12</v>
      </c>
      <c r="D65" s="52"/>
      <c r="E65" s="53" t="s">
        <v>82</v>
      </c>
      <c r="F65" s="53">
        <v>1856</v>
      </c>
      <c r="G65" s="54">
        <v>86</v>
      </c>
      <c r="H65" s="54">
        <v>74.24</v>
      </c>
      <c r="I65" s="54">
        <f t="shared" si="2"/>
        <v>74</v>
      </c>
      <c r="J65" s="60">
        <v>0.83895</v>
      </c>
      <c r="K65" s="61">
        <v>0.8005</v>
      </c>
      <c r="L65" s="62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4">
        <v>65</v>
      </c>
      <c r="B66" s="15">
        <v>707</v>
      </c>
      <c r="C66" s="15" t="s">
        <v>15</v>
      </c>
      <c r="D66" s="52"/>
      <c r="E66" s="53" t="s">
        <v>83</v>
      </c>
      <c r="F66" s="53">
        <v>4383</v>
      </c>
      <c r="G66" s="54">
        <v>289</v>
      </c>
      <c r="H66" s="54">
        <v>262.98</v>
      </c>
      <c r="I66" s="54">
        <f t="shared" si="2"/>
        <v>263</v>
      </c>
      <c r="J66" s="60">
        <v>0.8123045</v>
      </c>
      <c r="K66" s="61">
        <v>0.7917</v>
      </c>
      <c r="L66" s="62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4">
        <v>66</v>
      </c>
      <c r="B67" s="15">
        <v>716</v>
      </c>
      <c r="C67" s="15" t="s">
        <v>30</v>
      </c>
      <c r="D67" s="52"/>
      <c r="E67" s="53" t="s">
        <v>84</v>
      </c>
      <c r="F67" s="53">
        <v>816</v>
      </c>
      <c r="G67" s="54">
        <v>94</v>
      </c>
      <c r="H67" s="54">
        <v>48.96</v>
      </c>
      <c r="I67" s="54">
        <f t="shared" ref="I67:I110" si="4">ROUND(H67,0)</f>
        <v>49</v>
      </c>
      <c r="J67" s="60">
        <v>0.850782</v>
      </c>
      <c r="K67" s="61">
        <v>0.7811</v>
      </c>
      <c r="L67" s="62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4">
        <v>67</v>
      </c>
      <c r="B68" s="15">
        <v>733</v>
      </c>
      <c r="C68" s="15" t="s">
        <v>15</v>
      </c>
      <c r="D68" s="52"/>
      <c r="E68" s="53" t="s">
        <v>85</v>
      </c>
      <c r="F68" s="53">
        <v>2156</v>
      </c>
      <c r="G68" s="54">
        <v>193</v>
      </c>
      <c r="H68" s="54">
        <v>129.36</v>
      </c>
      <c r="I68" s="54">
        <f t="shared" si="4"/>
        <v>129</v>
      </c>
      <c r="J68" s="63">
        <v>0.7</v>
      </c>
      <c r="K68" s="61">
        <v>0.7179</v>
      </c>
      <c r="L68" s="62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4">
        <v>68</v>
      </c>
      <c r="B69" s="15">
        <v>737</v>
      </c>
      <c r="C69" s="15" t="s">
        <v>15</v>
      </c>
      <c r="D69" s="52"/>
      <c r="E69" s="53" t="s">
        <v>86</v>
      </c>
      <c r="F69" s="53">
        <v>3361</v>
      </c>
      <c r="G69" s="54">
        <v>209</v>
      </c>
      <c r="H69" s="54">
        <v>268.88</v>
      </c>
      <c r="I69" s="54">
        <f t="shared" si="4"/>
        <v>269</v>
      </c>
      <c r="J69" s="63">
        <v>0.7448675</v>
      </c>
      <c r="K69" s="61">
        <v>0.681</v>
      </c>
      <c r="L69" s="62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4">
        <v>69</v>
      </c>
      <c r="B70" s="15">
        <v>578</v>
      </c>
      <c r="C70" s="15" t="s">
        <v>22</v>
      </c>
      <c r="D70" s="52"/>
      <c r="E70" s="53" t="s">
        <v>87</v>
      </c>
      <c r="F70" s="53">
        <v>4783</v>
      </c>
      <c r="G70" s="54">
        <v>310</v>
      </c>
      <c r="H70" s="54">
        <v>191.32</v>
      </c>
      <c r="I70" s="54">
        <f t="shared" si="4"/>
        <v>191</v>
      </c>
      <c r="J70" s="63">
        <v>0.8131325</v>
      </c>
      <c r="K70" s="61">
        <v>0.8057</v>
      </c>
      <c r="L70" s="62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4">
        <v>70</v>
      </c>
      <c r="B71" s="15">
        <v>585</v>
      </c>
      <c r="C71" s="15" t="s">
        <v>12</v>
      </c>
      <c r="D71" s="52"/>
      <c r="E71" s="53" t="s">
        <v>88</v>
      </c>
      <c r="F71" s="53">
        <v>5074</v>
      </c>
      <c r="G71" s="54">
        <v>297</v>
      </c>
      <c r="H71" s="54">
        <v>304.44</v>
      </c>
      <c r="I71" s="54">
        <f t="shared" si="4"/>
        <v>304</v>
      </c>
      <c r="J71" s="63">
        <v>0.8028825</v>
      </c>
      <c r="K71" s="61">
        <v>0.7882</v>
      </c>
      <c r="L71" s="62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4">
        <v>71</v>
      </c>
      <c r="B72" s="15">
        <v>727</v>
      </c>
      <c r="C72" s="15" t="s">
        <v>12</v>
      </c>
      <c r="D72" s="52"/>
      <c r="E72" s="53" t="s">
        <v>89</v>
      </c>
      <c r="F72" s="53">
        <v>2091</v>
      </c>
      <c r="G72" s="54">
        <v>134</v>
      </c>
      <c r="H72" s="54">
        <v>83.64</v>
      </c>
      <c r="I72" s="54">
        <f t="shared" si="4"/>
        <v>84</v>
      </c>
      <c r="J72" s="60">
        <v>0.8376795</v>
      </c>
      <c r="K72" s="61">
        <v>0.8659</v>
      </c>
      <c r="L72" s="62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4">
        <v>72</v>
      </c>
      <c r="B73" s="15">
        <v>379</v>
      </c>
      <c r="C73" s="15" t="s">
        <v>12</v>
      </c>
      <c r="D73" s="52"/>
      <c r="E73" s="53" t="s">
        <v>90</v>
      </c>
      <c r="F73" s="53">
        <v>3575</v>
      </c>
      <c r="G73" s="54">
        <v>236</v>
      </c>
      <c r="H73" s="54">
        <v>143</v>
      </c>
      <c r="I73" s="54">
        <f t="shared" si="4"/>
        <v>143</v>
      </c>
      <c r="J73" s="63">
        <v>0.8061625</v>
      </c>
      <c r="K73" s="61">
        <v>0.809</v>
      </c>
      <c r="L73" s="62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4">
        <v>73</v>
      </c>
      <c r="B74" s="15">
        <v>549</v>
      </c>
      <c r="C74" s="15" t="s">
        <v>30</v>
      </c>
      <c r="D74" s="52"/>
      <c r="E74" s="53" t="s">
        <v>91</v>
      </c>
      <c r="F74" s="53">
        <v>1875</v>
      </c>
      <c r="G74" s="54">
        <v>72</v>
      </c>
      <c r="H74" s="54">
        <v>75</v>
      </c>
      <c r="I74" s="54">
        <f t="shared" si="4"/>
        <v>75</v>
      </c>
      <c r="J74" s="60" t="s">
        <v>92</v>
      </c>
      <c r="K74" s="61">
        <v>0.8713</v>
      </c>
      <c r="L74" s="62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4">
        <v>74</v>
      </c>
      <c r="B75" s="15">
        <v>720</v>
      </c>
      <c r="C75" s="15" t="s">
        <v>30</v>
      </c>
      <c r="D75" s="52"/>
      <c r="E75" s="53" t="s">
        <v>93</v>
      </c>
      <c r="F75" s="53">
        <v>278</v>
      </c>
      <c r="G75" s="54">
        <v>70</v>
      </c>
      <c r="H75" s="54">
        <v>11.12</v>
      </c>
      <c r="I75" s="54">
        <f t="shared" si="4"/>
        <v>11</v>
      </c>
      <c r="J75" s="60" t="s">
        <v>94</v>
      </c>
      <c r="K75" s="61">
        <v>0.8694</v>
      </c>
      <c r="L75" s="62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4">
        <v>75</v>
      </c>
      <c r="B76" s="15">
        <v>517</v>
      </c>
      <c r="C76" s="15" t="s">
        <v>22</v>
      </c>
      <c r="D76" s="52"/>
      <c r="E76" s="53" t="s">
        <v>95</v>
      </c>
      <c r="F76" s="53">
        <v>7532</v>
      </c>
      <c r="G76" s="55">
        <v>404</v>
      </c>
      <c r="H76" s="55">
        <v>400</v>
      </c>
      <c r="I76" s="54">
        <f t="shared" si="4"/>
        <v>400</v>
      </c>
      <c r="J76" s="63">
        <v>0.6</v>
      </c>
      <c r="K76" s="61">
        <v>0.4583</v>
      </c>
      <c r="L76" s="62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4">
        <v>76</v>
      </c>
      <c r="B77" s="15">
        <v>573</v>
      </c>
      <c r="C77" s="15" t="s">
        <v>15</v>
      </c>
      <c r="D77" s="52"/>
      <c r="E77" s="53" t="s">
        <v>96</v>
      </c>
      <c r="F77" s="53">
        <v>2485</v>
      </c>
      <c r="G77" s="54">
        <v>176</v>
      </c>
      <c r="H77" s="54">
        <v>99.4</v>
      </c>
      <c r="I77" s="54">
        <f t="shared" si="4"/>
        <v>99</v>
      </c>
      <c r="J77" s="63">
        <v>0.8002175</v>
      </c>
      <c r="K77" s="61">
        <v>0.8267</v>
      </c>
      <c r="L77" s="62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4">
        <v>77</v>
      </c>
      <c r="B78" s="15">
        <v>738</v>
      </c>
      <c r="C78" s="15" t="s">
        <v>17</v>
      </c>
      <c r="D78" s="52"/>
      <c r="E78" s="53" t="s">
        <v>97</v>
      </c>
      <c r="F78" s="53">
        <v>1617</v>
      </c>
      <c r="G78" s="54">
        <v>63</v>
      </c>
      <c r="H78" s="54">
        <v>32.34</v>
      </c>
      <c r="I78" s="54">
        <f t="shared" si="4"/>
        <v>32</v>
      </c>
      <c r="J78" s="60" t="s">
        <v>98</v>
      </c>
      <c r="K78" s="61">
        <v>0.9236</v>
      </c>
      <c r="L78" s="62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4">
        <v>78</v>
      </c>
      <c r="B79" s="15">
        <v>373</v>
      </c>
      <c r="C79" s="15" t="s">
        <v>22</v>
      </c>
      <c r="D79" s="52"/>
      <c r="E79" s="53" t="s">
        <v>99</v>
      </c>
      <c r="F79" s="53">
        <v>3518</v>
      </c>
      <c r="G79" s="54">
        <v>160</v>
      </c>
      <c r="H79" s="54">
        <v>140.72</v>
      </c>
      <c r="I79" s="54">
        <f t="shared" si="4"/>
        <v>141</v>
      </c>
      <c r="J79" s="60">
        <v>0.833952</v>
      </c>
      <c r="K79" s="61">
        <v>0.8731</v>
      </c>
      <c r="L79" s="62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4">
        <v>79</v>
      </c>
      <c r="B80" s="15">
        <v>101453</v>
      </c>
      <c r="C80" s="15" t="s">
        <v>17</v>
      </c>
      <c r="D80" s="52" t="s">
        <v>100</v>
      </c>
      <c r="E80" s="53" t="s">
        <v>101</v>
      </c>
      <c r="F80" s="53">
        <v>3025</v>
      </c>
      <c r="G80" s="54">
        <v>194</v>
      </c>
      <c r="H80" s="54">
        <v>181.5</v>
      </c>
      <c r="I80" s="54">
        <f t="shared" si="4"/>
        <v>182</v>
      </c>
      <c r="J80" s="63">
        <v>0.723879</v>
      </c>
      <c r="K80" s="61">
        <v>0.7154</v>
      </c>
      <c r="L80" s="62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4">
        <v>80</v>
      </c>
      <c r="B81" s="15">
        <v>385</v>
      </c>
      <c r="C81" s="15" t="s">
        <v>30</v>
      </c>
      <c r="D81" s="52"/>
      <c r="E81" s="53" t="s">
        <v>102</v>
      </c>
      <c r="F81" s="53">
        <v>2322</v>
      </c>
      <c r="G81" s="54">
        <v>74</v>
      </c>
      <c r="H81" s="54">
        <v>92.88</v>
      </c>
      <c r="I81" s="54">
        <f t="shared" si="4"/>
        <v>93</v>
      </c>
      <c r="J81" s="60" t="s">
        <v>92</v>
      </c>
      <c r="K81" s="61">
        <v>0.8934</v>
      </c>
      <c r="L81" s="62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4">
        <v>81</v>
      </c>
      <c r="B82" s="15">
        <v>347</v>
      </c>
      <c r="C82" s="15" t="s">
        <v>12</v>
      </c>
      <c r="D82" s="52"/>
      <c r="E82" s="53" t="s">
        <v>103</v>
      </c>
      <c r="F82" s="53">
        <v>2270</v>
      </c>
      <c r="G82" s="54">
        <v>207</v>
      </c>
      <c r="H82" s="54">
        <v>181.6</v>
      </c>
      <c r="I82" s="54">
        <f t="shared" si="4"/>
        <v>182</v>
      </c>
      <c r="J82" s="63">
        <v>0.6651945</v>
      </c>
      <c r="K82" s="61">
        <v>0.6841</v>
      </c>
      <c r="L82" s="62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4">
        <v>82</v>
      </c>
      <c r="B83" s="15">
        <v>339</v>
      </c>
      <c r="C83" s="15" t="s">
        <v>12</v>
      </c>
      <c r="D83" s="52"/>
      <c r="E83" s="53" t="s">
        <v>104</v>
      </c>
      <c r="F83" s="53">
        <v>1606</v>
      </c>
      <c r="G83" s="54">
        <v>114</v>
      </c>
      <c r="H83" s="54">
        <v>96.36</v>
      </c>
      <c r="I83" s="54">
        <f t="shared" si="4"/>
        <v>96</v>
      </c>
      <c r="J83" s="63">
        <v>0.757475</v>
      </c>
      <c r="K83" s="61">
        <v>0.7243</v>
      </c>
      <c r="L83" s="62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4">
        <v>83</v>
      </c>
      <c r="B84" s="15">
        <v>511</v>
      </c>
      <c r="C84" s="15" t="s">
        <v>22</v>
      </c>
      <c r="D84" s="52"/>
      <c r="E84" s="53" t="s">
        <v>105</v>
      </c>
      <c r="F84" s="53">
        <v>3326</v>
      </c>
      <c r="G84" s="54">
        <v>214</v>
      </c>
      <c r="H84" s="54">
        <v>199.56</v>
      </c>
      <c r="I84" s="54">
        <f t="shared" si="4"/>
        <v>200</v>
      </c>
      <c r="J84" s="63">
        <v>0.80565</v>
      </c>
      <c r="K84" s="61">
        <v>0.7857</v>
      </c>
      <c r="L84" s="62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4">
        <v>84</v>
      </c>
      <c r="B85" s="15">
        <v>311</v>
      </c>
      <c r="C85" s="15" t="s">
        <v>12</v>
      </c>
      <c r="D85" s="52"/>
      <c r="E85" s="53" t="s">
        <v>106</v>
      </c>
      <c r="F85" s="53">
        <v>1142</v>
      </c>
      <c r="G85" s="54">
        <v>115</v>
      </c>
      <c r="H85" s="54">
        <v>68.52</v>
      </c>
      <c r="I85" s="54">
        <f t="shared" si="4"/>
        <v>69</v>
      </c>
      <c r="J85" s="63">
        <v>0.7555275</v>
      </c>
      <c r="K85" s="61">
        <v>0.7716</v>
      </c>
      <c r="L85" s="62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4">
        <v>85</v>
      </c>
      <c r="B86" s="15">
        <v>102565</v>
      </c>
      <c r="C86" s="15" t="s">
        <v>12</v>
      </c>
      <c r="D86" s="52" t="s">
        <v>107</v>
      </c>
      <c r="E86" s="53" t="s">
        <v>108</v>
      </c>
      <c r="F86" s="53">
        <v>3661</v>
      </c>
      <c r="G86" s="55">
        <v>340</v>
      </c>
      <c r="H86" s="55">
        <v>330</v>
      </c>
      <c r="I86" s="54">
        <f t="shared" si="4"/>
        <v>330</v>
      </c>
      <c r="J86" s="63">
        <v>0.6</v>
      </c>
      <c r="K86" s="61">
        <v>0.6782</v>
      </c>
      <c r="L86" s="62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4">
        <v>86</v>
      </c>
      <c r="B87" s="15">
        <v>102564</v>
      </c>
      <c r="C87" s="15" t="s">
        <v>30</v>
      </c>
      <c r="D87" s="52" t="s">
        <v>109</v>
      </c>
      <c r="E87" s="53" t="s">
        <v>110</v>
      </c>
      <c r="F87" s="53">
        <v>1966</v>
      </c>
      <c r="G87" s="54">
        <v>112</v>
      </c>
      <c r="H87" s="54">
        <v>78.64</v>
      </c>
      <c r="I87" s="54">
        <f t="shared" si="4"/>
        <v>79</v>
      </c>
      <c r="J87" s="63">
        <v>0.81262</v>
      </c>
      <c r="K87" s="61">
        <v>0.8004</v>
      </c>
      <c r="L87" s="62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4">
        <v>87</v>
      </c>
      <c r="B88" s="15">
        <v>103198</v>
      </c>
      <c r="C88" s="15" t="s">
        <v>12</v>
      </c>
      <c r="D88" s="52" t="s">
        <v>111</v>
      </c>
      <c r="E88" s="53" t="s">
        <v>112</v>
      </c>
      <c r="F88" s="53">
        <v>3602</v>
      </c>
      <c r="G88" s="54">
        <v>223</v>
      </c>
      <c r="H88" s="54">
        <v>144.08</v>
      </c>
      <c r="I88" s="54">
        <f t="shared" si="4"/>
        <v>144</v>
      </c>
      <c r="J88" s="60">
        <v>0.795804</v>
      </c>
      <c r="K88" s="46">
        <v>0.81</v>
      </c>
      <c r="L88" s="62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4">
        <v>88</v>
      </c>
      <c r="B89" s="15">
        <v>102935</v>
      </c>
      <c r="C89" s="15" t="s">
        <v>22</v>
      </c>
      <c r="D89" s="52" t="s">
        <v>111</v>
      </c>
      <c r="E89" s="53" t="s">
        <v>113</v>
      </c>
      <c r="F89" s="53">
        <v>2636</v>
      </c>
      <c r="G89" s="54">
        <v>172</v>
      </c>
      <c r="H89" s="54">
        <v>158.16</v>
      </c>
      <c r="I89" s="54">
        <f t="shared" si="4"/>
        <v>158</v>
      </c>
      <c r="J89" s="64">
        <v>0.760655</v>
      </c>
      <c r="K89" s="61">
        <v>0.7023</v>
      </c>
      <c r="L89" s="62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4">
        <v>89</v>
      </c>
      <c r="B90" s="15">
        <v>102479</v>
      </c>
      <c r="C90" s="15" t="s">
        <v>22</v>
      </c>
      <c r="D90" s="52" t="s">
        <v>114</v>
      </c>
      <c r="E90" s="53" t="s">
        <v>115</v>
      </c>
      <c r="F90" s="53">
        <v>2814</v>
      </c>
      <c r="G90" s="54">
        <v>182</v>
      </c>
      <c r="H90" s="54">
        <v>168.84</v>
      </c>
      <c r="I90" s="54">
        <f t="shared" si="4"/>
        <v>169</v>
      </c>
      <c r="J90" s="60">
        <v>0.787848</v>
      </c>
      <c r="K90" s="61">
        <v>0.7952</v>
      </c>
      <c r="L90" s="62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4">
        <v>90</v>
      </c>
      <c r="B91" s="15">
        <v>102934</v>
      </c>
      <c r="C91" s="15" t="s">
        <v>12</v>
      </c>
      <c r="D91" s="52" t="s">
        <v>116</v>
      </c>
      <c r="E91" s="53" t="s">
        <v>117</v>
      </c>
      <c r="F91" s="53">
        <v>4305</v>
      </c>
      <c r="G91" s="54">
        <v>298</v>
      </c>
      <c r="H91" s="54">
        <v>258.3</v>
      </c>
      <c r="I91" s="54">
        <f t="shared" si="4"/>
        <v>258</v>
      </c>
      <c r="J91" s="60">
        <v>0.787134</v>
      </c>
      <c r="K91" s="61">
        <v>0.7856</v>
      </c>
      <c r="L91" s="62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4">
        <v>91</v>
      </c>
      <c r="B92" s="15">
        <v>102567</v>
      </c>
      <c r="C92" s="15" t="s">
        <v>30</v>
      </c>
      <c r="D92" s="52" t="s">
        <v>118</v>
      </c>
      <c r="E92" s="53" t="s">
        <v>119</v>
      </c>
      <c r="F92" s="53">
        <v>1522</v>
      </c>
      <c r="G92" s="54">
        <v>70</v>
      </c>
      <c r="H92" s="54">
        <v>60.88</v>
      </c>
      <c r="I92" s="54">
        <f t="shared" si="4"/>
        <v>61</v>
      </c>
      <c r="J92" s="60">
        <v>0.833034</v>
      </c>
      <c r="K92" s="61">
        <v>0.8507</v>
      </c>
      <c r="L92" s="62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4">
        <v>92</v>
      </c>
      <c r="B93" s="15">
        <v>102478</v>
      </c>
      <c r="C93" s="15" t="s">
        <v>22</v>
      </c>
      <c r="D93" s="52" t="s">
        <v>120</v>
      </c>
      <c r="E93" s="53" t="s">
        <v>121</v>
      </c>
      <c r="F93" s="53">
        <v>1388</v>
      </c>
      <c r="G93" s="54">
        <v>92</v>
      </c>
      <c r="H93" s="54">
        <v>55.52</v>
      </c>
      <c r="I93" s="54">
        <f t="shared" si="4"/>
        <v>56</v>
      </c>
      <c r="J93" s="60">
        <v>0.812609</v>
      </c>
      <c r="K93" s="61">
        <v>0.8139</v>
      </c>
      <c r="L93" s="62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4">
        <v>93</v>
      </c>
      <c r="B94" s="15">
        <v>103199</v>
      </c>
      <c r="C94" s="15" t="s">
        <v>12</v>
      </c>
      <c r="D94" s="52" t="s">
        <v>122</v>
      </c>
      <c r="E94" s="53" t="s">
        <v>123</v>
      </c>
      <c r="F94" s="53">
        <v>3360</v>
      </c>
      <c r="G94" s="54">
        <v>256</v>
      </c>
      <c r="H94" s="54">
        <v>268.8</v>
      </c>
      <c r="I94" s="54">
        <f t="shared" si="4"/>
        <v>269</v>
      </c>
      <c r="J94" s="63">
        <v>0.7119765</v>
      </c>
      <c r="K94" s="61">
        <v>0.6128</v>
      </c>
      <c r="L94" s="62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4">
        <v>94</v>
      </c>
      <c r="B95" s="15">
        <v>103639</v>
      </c>
      <c r="C95" s="15" t="s">
        <v>15</v>
      </c>
      <c r="D95" s="52" t="s">
        <v>124</v>
      </c>
      <c r="E95" s="53" t="s">
        <v>125</v>
      </c>
      <c r="F95" s="53">
        <v>3641</v>
      </c>
      <c r="G95" s="54">
        <v>288</v>
      </c>
      <c r="H95" s="54">
        <v>291.28</v>
      </c>
      <c r="I95" s="54">
        <f t="shared" si="4"/>
        <v>291</v>
      </c>
      <c r="J95" s="64">
        <v>0.659818</v>
      </c>
      <c r="K95" s="61">
        <v>0.6755</v>
      </c>
      <c r="L95" s="62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4">
        <v>95</v>
      </c>
      <c r="B96" s="34">
        <v>104428</v>
      </c>
      <c r="C96" s="15" t="s">
        <v>17</v>
      </c>
      <c r="D96" s="52" t="s">
        <v>126</v>
      </c>
      <c r="E96" s="53" t="s">
        <v>127</v>
      </c>
      <c r="F96" s="53">
        <v>1944</v>
      </c>
      <c r="G96" s="54">
        <v>124</v>
      </c>
      <c r="H96" s="54">
        <v>116.64</v>
      </c>
      <c r="I96" s="54">
        <f t="shared" si="4"/>
        <v>117</v>
      </c>
      <c r="J96" s="63">
        <v>0.738</v>
      </c>
      <c r="K96" s="61">
        <v>0.7151</v>
      </c>
      <c r="L96" s="62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4">
        <v>98</v>
      </c>
      <c r="B97" s="34">
        <v>104533</v>
      </c>
      <c r="C97" s="15" t="s">
        <v>30</v>
      </c>
      <c r="D97" s="52" t="s">
        <v>128</v>
      </c>
      <c r="E97" s="53" t="s">
        <v>129</v>
      </c>
      <c r="F97" s="53">
        <v>1715</v>
      </c>
      <c r="G97" s="54">
        <v>71</v>
      </c>
      <c r="H97" s="54">
        <v>68.6</v>
      </c>
      <c r="I97" s="54">
        <f t="shared" si="4"/>
        <v>69</v>
      </c>
      <c r="J97" s="60">
        <v>0.8784825</v>
      </c>
      <c r="K97" s="61">
        <v>0.8835</v>
      </c>
      <c r="L97" s="62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4">
        <v>99</v>
      </c>
      <c r="B98" s="34">
        <v>104838</v>
      </c>
      <c r="C98" s="15" t="s">
        <v>17</v>
      </c>
      <c r="D98" s="52" t="s">
        <v>130</v>
      </c>
      <c r="E98" s="65" t="s">
        <v>131</v>
      </c>
      <c r="F98" s="53">
        <v>1487</v>
      </c>
      <c r="G98" s="54"/>
      <c r="H98" s="54">
        <v>89.22</v>
      </c>
      <c r="I98" s="54">
        <f t="shared" si="4"/>
        <v>89</v>
      </c>
      <c r="J98" s="60">
        <v>0.840072</v>
      </c>
      <c r="K98" s="61">
        <v>0.778</v>
      </c>
      <c r="L98" s="62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4">
        <v>100</v>
      </c>
      <c r="B99" s="34">
        <v>105267</v>
      </c>
      <c r="C99" s="15" t="s">
        <v>12</v>
      </c>
      <c r="D99" s="66" t="s">
        <v>132</v>
      </c>
      <c r="E99" s="65" t="s">
        <v>133</v>
      </c>
      <c r="F99" s="53">
        <v>2142</v>
      </c>
      <c r="G99" s="54"/>
      <c r="H99" s="54">
        <v>128.52</v>
      </c>
      <c r="I99" s="54">
        <f t="shared" si="4"/>
        <v>129</v>
      </c>
      <c r="J99" s="63">
        <v>0.721395</v>
      </c>
      <c r="K99" s="61">
        <v>0.7345</v>
      </c>
      <c r="L99" s="62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4">
        <v>96</v>
      </c>
      <c r="B100" s="34">
        <v>104429</v>
      </c>
      <c r="C100" s="15" t="str">
        <f>VLOOKUP(B:B,[1]查询时间段分门店销售汇总!$D$1:$H$65536,5,0)</f>
        <v>西北片区</v>
      </c>
      <c r="D100" s="52" t="s">
        <v>134</v>
      </c>
      <c r="E100" s="65" t="s">
        <v>135</v>
      </c>
      <c r="F100" s="53">
        <v>1443</v>
      </c>
      <c r="G100" s="54"/>
      <c r="H100" s="54">
        <v>115.44</v>
      </c>
      <c r="I100" s="54">
        <f t="shared" si="4"/>
        <v>115</v>
      </c>
      <c r="J100" s="63">
        <v>0.6</v>
      </c>
      <c r="K100" s="61">
        <v>0.6299</v>
      </c>
      <c r="L100" s="62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4">
        <v>97</v>
      </c>
      <c r="B101" s="34">
        <v>104430</v>
      </c>
      <c r="C101" s="15" t="str">
        <f>VLOOKUP(B:B,[1]查询时间段分门店销售汇总!$D$1:$H$65536,5,0)</f>
        <v>东南片区</v>
      </c>
      <c r="D101" s="52" t="s">
        <v>136</v>
      </c>
      <c r="E101" s="65" t="s">
        <v>137</v>
      </c>
      <c r="F101" s="53">
        <v>1567</v>
      </c>
      <c r="G101" s="54"/>
      <c r="H101" s="54">
        <v>62.68</v>
      </c>
      <c r="I101" s="54">
        <f t="shared" si="4"/>
        <v>63</v>
      </c>
      <c r="J101" s="60">
        <v>0.886482</v>
      </c>
      <c r="K101" s="61">
        <v>0.895</v>
      </c>
      <c r="L101" s="62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4">
        <v>101</v>
      </c>
      <c r="B102" s="34">
        <v>105396</v>
      </c>
      <c r="C102" s="15" t="s">
        <v>15</v>
      </c>
      <c r="D102" s="66" t="s">
        <v>138</v>
      </c>
      <c r="E102" s="65" t="s">
        <v>139</v>
      </c>
      <c r="F102" s="53">
        <v>1449</v>
      </c>
      <c r="G102" s="54"/>
      <c r="H102" s="54">
        <v>144.9</v>
      </c>
      <c r="I102" s="54">
        <f t="shared" si="4"/>
        <v>145</v>
      </c>
      <c r="J102" s="60">
        <v>0.61</v>
      </c>
      <c r="K102" s="61">
        <v>0.5269</v>
      </c>
      <c r="L102" s="62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4">
        <v>102</v>
      </c>
      <c r="B103" s="36">
        <v>105910</v>
      </c>
      <c r="C103" s="15" t="s">
        <v>15</v>
      </c>
      <c r="D103" s="66"/>
      <c r="E103" s="67" t="s">
        <v>140</v>
      </c>
      <c r="F103" s="53">
        <v>1205</v>
      </c>
      <c r="G103" s="54"/>
      <c r="H103" s="54">
        <v>120.5</v>
      </c>
      <c r="I103" s="54">
        <f t="shared" si="4"/>
        <v>121</v>
      </c>
      <c r="J103" s="64">
        <v>0.546312</v>
      </c>
      <c r="K103" s="61">
        <v>0.5454</v>
      </c>
      <c r="L103" s="62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4">
        <v>103</v>
      </c>
      <c r="B104" s="36">
        <v>105751</v>
      </c>
      <c r="C104" s="15" t="s">
        <v>15</v>
      </c>
      <c r="D104" s="66"/>
      <c r="E104" s="67" t="s">
        <v>141</v>
      </c>
      <c r="F104" s="53">
        <v>2340</v>
      </c>
      <c r="G104" s="54"/>
      <c r="H104" s="54">
        <v>187.2</v>
      </c>
      <c r="I104" s="54">
        <f t="shared" si="4"/>
        <v>187</v>
      </c>
      <c r="J104" s="60">
        <v>0.61</v>
      </c>
      <c r="K104" s="61">
        <v>0.6261</v>
      </c>
      <c r="L104" s="62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4">
        <v>104</v>
      </c>
      <c r="B105" s="34">
        <v>106066</v>
      </c>
      <c r="C105" s="15" t="s">
        <v>54</v>
      </c>
      <c r="D105" s="66"/>
      <c r="E105" s="65" t="s">
        <v>142</v>
      </c>
      <c r="F105" s="53">
        <v>3115</v>
      </c>
      <c r="G105" s="54"/>
      <c r="H105" s="54">
        <v>373.8</v>
      </c>
      <c r="I105" s="54">
        <f t="shared" si="4"/>
        <v>374</v>
      </c>
      <c r="J105" s="63">
        <v>0.5</v>
      </c>
      <c r="K105" s="61">
        <v>0.4001</v>
      </c>
      <c r="L105" s="62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4">
        <v>105</v>
      </c>
      <c r="B106" s="36">
        <v>106569</v>
      </c>
      <c r="C106" s="36" t="s">
        <v>12</v>
      </c>
      <c r="D106" s="36"/>
      <c r="E106" s="39" t="s">
        <v>143</v>
      </c>
      <c r="F106" s="53">
        <v>1270</v>
      </c>
      <c r="G106" s="54"/>
      <c r="H106" s="54">
        <v>76.2</v>
      </c>
      <c r="I106" s="54">
        <f t="shared" si="4"/>
        <v>76</v>
      </c>
      <c r="J106" s="63">
        <v>0.5</v>
      </c>
      <c r="K106" s="61">
        <v>0.7304</v>
      </c>
      <c r="L106" s="62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4">
        <v>106</v>
      </c>
      <c r="B107" s="36">
        <v>106485</v>
      </c>
      <c r="C107" s="36" t="s">
        <v>15</v>
      </c>
      <c r="D107" s="36"/>
      <c r="E107" s="39" t="s">
        <v>144</v>
      </c>
      <c r="F107" s="53">
        <v>925</v>
      </c>
      <c r="G107" s="54"/>
      <c r="H107" s="54">
        <v>111</v>
      </c>
      <c r="I107" s="54">
        <f t="shared" si="4"/>
        <v>111</v>
      </c>
      <c r="J107" s="63">
        <v>0.5</v>
      </c>
      <c r="K107" s="61">
        <v>0.4391</v>
      </c>
      <c r="L107" s="62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4">
        <v>107</v>
      </c>
      <c r="B108" s="36">
        <v>106399</v>
      </c>
      <c r="C108" s="36" t="s">
        <v>12</v>
      </c>
      <c r="D108" s="36"/>
      <c r="E108" s="39" t="s">
        <v>145</v>
      </c>
      <c r="F108" s="53">
        <v>1543</v>
      </c>
      <c r="G108" s="54"/>
      <c r="H108" s="54">
        <v>123.44</v>
      </c>
      <c r="I108" s="54">
        <f t="shared" si="4"/>
        <v>123</v>
      </c>
      <c r="J108" s="63" t="s">
        <v>146</v>
      </c>
      <c r="K108" s="61">
        <v>0.6292</v>
      </c>
      <c r="L108" s="62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4">
        <v>108</v>
      </c>
      <c r="B109" s="36">
        <v>106568</v>
      </c>
      <c r="C109" s="36" t="s">
        <v>15</v>
      </c>
      <c r="D109" s="36"/>
      <c r="E109" s="39" t="s">
        <v>147</v>
      </c>
      <c r="F109" s="53">
        <v>831</v>
      </c>
      <c r="G109" s="54"/>
      <c r="H109" s="54">
        <v>66.48</v>
      </c>
      <c r="I109" s="54">
        <f t="shared" si="4"/>
        <v>66</v>
      </c>
      <c r="J109" s="63" t="s">
        <v>148</v>
      </c>
      <c r="K109" s="61">
        <v>0.6633</v>
      </c>
      <c r="L109" s="62">
        <v>0.696465</v>
      </c>
    </row>
    <row r="110" customHeight="1" spans="1:14">
      <c r="A110" s="34"/>
      <c r="B110" s="34"/>
      <c r="C110" s="15"/>
      <c r="D110" s="52"/>
      <c r="E110" s="68" t="s">
        <v>149</v>
      </c>
      <c r="F110" s="53"/>
      <c r="G110" s="54">
        <f>SUM(G3:G109)</f>
        <v>17686</v>
      </c>
      <c r="H110" s="54"/>
      <c r="I110" s="54">
        <f t="shared" si="4"/>
        <v>0</v>
      </c>
      <c r="J110" s="60"/>
      <c r="L110" s="71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69" t="s">
        <v>150</v>
      </c>
    </row>
    <row r="113" customHeight="1" spans="2:2">
      <c r="B113" s="69" t="s">
        <v>151</v>
      </c>
    </row>
    <row r="114" customHeight="1" spans="2:2">
      <c r="B114" s="69" t="s">
        <v>152</v>
      </c>
    </row>
    <row r="115" customHeight="1" spans="2:2">
      <c r="B115" s="69" t="s">
        <v>153</v>
      </c>
    </row>
    <row r="116" customHeight="1" spans="2:2">
      <c r="B116" s="69" t="s">
        <v>154</v>
      </c>
    </row>
    <row r="117" customHeight="1" spans="2:2">
      <c r="B117" s="69" t="s">
        <v>155</v>
      </c>
    </row>
    <row r="118" customHeight="1" spans="2:2">
      <c r="B118" s="70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23"/>
  <sheetViews>
    <sheetView tabSelected="1" topLeftCell="B1" workbookViewId="0">
      <selection activeCell="P48" sqref="P48"/>
    </sheetView>
  </sheetViews>
  <sheetFormatPr defaultColWidth="9" defaultRowHeight="21" customHeight="1"/>
  <cols>
    <col min="1" max="1" width="5.25" style="2" customWidth="1"/>
    <col min="2" max="2" width="5.25" style="4" customWidth="1"/>
    <col min="3" max="3" width="9" style="4"/>
    <col min="4" max="4" width="18.625" style="4" customWidth="1"/>
    <col min="5" max="5" width="19.25" style="5" hidden="1" customWidth="1"/>
    <col min="6" max="10" width="7.75" style="5" customWidth="1"/>
    <col min="11" max="11" width="10.375" style="5" customWidth="1"/>
    <col min="12" max="12" width="11.75" style="5" customWidth="1"/>
    <col min="13" max="13" width="11.5" style="2" hidden="1" customWidth="1"/>
    <col min="14" max="14" width="12.625" style="2" hidden="1" customWidth="1"/>
    <col min="15" max="15" width="9" style="5"/>
    <col min="16" max="16" width="7.75" style="5" customWidth="1"/>
    <col min="17" max="17" width="7.5" style="5" customWidth="1"/>
    <col min="18" max="18" width="15.625" style="6" customWidth="1"/>
    <col min="19" max="19" width="10.75" style="3" customWidth="1"/>
    <col min="20" max="16376" width="9" style="2"/>
  </cols>
  <sheetData>
    <row r="1" customHeight="1" spans="1:20">
      <c r="A1" s="7" t="s">
        <v>157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8"/>
    </row>
    <row r="2" customFormat="1" ht="33" customHeight="1" spans="1:20">
      <c r="A2" s="9" t="s">
        <v>158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9"/>
    </row>
    <row r="3" s="1" customFormat="1" ht="30" customHeight="1" spans="1:20">
      <c r="A3" s="11" t="s">
        <v>1</v>
      </c>
      <c r="B3" s="12" t="s">
        <v>2</v>
      </c>
      <c r="C3" s="12" t="s">
        <v>3</v>
      </c>
      <c r="D3" s="12" t="s">
        <v>5</v>
      </c>
      <c r="E3" s="11" t="s">
        <v>159</v>
      </c>
      <c r="F3" s="13" t="s">
        <v>160</v>
      </c>
      <c r="G3" s="13" t="s">
        <v>161</v>
      </c>
      <c r="H3" s="13" t="s">
        <v>162</v>
      </c>
      <c r="I3" s="13" t="s">
        <v>163</v>
      </c>
      <c r="J3" s="13" t="s">
        <v>164</v>
      </c>
      <c r="K3" s="18" t="s">
        <v>165</v>
      </c>
      <c r="L3" s="19" t="s">
        <v>166</v>
      </c>
      <c r="M3" s="20" t="s">
        <v>167</v>
      </c>
      <c r="N3" s="20"/>
      <c r="O3" s="21" t="s">
        <v>168</v>
      </c>
      <c r="P3" s="21" t="s">
        <v>162</v>
      </c>
      <c r="Q3" s="21" t="s">
        <v>169</v>
      </c>
      <c r="R3" s="30" t="s">
        <v>170</v>
      </c>
      <c r="S3" s="30" t="s">
        <v>171</v>
      </c>
      <c r="T3" s="31"/>
    </row>
    <row r="4" hidden="1" customHeight="1" spans="1:20">
      <c r="A4" s="14">
        <v>1</v>
      </c>
      <c r="B4" s="15">
        <v>357</v>
      </c>
      <c r="C4" s="15" t="s">
        <v>12</v>
      </c>
      <c r="D4" s="15" t="s">
        <v>13</v>
      </c>
      <c r="E4" s="14">
        <f>VLOOKUP(B:B,[3]查询门店会员消费占比!$B$1:$F$65536,5,0)</f>
        <v>2500</v>
      </c>
      <c r="F4" s="14">
        <v>100</v>
      </c>
      <c r="G4" s="14">
        <f>VLOOKUP(B:B,[5]Sheet3!$A$1:$B$65536,2,0)</f>
        <v>149</v>
      </c>
      <c r="H4" s="14"/>
      <c r="I4" s="14">
        <v>1</v>
      </c>
      <c r="J4" s="14">
        <f>-H4*2+I4*2</f>
        <v>2</v>
      </c>
      <c r="K4" s="22">
        <v>0.8713</v>
      </c>
      <c r="L4" s="23">
        <v>0.9</v>
      </c>
      <c r="M4" s="24">
        <v>226800</v>
      </c>
      <c r="N4" s="24">
        <f>M4*L4</f>
        <v>204120</v>
      </c>
      <c r="O4" s="25" t="str">
        <f>VLOOKUP(B:B,[4]查询门店会员消费占比!$B$1:$I$65536,8,0)</f>
        <v>86.69%</v>
      </c>
      <c r="P4" s="26">
        <f>O4/L4</f>
        <v>0.963222222222222</v>
      </c>
      <c r="Q4" s="26">
        <f>O4-K4</f>
        <v>-0.00439999999999996</v>
      </c>
      <c r="R4" s="31"/>
      <c r="S4" s="32">
        <f>(L4-O4)*100*10</f>
        <v>33.1</v>
      </c>
      <c r="T4" s="32"/>
    </row>
    <row r="5" hidden="1" customHeight="1" spans="1:20">
      <c r="A5" s="14">
        <v>2</v>
      </c>
      <c r="B5" s="15">
        <v>365</v>
      </c>
      <c r="C5" s="15" t="s">
        <v>12</v>
      </c>
      <c r="D5" s="15" t="s">
        <v>14</v>
      </c>
      <c r="E5" s="14">
        <f>VLOOKUP(B:B,[3]查询门店会员消费占比!$B$1:$F$65536,5,0)</f>
        <v>3769</v>
      </c>
      <c r="F5" s="14">
        <v>226</v>
      </c>
      <c r="G5" s="14">
        <f>VLOOKUP(B:B,[5]Sheet3!$A$1:$B$65536,2,0)</f>
        <v>120</v>
      </c>
      <c r="H5" s="14">
        <f>G5-F5</f>
        <v>-106</v>
      </c>
      <c r="I5" s="14">
        <v>7</v>
      </c>
      <c r="J5" s="14">
        <f t="shared" ref="J5:J36" si="0">-H5*2+I5*2</f>
        <v>226</v>
      </c>
      <c r="K5" s="22">
        <v>0.7596</v>
      </c>
      <c r="L5" s="23">
        <v>0.8</v>
      </c>
      <c r="M5" s="24">
        <v>267750</v>
      </c>
      <c r="N5" s="24">
        <f t="shared" ref="N5:N36" si="1">M5*L5</f>
        <v>214200</v>
      </c>
      <c r="O5" s="25" t="str">
        <f>VLOOKUP(B:B,[4]查询门店会员消费占比!$B$1:$I$65536,8,0)</f>
        <v>72.75%</v>
      </c>
      <c r="P5" s="26">
        <f t="shared" ref="P5:P36" si="2">O5/L5</f>
        <v>0.909375</v>
      </c>
      <c r="Q5" s="26">
        <f t="shared" ref="Q5:Q13" si="3">O5-K5</f>
        <v>-0.0320999999999999</v>
      </c>
      <c r="R5" s="31"/>
      <c r="S5" s="32">
        <f>(L5-O5)*100*10</f>
        <v>72.5</v>
      </c>
      <c r="T5" s="32"/>
    </row>
    <row r="6" hidden="1" customHeight="1" spans="1:20">
      <c r="A6" s="14">
        <v>3</v>
      </c>
      <c r="B6" s="15">
        <v>399</v>
      </c>
      <c r="C6" s="15" t="s">
        <v>15</v>
      </c>
      <c r="D6" s="15" t="s">
        <v>16</v>
      </c>
      <c r="E6" s="14">
        <f>VLOOKUP(B:B,[3]查询门店会员消费占比!$B$1:$F$65536,5,0)</f>
        <v>2696</v>
      </c>
      <c r="F6" s="14">
        <v>108</v>
      </c>
      <c r="G6" s="14">
        <f>VLOOKUP(B:B,[5]Sheet3!$A$1:$B$65536,2,0)</f>
        <v>207</v>
      </c>
      <c r="H6" s="14"/>
      <c r="I6" s="14">
        <v>5</v>
      </c>
      <c r="J6" s="14">
        <f t="shared" si="0"/>
        <v>10</v>
      </c>
      <c r="K6" s="22">
        <v>0.8607</v>
      </c>
      <c r="L6" s="23">
        <v>0.9</v>
      </c>
      <c r="M6" s="24">
        <v>243000</v>
      </c>
      <c r="N6" s="24">
        <f t="shared" si="1"/>
        <v>218700</v>
      </c>
      <c r="O6" s="25" t="str">
        <f>VLOOKUP(B:B,[4]查询门店会员消费占比!$B$1:$I$65536,8,0)</f>
        <v>85.46%</v>
      </c>
      <c r="P6" s="26">
        <f t="shared" si="2"/>
        <v>0.949555555555555</v>
      </c>
      <c r="Q6" s="26">
        <f t="shared" si="3"/>
        <v>-0.00609999999999999</v>
      </c>
      <c r="R6" s="31"/>
      <c r="S6" s="32">
        <f>(L6-O6)*100*10</f>
        <v>45.4000000000001</v>
      </c>
      <c r="T6" s="32"/>
    </row>
    <row r="7" customHeight="1" spans="1:20">
      <c r="A7" s="14">
        <v>4</v>
      </c>
      <c r="B7" s="15">
        <v>754</v>
      </c>
      <c r="C7" s="15" t="s">
        <v>17</v>
      </c>
      <c r="D7" s="16" t="s">
        <v>18</v>
      </c>
      <c r="E7" s="14">
        <f>VLOOKUP(B:B,[3]查询门店会员消费占比!$B$1:$F$65536,5,0)</f>
        <v>2791</v>
      </c>
      <c r="F7" s="14">
        <v>223</v>
      </c>
      <c r="G7" s="14">
        <f>VLOOKUP(B:B,[5]Sheet3!$A$1:$B$65536,2,0)</f>
        <v>300</v>
      </c>
      <c r="H7" s="14"/>
      <c r="I7" s="14">
        <v>4</v>
      </c>
      <c r="J7" s="14">
        <f t="shared" si="0"/>
        <v>8</v>
      </c>
      <c r="K7" s="22">
        <v>0.6886</v>
      </c>
      <c r="L7" s="23">
        <v>0.73</v>
      </c>
      <c r="M7" s="24">
        <v>226800</v>
      </c>
      <c r="N7" s="24">
        <f t="shared" si="1"/>
        <v>165564</v>
      </c>
      <c r="O7" s="25" t="str">
        <f>VLOOKUP(B:B,[4]查询门店会员消费占比!$B$1:$I$65536,8,0)</f>
        <v>74.2%</v>
      </c>
      <c r="P7" s="26">
        <f t="shared" si="2"/>
        <v>1.01643835616438</v>
      </c>
      <c r="Q7" s="26">
        <f t="shared" si="3"/>
        <v>0.0534</v>
      </c>
      <c r="R7" s="30" t="s">
        <v>172</v>
      </c>
      <c r="S7" s="33"/>
      <c r="T7" s="32"/>
    </row>
    <row r="8" hidden="1" customHeight="1" spans="1:20">
      <c r="A8" s="14">
        <v>5</v>
      </c>
      <c r="B8" s="15">
        <v>351</v>
      </c>
      <c r="C8" s="15" t="s">
        <v>17</v>
      </c>
      <c r="D8" s="15" t="s">
        <v>19</v>
      </c>
      <c r="E8" s="14">
        <f>VLOOKUP(B:B,[3]查询门店会员消费占比!$B$1:$F$65536,5,0)</f>
        <v>1878</v>
      </c>
      <c r="F8" s="14">
        <v>75</v>
      </c>
      <c r="G8" s="14">
        <f>VLOOKUP(B:B,[5]Sheet3!$A$1:$B$65536,2,0)</f>
        <v>106</v>
      </c>
      <c r="H8" s="14"/>
      <c r="I8" s="14">
        <v>3</v>
      </c>
      <c r="J8" s="14">
        <f t="shared" si="0"/>
        <v>6</v>
      </c>
      <c r="K8" s="22">
        <v>0.8449</v>
      </c>
      <c r="L8" s="23">
        <v>0.87</v>
      </c>
      <c r="M8" s="24">
        <v>194400</v>
      </c>
      <c r="N8" s="24">
        <f t="shared" si="1"/>
        <v>169128</v>
      </c>
      <c r="O8" s="25" t="str">
        <f>VLOOKUP(B:B,[4]查询门店会员消费占比!$B$1:$I$65536,8,0)</f>
        <v>78.35%</v>
      </c>
      <c r="P8" s="26">
        <f t="shared" si="2"/>
        <v>0.900574712643678</v>
      </c>
      <c r="Q8" s="26">
        <f t="shared" si="3"/>
        <v>-0.0614</v>
      </c>
      <c r="R8" s="31"/>
      <c r="S8" s="32">
        <f t="shared" ref="S8:S19" si="4">(L8-O8)*100*10</f>
        <v>86.5</v>
      </c>
      <c r="T8" s="32"/>
    </row>
    <row r="9" hidden="1" customHeight="1" spans="1:20">
      <c r="A9" s="14">
        <v>6</v>
      </c>
      <c r="B9" s="15">
        <v>52</v>
      </c>
      <c r="C9" s="15" t="s">
        <v>17</v>
      </c>
      <c r="D9" s="15" t="s">
        <v>20</v>
      </c>
      <c r="E9" s="14">
        <f>VLOOKUP(B:B,[3]查询门店会员消费占比!$B$1:$F$65536,5,0)</f>
        <v>2320</v>
      </c>
      <c r="F9" s="14">
        <v>93</v>
      </c>
      <c r="G9" s="14">
        <f>VLOOKUP(B:B,[5]Sheet3!$A$1:$B$65536,2,0)</f>
        <v>115</v>
      </c>
      <c r="H9" s="14"/>
      <c r="I9" s="14">
        <v>4</v>
      </c>
      <c r="J9" s="14">
        <f t="shared" si="0"/>
        <v>8</v>
      </c>
      <c r="K9" s="22">
        <v>0.8629</v>
      </c>
      <c r="L9" s="23">
        <v>0.89</v>
      </c>
      <c r="M9" s="24">
        <v>181500</v>
      </c>
      <c r="N9" s="24">
        <f t="shared" si="1"/>
        <v>161535</v>
      </c>
      <c r="O9" s="25" t="str">
        <f>VLOOKUP(B:B,[4]查询门店会员消费占比!$B$1:$I$65536,8,0)</f>
        <v>84.61%</v>
      </c>
      <c r="P9" s="26">
        <f t="shared" si="2"/>
        <v>0.950674157303371</v>
      </c>
      <c r="Q9" s="26">
        <f t="shared" si="3"/>
        <v>-0.0168000000000001</v>
      </c>
      <c r="R9" s="31"/>
      <c r="S9" s="32">
        <f t="shared" si="4"/>
        <v>43.9</v>
      </c>
      <c r="T9" s="32"/>
    </row>
    <row r="10" hidden="1" customHeight="1" spans="1:20">
      <c r="A10" s="14">
        <v>7</v>
      </c>
      <c r="B10" s="15">
        <v>359</v>
      </c>
      <c r="C10" s="15" t="s">
        <v>12</v>
      </c>
      <c r="D10" s="15" t="s">
        <v>21</v>
      </c>
      <c r="E10" s="14">
        <f>VLOOKUP(B:B,[3]查询门店会员消费占比!$B$1:$F$65536,5,0)</f>
        <v>3143</v>
      </c>
      <c r="F10" s="14">
        <v>189</v>
      </c>
      <c r="G10" s="14">
        <f>VLOOKUP(B:B,[5]Sheet3!$A$1:$B$65536,2,0)</f>
        <v>208</v>
      </c>
      <c r="H10" s="14"/>
      <c r="I10" s="14">
        <v>8</v>
      </c>
      <c r="J10" s="14">
        <f t="shared" si="0"/>
        <v>16</v>
      </c>
      <c r="K10" s="22">
        <v>0.7877</v>
      </c>
      <c r="L10" s="23">
        <v>0.84</v>
      </c>
      <c r="M10" s="24">
        <v>210600</v>
      </c>
      <c r="N10" s="24">
        <f t="shared" si="1"/>
        <v>176904</v>
      </c>
      <c r="O10" s="25" t="str">
        <f>VLOOKUP(B:B,[4]查询门店会员消费占比!$B$1:$I$65536,8,0)</f>
        <v>75.35%</v>
      </c>
      <c r="P10" s="26">
        <f t="shared" si="2"/>
        <v>0.897023809523809</v>
      </c>
      <c r="Q10" s="26">
        <f t="shared" si="3"/>
        <v>-0.0342</v>
      </c>
      <c r="R10" s="31"/>
      <c r="S10" s="32">
        <f t="shared" si="4"/>
        <v>86.5</v>
      </c>
      <c r="T10" s="32"/>
    </row>
    <row r="11" hidden="1" customHeight="1" spans="1:20">
      <c r="A11" s="14">
        <v>8</v>
      </c>
      <c r="B11" s="15">
        <v>572</v>
      </c>
      <c r="C11" s="15" t="s">
        <v>22</v>
      </c>
      <c r="D11" s="15" t="s">
        <v>23</v>
      </c>
      <c r="E11" s="14">
        <f>VLOOKUP(B:B,[3]查询门店会员消费占比!$B$1:$F$65536,5,0)</f>
        <v>2346</v>
      </c>
      <c r="F11" s="14">
        <v>141</v>
      </c>
      <c r="G11" s="14">
        <f>VLOOKUP(B:B,[5]Sheet3!$A$1:$B$65536,2,0)</f>
        <v>221</v>
      </c>
      <c r="H11" s="14"/>
      <c r="I11" s="14">
        <v>2</v>
      </c>
      <c r="J11" s="14">
        <f t="shared" si="0"/>
        <v>4</v>
      </c>
      <c r="K11" s="22">
        <v>0.7703</v>
      </c>
      <c r="L11" s="23">
        <v>0.82</v>
      </c>
      <c r="M11" s="24">
        <v>191400</v>
      </c>
      <c r="N11" s="24">
        <f t="shared" si="1"/>
        <v>156948</v>
      </c>
      <c r="O11" s="25" t="str">
        <f>VLOOKUP(B:B,[4]查询门店会员消费占比!$B$1:$I$65536,8,0)</f>
        <v>80.59%</v>
      </c>
      <c r="P11" s="26">
        <f t="shared" si="2"/>
        <v>0.982804878048781</v>
      </c>
      <c r="Q11" s="26">
        <f t="shared" si="3"/>
        <v>0.0356000000000001</v>
      </c>
      <c r="R11" s="31"/>
      <c r="S11" s="32">
        <f t="shared" si="4"/>
        <v>14.0999999999999</v>
      </c>
      <c r="T11" s="32"/>
    </row>
    <row r="12" hidden="1" customHeight="1" spans="1:20">
      <c r="A12" s="14">
        <v>9</v>
      </c>
      <c r="B12" s="15">
        <v>743</v>
      </c>
      <c r="C12" s="15" t="s">
        <v>15</v>
      </c>
      <c r="D12" s="15" t="s">
        <v>24</v>
      </c>
      <c r="E12" s="14">
        <f>VLOOKUP(B:B,[3]查询门店会员消费占比!$B$1:$F$65536,5,0)</f>
        <v>3064</v>
      </c>
      <c r="F12" s="14">
        <v>184</v>
      </c>
      <c r="G12" s="14">
        <f>VLOOKUP(B:B,[5]Sheet3!$A$1:$B$65536,2,0)</f>
        <v>154</v>
      </c>
      <c r="H12" s="14">
        <f>G12-F12</f>
        <v>-30</v>
      </c>
      <c r="I12" s="14">
        <v>1</v>
      </c>
      <c r="J12" s="14">
        <f t="shared" si="0"/>
        <v>62</v>
      </c>
      <c r="K12" s="22">
        <v>0.7511</v>
      </c>
      <c r="L12" s="23">
        <v>0.78</v>
      </c>
      <c r="M12" s="24">
        <v>148500</v>
      </c>
      <c r="N12" s="24">
        <f t="shared" si="1"/>
        <v>115830</v>
      </c>
      <c r="O12" s="25" t="str">
        <f>VLOOKUP(B:B,[4]查询门店会员消费占比!$B$1:$I$65536,8,0)</f>
        <v>77.09%</v>
      </c>
      <c r="P12" s="26">
        <f t="shared" si="2"/>
        <v>0.988333333333333</v>
      </c>
      <c r="Q12" s="26">
        <f t="shared" si="3"/>
        <v>0.0198</v>
      </c>
      <c r="R12" s="31"/>
      <c r="S12" s="32">
        <f t="shared" si="4"/>
        <v>9.1</v>
      </c>
      <c r="T12" s="32"/>
    </row>
    <row r="13" hidden="1" customHeight="1" spans="1:20">
      <c r="A13" s="14">
        <v>10</v>
      </c>
      <c r="B13" s="15">
        <v>744</v>
      </c>
      <c r="C13" s="15" t="s">
        <v>22</v>
      </c>
      <c r="D13" s="15" t="s">
        <v>25</v>
      </c>
      <c r="E13" s="14">
        <f>VLOOKUP(B:B,[3]查询门店会员消费占比!$B$1:$F$65536,5,0)</f>
        <v>4458</v>
      </c>
      <c r="F13" s="14">
        <v>178</v>
      </c>
      <c r="G13" s="14">
        <f>VLOOKUP(B:B,[5]Sheet3!$A$1:$B$65536,2,0)</f>
        <v>178</v>
      </c>
      <c r="H13" s="14"/>
      <c r="I13" s="14">
        <v>16</v>
      </c>
      <c r="J13" s="14">
        <f t="shared" si="0"/>
        <v>32</v>
      </c>
      <c r="K13" s="22">
        <v>0.8024</v>
      </c>
      <c r="L13" s="23">
        <v>0.83</v>
      </c>
      <c r="M13" s="24">
        <v>243000</v>
      </c>
      <c r="N13" s="24">
        <f t="shared" si="1"/>
        <v>201690</v>
      </c>
      <c r="O13" s="25" t="str">
        <f>VLOOKUP(B:B,[4]查询门店会员消费占比!$B$1:$I$65536,8,0)</f>
        <v>78.1%</v>
      </c>
      <c r="P13" s="26">
        <f t="shared" si="2"/>
        <v>0.940963855421687</v>
      </c>
      <c r="Q13" s="26">
        <f t="shared" si="3"/>
        <v>-0.0214000000000001</v>
      </c>
      <c r="R13" s="31"/>
      <c r="S13" s="32">
        <f t="shared" si="4"/>
        <v>49</v>
      </c>
      <c r="T13" s="32"/>
    </row>
    <row r="14" hidden="1" customHeight="1" spans="1:20">
      <c r="A14" s="14">
        <v>11</v>
      </c>
      <c r="B14" s="15">
        <v>391</v>
      </c>
      <c r="C14" s="15" t="s">
        <v>22</v>
      </c>
      <c r="D14" s="15" t="s">
        <v>26</v>
      </c>
      <c r="E14" s="14">
        <f>VLOOKUP(B:B,[3]查询门店会员消费占比!$B$1:$F$65536,5,0)</f>
        <v>2618</v>
      </c>
      <c r="F14" s="14">
        <v>262</v>
      </c>
      <c r="G14" s="14">
        <f>VLOOKUP(B:B,[5]Sheet3!$A$1:$B$65536,2,0)</f>
        <v>215</v>
      </c>
      <c r="H14" s="14">
        <f>G14-F14</f>
        <v>-47</v>
      </c>
      <c r="I14" s="14">
        <v>8</v>
      </c>
      <c r="J14" s="14">
        <f t="shared" si="0"/>
        <v>110</v>
      </c>
      <c r="K14" s="22">
        <v>0.5766</v>
      </c>
      <c r="L14" s="23">
        <v>0.69</v>
      </c>
      <c r="M14" s="24">
        <v>226800</v>
      </c>
      <c r="N14" s="24">
        <f t="shared" si="1"/>
        <v>156492</v>
      </c>
      <c r="O14" s="25" t="str">
        <f>VLOOKUP(B:B,[4]查询门店会员消费占比!$B$1:$I$65536,8,0)</f>
        <v>64.72%</v>
      </c>
      <c r="P14" s="26">
        <f t="shared" si="2"/>
        <v>0.937971014492754</v>
      </c>
      <c r="Q14" s="26">
        <f>O14-K14</f>
        <v>0.0706</v>
      </c>
      <c r="R14" s="31"/>
      <c r="S14" s="32">
        <f t="shared" si="4"/>
        <v>42.7999999999999</v>
      </c>
      <c r="T14" s="32"/>
    </row>
    <row r="15" hidden="1" customHeight="1" spans="1:20">
      <c r="A15" s="14">
        <v>12</v>
      </c>
      <c r="B15" s="15">
        <v>54</v>
      </c>
      <c r="C15" s="15" t="s">
        <v>17</v>
      </c>
      <c r="D15" s="15" t="s">
        <v>27</v>
      </c>
      <c r="E15" s="14">
        <f>VLOOKUP(B:B,[3]查询门店会员消费占比!$B$1:$F$65536,5,0)</f>
        <v>3207</v>
      </c>
      <c r="F15" s="14">
        <v>128</v>
      </c>
      <c r="G15" s="14">
        <f>VLOOKUP(B:B,[5]Sheet3!$A$1:$B$65536,2,0)</f>
        <v>190</v>
      </c>
      <c r="H15" s="14"/>
      <c r="I15" s="14">
        <v>2</v>
      </c>
      <c r="J15" s="14">
        <f t="shared" si="0"/>
        <v>4</v>
      </c>
      <c r="K15" s="22">
        <v>0.9362</v>
      </c>
      <c r="L15" s="23">
        <v>0.94</v>
      </c>
      <c r="M15" s="24">
        <v>223560</v>
      </c>
      <c r="N15" s="24">
        <f t="shared" si="1"/>
        <v>210146.4</v>
      </c>
      <c r="O15" s="25" t="str">
        <f>VLOOKUP(B:B,[4]查询门店会员消费占比!$B$1:$I$65536,8,0)</f>
        <v>93.11%</v>
      </c>
      <c r="P15" s="26">
        <f t="shared" si="2"/>
        <v>0.990531914893617</v>
      </c>
      <c r="Q15" s="26">
        <f>O15-K15</f>
        <v>-0.00509999999999999</v>
      </c>
      <c r="R15" s="31"/>
      <c r="S15" s="32">
        <f t="shared" si="4"/>
        <v>8.89999999999991</v>
      </c>
      <c r="T15" s="32"/>
    </row>
    <row r="16" hidden="1" customHeight="1" spans="1:20">
      <c r="A16" s="14">
        <v>13</v>
      </c>
      <c r="B16" s="15">
        <v>582</v>
      </c>
      <c r="C16" s="15" t="s">
        <v>12</v>
      </c>
      <c r="D16" s="15" t="s">
        <v>28</v>
      </c>
      <c r="E16" s="14">
        <f>VLOOKUP(B:B,[3]查询门店会员消费占比!$B$1:$F$65536,5,0)</f>
        <v>7195</v>
      </c>
      <c r="F16" s="17">
        <v>360</v>
      </c>
      <c r="G16" s="14">
        <f>VLOOKUP(B:B,[5]Sheet3!$A$1:$B$65536,2,0)</f>
        <v>325</v>
      </c>
      <c r="H16" s="14">
        <f>G16-F16</f>
        <v>-35</v>
      </c>
      <c r="I16" s="14">
        <v>4</v>
      </c>
      <c r="J16" s="14">
        <f t="shared" si="0"/>
        <v>78</v>
      </c>
      <c r="K16" s="22">
        <v>0.5525</v>
      </c>
      <c r="L16" s="23">
        <v>0.6</v>
      </c>
      <c r="M16" s="24">
        <v>945000</v>
      </c>
      <c r="N16" s="24">
        <f t="shared" si="1"/>
        <v>567000</v>
      </c>
      <c r="O16" s="25" t="str">
        <f>VLOOKUP(B:B,[4]查询门店会员消费占比!$B$1:$I$65536,8,0)</f>
        <v>50.53%</v>
      </c>
      <c r="P16" s="26">
        <f t="shared" si="2"/>
        <v>0.842166666666667</v>
      </c>
      <c r="Q16" s="26">
        <f>O16-K16</f>
        <v>-0.0472</v>
      </c>
      <c r="R16" s="31"/>
      <c r="S16" s="32">
        <f t="shared" si="4"/>
        <v>94.7</v>
      </c>
      <c r="T16" s="32"/>
    </row>
    <row r="17" hidden="1" customHeight="1" spans="1:20">
      <c r="A17" s="14">
        <v>14</v>
      </c>
      <c r="B17" s="15">
        <v>387</v>
      </c>
      <c r="C17" s="15" t="s">
        <v>15</v>
      </c>
      <c r="D17" s="15" t="s">
        <v>29</v>
      </c>
      <c r="E17" s="14">
        <f>VLOOKUP(B:B,[3]查询门店会员消费占比!$B$1:$F$65536,5,0)</f>
        <v>4077</v>
      </c>
      <c r="F17" s="14">
        <v>245</v>
      </c>
      <c r="G17" s="14">
        <f>VLOOKUP(B:B,[5]Sheet3!$A$1:$B$65536,2,0)</f>
        <v>107</v>
      </c>
      <c r="H17" s="14">
        <f>G17-F17</f>
        <v>-138</v>
      </c>
      <c r="I17" s="14">
        <v>1</v>
      </c>
      <c r="J17" s="14">
        <f t="shared" si="0"/>
        <v>278</v>
      </c>
      <c r="K17" s="22">
        <v>0.7566</v>
      </c>
      <c r="L17" s="23">
        <v>0.86</v>
      </c>
      <c r="M17" s="24">
        <v>307282.5</v>
      </c>
      <c r="N17" s="24">
        <f t="shared" si="1"/>
        <v>264262.95</v>
      </c>
      <c r="O17" s="25" t="str">
        <f>VLOOKUP(B:B,[4]查询门店会员消费占比!$B$1:$I$65536,8,0)</f>
        <v>82.83%</v>
      </c>
      <c r="P17" s="26">
        <f t="shared" si="2"/>
        <v>0.963139534883721</v>
      </c>
      <c r="Q17" s="26">
        <f>O17-K17</f>
        <v>0.0717000000000001</v>
      </c>
      <c r="R17" s="31"/>
      <c r="S17" s="32">
        <f t="shared" si="4"/>
        <v>31.6999999999999</v>
      </c>
      <c r="T17" s="32"/>
    </row>
    <row r="18" hidden="1" customHeight="1" spans="1:20">
      <c r="A18" s="14">
        <v>15</v>
      </c>
      <c r="B18" s="15">
        <v>717</v>
      </c>
      <c r="C18" s="15" t="s">
        <v>173</v>
      </c>
      <c r="D18" s="15" t="s">
        <v>31</v>
      </c>
      <c r="E18" s="14">
        <f>VLOOKUP(B:B,[3]查询门店会员消费占比!$B$1:$F$65536,5,0)</f>
        <v>2251</v>
      </c>
      <c r="F18" s="14">
        <v>90</v>
      </c>
      <c r="G18" s="14">
        <f>VLOOKUP(B:B,[5]Sheet3!$A$1:$B$65536,2,0)</f>
        <v>117</v>
      </c>
      <c r="H18" s="14"/>
      <c r="I18" s="14">
        <v>1</v>
      </c>
      <c r="J18" s="14">
        <f t="shared" si="0"/>
        <v>2</v>
      </c>
      <c r="K18" s="22">
        <v>0.8478</v>
      </c>
      <c r="L18" s="23">
        <v>0.87</v>
      </c>
      <c r="M18" s="24">
        <v>138600</v>
      </c>
      <c r="N18" s="24">
        <f t="shared" si="1"/>
        <v>120582</v>
      </c>
      <c r="O18" s="25" t="str">
        <f>VLOOKUP(B:B,[4]查询门店会员消费占比!$B$1:$I$65536,8,0)</f>
        <v>84.59%</v>
      </c>
      <c r="P18" s="26">
        <f t="shared" si="2"/>
        <v>0.972298850574713</v>
      </c>
      <c r="Q18" s="26">
        <f>O18-K18</f>
        <v>-0.00190000000000001</v>
      </c>
      <c r="R18" s="31"/>
      <c r="S18" s="32">
        <f t="shared" si="4"/>
        <v>24.1</v>
      </c>
      <c r="T18" s="32"/>
    </row>
    <row r="19" hidden="1" customHeight="1" spans="1:20">
      <c r="A19" s="14">
        <v>16</v>
      </c>
      <c r="B19" s="15">
        <v>349</v>
      </c>
      <c r="C19" s="15" t="s">
        <v>22</v>
      </c>
      <c r="D19" s="15" t="s">
        <v>32</v>
      </c>
      <c r="E19" s="14">
        <f>VLOOKUP(B:B,[3]查询门店会员消费占比!$B$1:$F$65536,5,0)</f>
        <v>2718</v>
      </c>
      <c r="F19" s="14">
        <v>217</v>
      </c>
      <c r="G19" s="14">
        <f>VLOOKUP(B:B,[5]Sheet3!$A$1:$B$65536,2,0)</f>
        <v>186</v>
      </c>
      <c r="H19" s="14">
        <f>G19-F19</f>
        <v>-31</v>
      </c>
      <c r="I19" s="14">
        <v>2</v>
      </c>
      <c r="J19" s="14">
        <f t="shared" si="0"/>
        <v>66</v>
      </c>
      <c r="K19" s="22">
        <v>0.6221</v>
      </c>
      <c r="L19" s="23">
        <v>0.66</v>
      </c>
      <c r="M19" s="24">
        <v>204120</v>
      </c>
      <c r="N19" s="24">
        <f t="shared" si="1"/>
        <v>134719.2</v>
      </c>
      <c r="O19" s="25" t="str">
        <f>VLOOKUP(B:B,[4]查询门店会员消费占比!$B$1:$I$65536,8,0)</f>
        <v>56.69%</v>
      </c>
      <c r="P19" s="26">
        <f t="shared" si="2"/>
        <v>0.858939393939394</v>
      </c>
      <c r="Q19" s="26">
        <f>O19-K19</f>
        <v>-0.0552</v>
      </c>
      <c r="R19" s="31"/>
      <c r="S19" s="32">
        <f t="shared" si="4"/>
        <v>93.1000000000001</v>
      </c>
      <c r="T19" s="32"/>
    </row>
    <row r="20" customHeight="1" spans="1:20">
      <c r="A20" s="14">
        <v>17</v>
      </c>
      <c r="B20" s="15">
        <v>710</v>
      </c>
      <c r="C20" s="15" t="s">
        <v>17</v>
      </c>
      <c r="D20" s="16" t="s">
        <v>33</v>
      </c>
      <c r="E20" s="14">
        <f>VLOOKUP(B:B,[3]查询门店会员消费占比!$B$1:$F$65536,5,0)</f>
        <v>2196</v>
      </c>
      <c r="F20" s="14">
        <v>88</v>
      </c>
      <c r="G20" s="14">
        <f>VLOOKUP(B:B,[5]Sheet3!$A$1:$B$65536,2,0)</f>
        <v>120</v>
      </c>
      <c r="H20" s="14"/>
      <c r="I20" s="14">
        <v>1</v>
      </c>
      <c r="J20" s="14">
        <f t="shared" si="0"/>
        <v>2</v>
      </c>
      <c r="K20" s="22">
        <v>0.8187</v>
      </c>
      <c r="L20" s="23">
        <v>0.84</v>
      </c>
      <c r="M20" s="24">
        <v>105090</v>
      </c>
      <c r="N20" s="24">
        <f t="shared" si="1"/>
        <v>88275.6</v>
      </c>
      <c r="O20" s="25" t="str">
        <f>VLOOKUP(B:B,[4]查询门店会员消费占比!$B$1:$I$65536,8,0)</f>
        <v>84.28%</v>
      </c>
      <c r="P20" s="26">
        <f t="shared" si="2"/>
        <v>1.00333333333333</v>
      </c>
      <c r="Q20" s="26">
        <f t="shared" ref="Q20:Q39" si="5">O20-K20</f>
        <v>0.0240999999999999</v>
      </c>
      <c r="R20" s="30" t="s">
        <v>172</v>
      </c>
      <c r="S20" s="33"/>
      <c r="T20" s="32"/>
    </row>
    <row r="21" hidden="1" customHeight="1" spans="1:20">
      <c r="A21" s="14">
        <v>18</v>
      </c>
      <c r="B21" s="15">
        <v>747</v>
      </c>
      <c r="C21" s="15" t="s">
        <v>22</v>
      </c>
      <c r="D21" s="15" t="s">
        <v>34</v>
      </c>
      <c r="E21" s="14">
        <f>VLOOKUP(B:B,[3]查询门店会员消费占比!$B$1:$F$65536,5,0)</f>
        <v>2552</v>
      </c>
      <c r="F21" s="14">
        <v>102</v>
      </c>
      <c r="G21" s="14">
        <f>VLOOKUP(B:B,[5]Sheet3!$A$1:$B$65536,2,0)</f>
        <v>137</v>
      </c>
      <c r="H21" s="14"/>
      <c r="I21" s="14">
        <v>3</v>
      </c>
      <c r="J21" s="14">
        <f t="shared" si="0"/>
        <v>6</v>
      </c>
      <c r="K21" s="27">
        <v>0.83</v>
      </c>
      <c r="L21" s="23">
        <v>0.85</v>
      </c>
      <c r="M21" s="24">
        <v>252000</v>
      </c>
      <c r="N21" s="24">
        <f t="shared" si="1"/>
        <v>214200</v>
      </c>
      <c r="O21" s="25" t="str">
        <f>VLOOKUP(B:B,[4]查询门店会员消费占比!$B$1:$I$65536,8,0)</f>
        <v>80.72%</v>
      </c>
      <c r="P21" s="26">
        <f t="shared" si="2"/>
        <v>0.94964705882353</v>
      </c>
      <c r="Q21" s="26">
        <f t="shared" si="5"/>
        <v>-0.0227999999999999</v>
      </c>
      <c r="R21" s="31"/>
      <c r="S21" s="32">
        <f t="shared" ref="S21:S26" si="6">(L21-O21)*100*10</f>
        <v>42.7999999999999</v>
      </c>
      <c r="T21" s="32"/>
    </row>
    <row r="22" hidden="1" customHeight="1" spans="1:20">
      <c r="A22" s="14">
        <v>19</v>
      </c>
      <c r="B22" s="15">
        <v>748</v>
      </c>
      <c r="C22" s="15" t="s">
        <v>173</v>
      </c>
      <c r="D22" s="15" t="s">
        <v>35</v>
      </c>
      <c r="E22" s="14">
        <f>VLOOKUP(B:B,[3]查询门店会员消费占比!$B$1:$F$65536,5,0)</f>
        <v>2064</v>
      </c>
      <c r="F22" s="14">
        <v>83</v>
      </c>
      <c r="G22" s="14">
        <f>VLOOKUP(B:B,[5]Sheet3!$A$1:$B$65536,2,0)</f>
        <v>122</v>
      </c>
      <c r="H22" s="14"/>
      <c r="I22" s="14">
        <v>4</v>
      </c>
      <c r="J22" s="14">
        <f t="shared" si="0"/>
        <v>8</v>
      </c>
      <c r="K22" s="22">
        <v>0.8539</v>
      </c>
      <c r="L22" s="23">
        <v>0.88</v>
      </c>
      <c r="M22" s="24">
        <v>148500</v>
      </c>
      <c r="N22" s="24">
        <f t="shared" si="1"/>
        <v>130680</v>
      </c>
      <c r="O22" s="25" t="str">
        <f>VLOOKUP(B:B,[4]查询门店会员消费占比!$B$1:$I$65536,8,0)</f>
        <v>79.88%</v>
      </c>
      <c r="P22" s="26">
        <f t="shared" si="2"/>
        <v>0.907727272727273</v>
      </c>
      <c r="Q22" s="26">
        <f t="shared" si="5"/>
        <v>-0.0551</v>
      </c>
      <c r="R22" s="31"/>
      <c r="S22" s="32">
        <f t="shared" si="6"/>
        <v>81.2</v>
      </c>
      <c r="T22" s="32"/>
    </row>
    <row r="23" hidden="1" customHeight="1" spans="1:20">
      <c r="A23" s="14">
        <v>20</v>
      </c>
      <c r="B23" s="15">
        <v>723</v>
      </c>
      <c r="C23" s="15" t="s">
        <v>22</v>
      </c>
      <c r="D23" s="15" t="s">
        <v>36</v>
      </c>
      <c r="E23" s="14">
        <f>VLOOKUP(B:B,[3]查询门店会员消费占比!$B$1:$F$65536,5,0)</f>
        <v>2433</v>
      </c>
      <c r="F23" s="14">
        <v>97</v>
      </c>
      <c r="G23" s="14">
        <f>VLOOKUP(B:B,[5]Sheet3!$A$1:$B$65536,2,0)</f>
        <v>82</v>
      </c>
      <c r="H23" s="14">
        <f>G23-F23</f>
        <v>-15</v>
      </c>
      <c r="I23" s="14">
        <v>2</v>
      </c>
      <c r="J23" s="14">
        <f t="shared" si="0"/>
        <v>34</v>
      </c>
      <c r="K23" s="22">
        <v>0.8079</v>
      </c>
      <c r="L23" s="23">
        <v>0.88</v>
      </c>
      <c r="M23" s="24">
        <v>118800</v>
      </c>
      <c r="N23" s="24">
        <f t="shared" si="1"/>
        <v>104544</v>
      </c>
      <c r="O23" s="25" t="str">
        <f>VLOOKUP(B:B,[4]查询门店会员消费占比!$B$1:$I$65536,8,0)</f>
        <v>83.3%</v>
      </c>
      <c r="P23" s="26">
        <f t="shared" si="2"/>
        <v>0.946590909090909</v>
      </c>
      <c r="Q23" s="26">
        <f t="shared" si="5"/>
        <v>0.0250999999999999</v>
      </c>
      <c r="R23" s="31"/>
      <c r="S23" s="32">
        <f t="shared" si="6"/>
        <v>47</v>
      </c>
      <c r="T23" s="32"/>
    </row>
    <row r="24" hidden="1" customHeight="1" spans="1:20">
      <c r="A24" s="14">
        <v>21</v>
      </c>
      <c r="B24" s="15">
        <v>750</v>
      </c>
      <c r="C24" s="15" t="s">
        <v>15</v>
      </c>
      <c r="D24" s="15" t="s">
        <v>37</v>
      </c>
      <c r="E24" s="14">
        <f>VLOOKUP(B:B,[3]查询门店会员消费占比!$B$1:$F$65536,5,0)</f>
        <v>8712</v>
      </c>
      <c r="F24" s="14">
        <v>523</v>
      </c>
      <c r="G24" s="14">
        <f>VLOOKUP(B:B,[5]Sheet3!$A$1:$B$65536,2,0)</f>
        <v>583</v>
      </c>
      <c r="H24" s="14"/>
      <c r="I24" s="14">
        <v>16</v>
      </c>
      <c r="J24" s="14">
        <f t="shared" si="0"/>
        <v>32</v>
      </c>
      <c r="K24" s="22">
        <v>0.7632</v>
      </c>
      <c r="L24" s="23">
        <v>0.79</v>
      </c>
      <c r="M24" s="24">
        <v>661500</v>
      </c>
      <c r="N24" s="24">
        <f t="shared" si="1"/>
        <v>522585</v>
      </c>
      <c r="O24" s="25" t="str">
        <f>VLOOKUP(B:B,[4]查询门店会员消费占比!$B$1:$I$65536,8,0)</f>
        <v>76.31%</v>
      </c>
      <c r="P24" s="26">
        <f t="shared" si="2"/>
        <v>0.965949367088608</v>
      </c>
      <c r="Q24" s="26">
        <f t="shared" si="5"/>
        <v>-9.9999999999878e-5</v>
      </c>
      <c r="R24" s="31"/>
      <c r="S24" s="32">
        <f t="shared" si="6"/>
        <v>26.9</v>
      </c>
      <c r="T24" s="32"/>
    </row>
    <row r="25" hidden="1" customHeight="1" spans="1:20">
      <c r="A25" s="14">
        <v>22</v>
      </c>
      <c r="B25" s="15">
        <v>545</v>
      </c>
      <c r="C25" s="15" t="s">
        <v>15</v>
      </c>
      <c r="D25" s="15" t="s">
        <v>38</v>
      </c>
      <c r="E25" s="14">
        <f>VLOOKUP(B:B,[3]查询门店会员消费占比!$B$1:$F$65536,5,0)</f>
        <v>1460</v>
      </c>
      <c r="F25" s="14">
        <v>88</v>
      </c>
      <c r="G25" s="14">
        <f>VLOOKUP(B:B,[5]Sheet3!$A$1:$B$65536,2,0)</f>
        <v>72</v>
      </c>
      <c r="H25" s="14">
        <f>G25-F25</f>
        <v>-16</v>
      </c>
      <c r="I25" s="14">
        <v>2</v>
      </c>
      <c r="J25" s="14">
        <f t="shared" si="0"/>
        <v>36</v>
      </c>
      <c r="K25" s="22">
        <v>0.7561</v>
      </c>
      <c r="L25" s="23">
        <v>0.84</v>
      </c>
      <c r="M25" s="24">
        <v>91530</v>
      </c>
      <c r="N25" s="24">
        <f t="shared" si="1"/>
        <v>76885.2</v>
      </c>
      <c r="O25" s="25" t="str">
        <f>VLOOKUP(B:B,[4]查询门店会员消费占比!$B$1:$I$65536,8,0)</f>
        <v>80.41%</v>
      </c>
      <c r="P25" s="26">
        <f t="shared" si="2"/>
        <v>0.957261904761905</v>
      </c>
      <c r="Q25" s="26">
        <f t="shared" si="5"/>
        <v>0.0479999999999999</v>
      </c>
      <c r="R25" s="31"/>
      <c r="S25" s="32">
        <f t="shared" si="6"/>
        <v>35.9</v>
      </c>
      <c r="T25" s="32"/>
    </row>
    <row r="26" hidden="1" customHeight="1" spans="1:20">
      <c r="A26" s="14">
        <v>23</v>
      </c>
      <c r="B26" s="15">
        <v>741</v>
      </c>
      <c r="C26" s="15" t="s">
        <v>22</v>
      </c>
      <c r="D26" s="15" t="s">
        <v>39</v>
      </c>
      <c r="E26" s="14">
        <f>VLOOKUP(B:B,[3]查询门店会员消费占比!$B$1:$F$65536,5,0)</f>
        <v>1418</v>
      </c>
      <c r="F26" s="14">
        <v>85</v>
      </c>
      <c r="G26" s="14">
        <f>VLOOKUP(B:B,[5]Sheet3!$A$1:$B$65536,2,0)</f>
        <v>78</v>
      </c>
      <c r="H26" s="14">
        <f>G26-F26</f>
        <v>-7</v>
      </c>
      <c r="I26" s="14">
        <v>1</v>
      </c>
      <c r="J26" s="14">
        <f t="shared" si="0"/>
        <v>16</v>
      </c>
      <c r="K26" s="22">
        <v>0.7652</v>
      </c>
      <c r="L26" s="23">
        <v>0.8</v>
      </c>
      <c r="M26" s="24">
        <v>88140</v>
      </c>
      <c r="N26" s="24">
        <f t="shared" si="1"/>
        <v>70512</v>
      </c>
      <c r="O26" s="25" t="str">
        <f>VLOOKUP(B:B,[4]查询门店会员消费占比!$B$1:$I$65536,8,0)</f>
        <v>75.86%</v>
      </c>
      <c r="P26" s="26">
        <f t="shared" si="2"/>
        <v>0.94825</v>
      </c>
      <c r="Q26" s="26">
        <f t="shared" si="5"/>
        <v>-0.00660000000000005</v>
      </c>
      <c r="R26" s="31"/>
      <c r="S26" s="32">
        <f t="shared" si="6"/>
        <v>41.4000000000001</v>
      </c>
      <c r="T26" s="32"/>
    </row>
    <row r="27" customHeight="1" spans="1:20">
      <c r="A27" s="14">
        <v>24</v>
      </c>
      <c r="B27" s="15">
        <v>732</v>
      </c>
      <c r="C27" s="15" t="s">
        <v>174</v>
      </c>
      <c r="D27" s="16" t="s">
        <v>40</v>
      </c>
      <c r="E27" s="14">
        <f>VLOOKUP(B:B,[3]查询门店会员消费占比!$B$1:$F$65536,5,0)</f>
        <v>1259</v>
      </c>
      <c r="F27" s="14">
        <v>76</v>
      </c>
      <c r="G27" s="14">
        <f>VLOOKUP(B:B,[5]Sheet3!$A$1:$B$65536,2,0)</f>
        <v>104</v>
      </c>
      <c r="H27" s="14"/>
      <c r="I27" s="14">
        <v>4</v>
      </c>
      <c r="J27" s="14">
        <f t="shared" si="0"/>
        <v>8</v>
      </c>
      <c r="K27" s="22">
        <v>0.7327</v>
      </c>
      <c r="L27" s="23">
        <v>0.77</v>
      </c>
      <c r="M27" s="24">
        <v>125400</v>
      </c>
      <c r="N27" s="24">
        <f t="shared" si="1"/>
        <v>96558</v>
      </c>
      <c r="O27" s="25" t="str">
        <f>VLOOKUP(B:B,[4]查询门店会员消费占比!$B$1:$I$65536,8,0)</f>
        <v>77.11%</v>
      </c>
      <c r="P27" s="26">
        <f t="shared" si="2"/>
        <v>1.00142857142857</v>
      </c>
      <c r="Q27" s="26">
        <f t="shared" si="5"/>
        <v>0.0384000000000001</v>
      </c>
      <c r="R27" s="30" t="s">
        <v>172</v>
      </c>
      <c r="S27" s="33"/>
      <c r="T27" s="32"/>
    </row>
    <row r="28" hidden="1" customHeight="1" spans="1:20">
      <c r="A28" s="14">
        <v>25</v>
      </c>
      <c r="B28" s="15">
        <v>709</v>
      </c>
      <c r="C28" s="15" t="s">
        <v>12</v>
      </c>
      <c r="D28" s="15" t="s">
        <v>41</v>
      </c>
      <c r="E28" s="14">
        <f>VLOOKUP(B:B,[3]查询门店会员消费占比!$B$1:$F$65536,5,0)</f>
        <v>4888</v>
      </c>
      <c r="F28" s="14">
        <v>293</v>
      </c>
      <c r="G28" s="14">
        <f>VLOOKUP(B:B,[5]Sheet3!$A$1:$B$65536,2,0)</f>
        <v>109</v>
      </c>
      <c r="H28" s="14">
        <f>G28-F28</f>
        <v>-184</v>
      </c>
      <c r="I28" s="14">
        <v>1</v>
      </c>
      <c r="J28" s="14">
        <f t="shared" si="0"/>
        <v>370</v>
      </c>
      <c r="K28" s="22">
        <v>0.775</v>
      </c>
      <c r="L28" s="23">
        <v>0.81</v>
      </c>
      <c r="M28" s="24">
        <v>283500</v>
      </c>
      <c r="N28" s="24">
        <f t="shared" si="1"/>
        <v>229635</v>
      </c>
      <c r="O28" s="25" t="str">
        <f>VLOOKUP(B:B,[4]查询门店会员消费占比!$B$1:$I$65536,8,0)</f>
        <v>79.57%</v>
      </c>
      <c r="P28" s="26">
        <f t="shared" si="2"/>
        <v>0.982345679012346</v>
      </c>
      <c r="Q28" s="26">
        <f t="shared" si="5"/>
        <v>0.0206999999999999</v>
      </c>
      <c r="R28" s="31"/>
      <c r="S28" s="32">
        <f t="shared" ref="S28:S34" si="7">(L28-O28)*100*10</f>
        <v>14.3000000000001</v>
      </c>
      <c r="T28" s="32"/>
    </row>
    <row r="29" s="2" customFormat="1" hidden="1" customHeight="1" spans="1:20">
      <c r="A29" s="14">
        <v>26</v>
      </c>
      <c r="B29" s="15">
        <v>514</v>
      </c>
      <c r="C29" s="15" t="s">
        <v>175</v>
      </c>
      <c r="D29" s="15" t="s">
        <v>42</v>
      </c>
      <c r="E29" s="14">
        <f>VLOOKUP(B:B,[3]查询门店会员消费占比!$B$1:$F$65536,5,0)</f>
        <v>3831</v>
      </c>
      <c r="F29" s="14">
        <v>153</v>
      </c>
      <c r="G29" s="14">
        <f>VLOOKUP(B:B,[5]Sheet3!$A$1:$B$65536,2,0)</f>
        <v>84</v>
      </c>
      <c r="H29" s="14">
        <f>G29-F29</f>
        <v>-69</v>
      </c>
      <c r="I29" s="14">
        <v>2</v>
      </c>
      <c r="J29" s="14">
        <f t="shared" si="0"/>
        <v>142</v>
      </c>
      <c r="K29" s="22">
        <v>0.9429</v>
      </c>
      <c r="L29" s="23">
        <v>0.94</v>
      </c>
      <c r="M29" s="24">
        <v>243000</v>
      </c>
      <c r="N29" s="24">
        <f t="shared" si="1"/>
        <v>228420</v>
      </c>
      <c r="O29" s="25" t="str">
        <f>VLOOKUP(B:B,[4]查询门店会员消费占比!$B$1:$I$65536,8,0)</f>
        <v>93.55%</v>
      </c>
      <c r="P29" s="26">
        <f t="shared" si="2"/>
        <v>0.995212765957447</v>
      </c>
      <c r="Q29" s="26">
        <f t="shared" si="5"/>
        <v>-0.00740000000000007</v>
      </c>
      <c r="R29" s="31"/>
      <c r="S29" s="32">
        <f t="shared" si="7"/>
        <v>4.49999999999995</v>
      </c>
      <c r="T29" s="32"/>
    </row>
    <row r="30" hidden="1" customHeight="1" spans="1:20">
      <c r="A30" s="14">
        <v>27</v>
      </c>
      <c r="B30" s="15">
        <v>726</v>
      </c>
      <c r="C30" s="15" t="s">
        <v>12</v>
      </c>
      <c r="D30" s="15" t="s">
        <v>43</v>
      </c>
      <c r="E30" s="14">
        <f>VLOOKUP(B:B,[3]查询门店会员消费占比!$B$1:$F$65536,5,0)</f>
        <v>3269</v>
      </c>
      <c r="F30" s="14">
        <v>196</v>
      </c>
      <c r="G30" s="14">
        <f>VLOOKUP(B:B,[5]Sheet3!$A$1:$B$65536,2,0)</f>
        <v>228</v>
      </c>
      <c r="H30" s="14"/>
      <c r="I30" s="14">
        <v>2</v>
      </c>
      <c r="J30" s="14">
        <f t="shared" si="0"/>
        <v>4</v>
      </c>
      <c r="K30" s="22">
        <v>0.705</v>
      </c>
      <c r="L30" s="23">
        <v>0.84</v>
      </c>
      <c r="M30" s="24">
        <v>252000</v>
      </c>
      <c r="N30" s="24">
        <f t="shared" si="1"/>
        <v>211680</v>
      </c>
      <c r="O30" s="25" t="str">
        <f>VLOOKUP(B:B,[4]查询门店会员消费占比!$B$1:$I$65536,8,0)</f>
        <v>76.96%</v>
      </c>
      <c r="P30" s="26">
        <f t="shared" si="2"/>
        <v>0.916190476190476</v>
      </c>
      <c r="Q30" s="26">
        <f t="shared" si="5"/>
        <v>0.0646</v>
      </c>
      <c r="R30" s="31"/>
      <c r="S30" s="32">
        <f t="shared" si="7"/>
        <v>70.4</v>
      </c>
      <c r="T30" s="32"/>
    </row>
    <row r="31" hidden="1" customHeight="1" spans="1:20">
      <c r="A31" s="14">
        <v>28</v>
      </c>
      <c r="B31" s="15">
        <v>570</v>
      </c>
      <c r="C31" s="15" t="s">
        <v>12</v>
      </c>
      <c r="D31" s="15" t="s">
        <v>44</v>
      </c>
      <c r="E31" s="14">
        <f>VLOOKUP(B:B,[3]查询门店会员消费占比!$B$1:$F$65536,5,0)</f>
        <v>2504</v>
      </c>
      <c r="F31" s="14">
        <v>100</v>
      </c>
      <c r="G31" s="14">
        <f>VLOOKUP(B:B,[5]Sheet3!$A$1:$B$65536,2,0)</f>
        <v>112</v>
      </c>
      <c r="H31" s="14"/>
      <c r="I31" s="14">
        <v>0</v>
      </c>
      <c r="J31" s="14">
        <f t="shared" si="0"/>
        <v>0</v>
      </c>
      <c r="K31" s="22">
        <v>0.8438</v>
      </c>
      <c r="L31" s="23">
        <v>0.87</v>
      </c>
      <c r="M31" s="24">
        <v>141900</v>
      </c>
      <c r="N31" s="24">
        <f t="shared" si="1"/>
        <v>123453</v>
      </c>
      <c r="O31" s="25" t="str">
        <f>VLOOKUP(B:B,[4]查询门店会员消费占比!$B$1:$I$65536,8,0)</f>
        <v>86.56%</v>
      </c>
      <c r="P31" s="26">
        <f t="shared" si="2"/>
        <v>0.994942528735632</v>
      </c>
      <c r="Q31" s="26">
        <f t="shared" si="5"/>
        <v>0.0218</v>
      </c>
      <c r="R31" s="31"/>
      <c r="S31" s="32">
        <f t="shared" si="7"/>
        <v>4.39999999999996</v>
      </c>
      <c r="T31" s="32"/>
    </row>
    <row r="32" hidden="1" customHeight="1" spans="1:20">
      <c r="A32" s="14">
        <v>29</v>
      </c>
      <c r="B32" s="15">
        <v>598</v>
      </c>
      <c r="C32" s="15" t="s">
        <v>15</v>
      </c>
      <c r="D32" s="15" t="s">
        <v>45</v>
      </c>
      <c r="E32" s="14">
        <f>VLOOKUP(B:B,[3]查询门店会员消费占比!$B$1:$F$65536,5,0)</f>
        <v>3582</v>
      </c>
      <c r="F32" s="14">
        <v>215</v>
      </c>
      <c r="G32" s="14">
        <f>VLOOKUP(B:B,[5]Sheet3!$A$1:$B$65536,2,0)</f>
        <v>181</v>
      </c>
      <c r="H32" s="14">
        <f>G32-F32</f>
        <v>-34</v>
      </c>
      <c r="I32" s="14">
        <v>0</v>
      </c>
      <c r="J32" s="14">
        <f t="shared" si="0"/>
        <v>68</v>
      </c>
      <c r="K32" s="22">
        <v>0.7309</v>
      </c>
      <c r="L32" s="23">
        <v>0.76</v>
      </c>
      <c r="M32" s="24">
        <v>226800</v>
      </c>
      <c r="N32" s="24">
        <f t="shared" si="1"/>
        <v>172368</v>
      </c>
      <c r="O32" s="25" t="str">
        <f>VLOOKUP(B:B,[4]查询门店会员消费占比!$B$1:$I$65536,8,0)</f>
        <v>72.21%</v>
      </c>
      <c r="P32" s="26">
        <f t="shared" si="2"/>
        <v>0.950131578947368</v>
      </c>
      <c r="Q32" s="26">
        <f t="shared" si="5"/>
        <v>-0.00880000000000003</v>
      </c>
      <c r="R32" s="31"/>
      <c r="S32" s="32">
        <f t="shared" si="7"/>
        <v>37.9</v>
      </c>
      <c r="T32" s="32"/>
    </row>
    <row r="33" hidden="1" customHeight="1" spans="1:20">
      <c r="A33" s="14">
        <v>30</v>
      </c>
      <c r="B33" s="15">
        <v>724</v>
      </c>
      <c r="C33" s="15" t="s">
        <v>15</v>
      </c>
      <c r="D33" s="15" t="s">
        <v>46</v>
      </c>
      <c r="E33" s="14">
        <f>VLOOKUP(B:B,[3]查询门店会员消费占比!$B$1:$F$65536,5,0)</f>
        <v>4605</v>
      </c>
      <c r="F33" s="14">
        <v>184</v>
      </c>
      <c r="G33" s="14">
        <f>VLOOKUP(B:B,[5]Sheet3!$A$1:$B$65536,2,0)</f>
        <v>141</v>
      </c>
      <c r="H33" s="14">
        <f>G33-F33</f>
        <v>-43</v>
      </c>
      <c r="I33" s="14">
        <v>0</v>
      </c>
      <c r="J33" s="14">
        <f t="shared" si="0"/>
        <v>86</v>
      </c>
      <c r="K33" s="22">
        <v>0.8289</v>
      </c>
      <c r="L33" s="23">
        <v>0.85</v>
      </c>
      <c r="M33" s="24">
        <v>258300</v>
      </c>
      <c r="N33" s="24">
        <f t="shared" si="1"/>
        <v>219555</v>
      </c>
      <c r="O33" s="25" t="str">
        <f>VLOOKUP(B:B,[4]查询门店会员消费占比!$B$1:$I$65536,8,0)</f>
        <v>84.01%</v>
      </c>
      <c r="P33" s="26">
        <f t="shared" si="2"/>
        <v>0.988352941176471</v>
      </c>
      <c r="Q33" s="26">
        <f t="shared" si="5"/>
        <v>0.0112000000000001</v>
      </c>
      <c r="R33" s="31"/>
      <c r="S33" s="32">
        <f t="shared" si="7"/>
        <v>9.89999999999991</v>
      </c>
      <c r="T33" s="32"/>
    </row>
    <row r="34" hidden="1" customHeight="1" spans="1:20">
      <c r="A34" s="14">
        <v>31</v>
      </c>
      <c r="B34" s="15">
        <v>546</v>
      </c>
      <c r="C34" s="15" t="s">
        <v>15</v>
      </c>
      <c r="D34" s="15" t="s">
        <v>47</v>
      </c>
      <c r="E34" s="14">
        <f>VLOOKUP(B:B,[3]查询门店会员消费占比!$B$1:$F$65536,5,0)</f>
        <v>4624</v>
      </c>
      <c r="F34" s="14">
        <v>277</v>
      </c>
      <c r="G34" s="14">
        <f>VLOOKUP(B:B,[5]Sheet3!$A$1:$B$65536,2,0)</f>
        <v>183</v>
      </c>
      <c r="H34" s="14">
        <f>G34-F34</f>
        <v>-94</v>
      </c>
      <c r="I34" s="14">
        <v>11</v>
      </c>
      <c r="J34" s="14">
        <f t="shared" si="0"/>
        <v>210</v>
      </c>
      <c r="K34" s="22">
        <v>0.7745</v>
      </c>
      <c r="L34" s="23">
        <v>0.81</v>
      </c>
      <c r="M34" s="24">
        <v>267750</v>
      </c>
      <c r="N34" s="24">
        <f t="shared" si="1"/>
        <v>216877.5</v>
      </c>
      <c r="O34" s="25" t="str">
        <f>VLOOKUP(B:B,[4]查询门店会员消费占比!$B$1:$I$65536,8,0)</f>
        <v>78.97%</v>
      </c>
      <c r="P34" s="26">
        <f t="shared" si="2"/>
        <v>0.974938271604938</v>
      </c>
      <c r="Q34" s="26">
        <f t="shared" si="5"/>
        <v>0.0151999999999999</v>
      </c>
      <c r="R34" s="31"/>
      <c r="S34" s="32">
        <f t="shared" si="7"/>
        <v>20.3000000000001</v>
      </c>
      <c r="T34" s="32"/>
    </row>
    <row r="35" customHeight="1" spans="1:20">
      <c r="A35" s="14">
        <v>32</v>
      </c>
      <c r="B35" s="15">
        <v>341</v>
      </c>
      <c r="C35" s="15" t="s">
        <v>174</v>
      </c>
      <c r="D35" s="16" t="s">
        <v>48</v>
      </c>
      <c r="E35" s="14">
        <f>VLOOKUP(B:B,[3]查询门店会员消费占比!$B$1:$F$65536,5,0)</f>
        <v>6217</v>
      </c>
      <c r="F35" s="14">
        <v>373</v>
      </c>
      <c r="G35" s="14">
        <f>VLOOKUP(B:B,[5]Sheet3!$A$1:$B$65536,2,0)</f>
        <v>409</v>
      </c>
      <c r="H35" s="14"/>
      <c r="I35" s="14">
        <v>12</v>
      </c>
      <c r="J35" s="14">
        <f t="shared" si="0"/>
        <v>24</v>
      </c>
      <c r="K35" s="22">
        <v>0.765</v>
      </c>
      <c r="L35" s="23">
        <v>0.8</v>
      </c>
      <c r="M35" s="24">
        <v>567000</v>
      </c>
      <c r="N35" s="24">
        <f t="shared" si="1"/>
        <v>453600</v>
      </c>
      <c r="O35" s="25" t="str">
        <f>VLOOKUP(B:B,[4]查询门店会员消费占比!$B$1:$I$65536,8,0)</f>
        <v>80.21%</v>
      </c>
      <c r="P35" s="26">
        <f t="shared" si="2"/>
        <v>1.002625</v>
      </c>
      <c r="Q35" s="26">
        <f t="shared" si="5"/>
        <v>0.0370999999999999</v>
      </c>
      <c r="R35" s="30" t="s">
        <v>172</v>
      </c>
      <c r="S35" s="33"/>
      <c r="T35" s="32"/>
    </row>
    <row r="36" hidden="1" customHeight="1" spans="1:20">
      <c r="A36" s="14">
        <v>33</v>
      </c>
      <c r="B36" s="15">
        <v>742</v>
      </c>
      <c r="C36" s="15" t="s">
        <v>22</v>
      </c>
      <c r="D36" s="15" t="s">
        <v>49</v>
      </c>
      <c r="E36" s="14">
        <f>VLOOKUP(B:B,[3]查询门店会员消费占比!$B$1:$F$65536,5,0)</f>
        <v>2721</v>
      </c>
      <c r="F36" s="14">
        <v>218</v>
      </c>
      <c r="G36" s="14">
        <f>VLOOKUP(B:B,[5]Sheet3!$A$1:$B$65536,2,0)</f>
        <v>215</v>
      </c>
      <c r="H36" s="14">
        <f>G36-F36</f>
        <v>-3</v>
      </c>
      <c r="I36" s="14">
        <v>4</v>
      </c>
      <c r="J36" s="14">
        <f t="shared" si="0"/>
        <v>14</v>
      </c>
      <c r="K36" s="22">
        <v>0.6964</v>
      </c>
      <c r="L36" s="23">
        <v>0.74</v>
      </c>
      <c r="M36" s="24">
        <v>283500</v>
      </c>
      <c r="N36" s="24">
        <f t="shared" si="1"/>
        <v>209790</v>
      </c>
      <c r="O36" s="25" t="str">
        <f>VLOOKUP(B:B,[4]查询门店会员消费占比!$B$1:$I$65536,8,0)</f>
        <v>63.77%</v>
      </c>
      <c r="P36" s="26">
        <f t="shared" si="2"/>
        <v>0.861756756756757</v>
      </c>
      <c r="Q36" s="26">
        <f t="shared" si="5"/>
        <v>-0.0587</v>
      </c>
      <c r="R36" s="31"/>
      <c r="S36" s="32">
        <f t="shared" ref="S36:S47" si="8">(L36-O36)*100*10</f>
        <v>102.3</v>
      </c>
      <c r="T36" s="32"/>
    </row>
    <row r="37" hidden="1" customHeight="1" spans="1:20">
      <c r="A37" s="14">
        <v>34</v>
      </c>
      <c r="B37" s="15">
        <v>712</v>
      </c>
      <c r="C37" s="15" t="s">
        <v>15</v>
      </c>
      <c r="D37" s="15" t="s">
        <v>50</v>
      </c>
      <c r="E37" s="14">
        <f>VLOOKUP(B:B,[3]查询门店会员消费占比!$B$1:$F$65536,5,0)</f>
        <v>5403</v>
      </c>
      <c r="F37" s="14">
        <v>432</v>
      </c>
      <c r="G37" s="14">
        <f>VLOOKUP(B:B,[5]Sheet3!$A$1:$B$65536,2,0)</f>
        <v>248</v>
      </c>
      <c r="H37" s="14">
        <f t="shared" ref="H37:H68" si="9">G37-F37</f>
        <v>-184</v>
      </c>
      <c r="I37" s="14">
        <v>3</v>
      </c>
      <c r="J37" s="14">
        <f t="shared" ref="J37:J68" si="10">-H37*2+I37*2</f>
        <v>374</v>
      </c>
      <c r="K37" s="22">
        <v>0.6878</v>
      </c>
      <c r="L37" s="23">
        <v>0.74</v>
      </c>
      <c r="M37" s="24">
        <v>378000</v>
      </c>
      <c r="N37" s="24">
        <f t="shared" ref="N37:N68" si="11">M37*L37</f>
        <v>279720</v>
      </c>
      <c r="O37" s="25" t="str">
        <f>VLOOKUP(B:B,[4]查询门店会员消费占比!$B$1:$I$65536,8,0)</f>
        <v>69.16%</v>
      </c>
      <c r="P37" s="26">
        <f t="shared" ref="P37:P68" si="12">O37/L37</f>
        <v>0.934594594594595</v>
      </c>
      <c r="Q37" s="26">
        <f t="shared" si="5"/>
        <v>0.00380000000000003</v>
      </c>
      <c r="R37" s="31"/>
      <c r="S37" s="32">
        <f t="shared" si="8"/>
        <v>48.4</v>
      </c>
      <c r="T37" s="32"/>
    </row>
    <row r="38" hidden="1" customHeight="1" spans="1:20">
      <c r="A38" s="14">
        <v>35</v>
      </c>
      <c r="B38" s="15">
        <v>513</v>
      </c>
      <c r="C38" s="15" t="s">
        <v>12</v>
      </c>
      <c r="D38" s="15" t="s">
        <v>51</v>
      </c>
      <c r="E38" s="14">
        <f>VLOOKUP(B:B,[3]查询门店会员消费占比!$B$1:$F$65536,5,0)</f>
        <v>3808</v>
      </c>
      <c r="F38" s="14">
        <v>152</v>
      </c>
      <c r="G38" s="14">
        <f>VLOOKUP(B:B,[5]Sheet3!$A$1:$B$65536,2,0)</f>
        <v>144</v>
      </c>
      <c r="H38" s="14">
        <f t="shared" si="9"/>
        <v>-8</v>
      </c>
      <c r="I38" s="14">
        <v>5</v>
      </c>
      <c r="J38" s="14">
        <f t="shared" si="10"/>
        <v>26</v>
      </c>
      <c r="K38" s="22">
        <v>0.8905</v>
      </c>
      <c r="L38" s="23">
        <v>0.92</v>
      </c>
      <c r="M38" s="24">
        <v>252000</v>
      </c>
      <c r="N38" s="24">
        <f t="shared" si="11"/>
        <v>231840</v>
      </c>
      <c r="O38" s="25" t="str">
        <f>VLOOKUP(B:B,[4]查询门店会员消费占比!$B$1:$I$65536,8,0)</f>
        <v>89.74%</v>
      </c>
      <c r="P38" s="26">
        <f t="shared" si="12"/>
        <v>0.975434782608696</v>
      </c>
      <c r="Q38" s="26">
        <f t="shared" si="5"/>
        <v>0.00690000000000002</v>
      </c>
      <c r="R38" s="31"/>
      <c r="S38" s="32">
        <f t="shared" si="8"/>
        <v>22.6000000000001</v>
      </c>
      <c r="T38" s="32"/>
    </row>
    <row r="39" hidden="1" customHeight="1" spans="1:20">
      <c r="A39" s="14">
        <v>36</v>
      </c>
      <c r="B39" s="15">
        <v>746</v>
      </c>
      <c r="C39" s="15" t="s">
        <v>173</v>
      </c>
      <c r="D39" s="15" t="s">
        <v>53</v>
      </c>
      <c r="E39" s="14">
        <f>VLOOKUP(B:B,[3]查询门店会员消费占比!$B$1:$F$65536,5,0)</f>
        <v>3484</v>
      </c>
      <c r="F39" s="14">
        <v>139</v>
      </c>
      <c r="G39" s="14">
        <f>VLOOKUP(B:B,[5]Sheet3!$A$1:$B$65536,2,0)</f>
        <v>231</v>
      </c>
      <c r="H39" s="14"/>
      <c r="I39" s="14">
        <v>2</v>
      </c>
      <c r="J39" s="14">
        <f t="shared" si="10"/>
        <v>4</v>
      </c>
      <c r="K39" s="22">
        <v>0.8156</v>
      </c>
      <c r="L39" s="23">
        <v>0.84</v>
      </c>
      <c r="M39" s="24">
        <v>226800</v>
      </c>
      <c r="N39" s="24">
        <f t="shared" si="11"/>
        <v>190512</v>
      </c>
      <c r="O39" s="25" t="str">
        <f>VLOOKUP(B:B,[4]查询门店会员消费占比!$B$1:$I$65536,8,0)</f>
        <v>83.76%</v>
      </c>
      <c r="P39" s="26">
        <f t="shared" si="12"/>
        <v>0.997142857142857</v>
      </c>
      <c r="Q39" s="26">
        <f t="shared" si="5"/>
        <v>0.022</v>
      </c>
      <c r="R39" s="31"/>
      <c r="S39" s="32">
        <f t="shared" si="8"/>
        <v>2.39999999999996</v>
      </c>
      <c r="T39" s="32"/>
    </row>
    <row r="40" hidden="1" customHeight="1" spans="1:20">
      <c r="A40" s="14">
        <v>37</v>
      </c>
      <c r="B40" s="15">
        <v>307</v>
      </c>
      <c r="C40" s="15" t="s">
        <v>54</v>
      </c>
      <c r="D40" s="15" t="s">
        <v>55</v>
      </c>
      <c r="E40" s="14">
        <f>VLOOKUP(B:B,[3]查询门店会员消费占比!$B$1:$F$65536,5,0)</f>
        <v>12434</v>
      </c>
      <c r="F40" s="14">
        <v>995</v>
      </c>
      <c r="G40" s="14">
        <f>VLOOKUP(B:B,[5]Sheet3!$A$1:$B$65536,2,0)</f>
        <v>918</v>
      </c>
      <c r="H40" s="14">
        <f t="shared" si="9"/>
        <v>-77</v>
      </c>
      <c r="I40" s="14">
        <v>14</v>
      </c>
      <c r="J40" s="14">
        <f t="shared" si="10"/>
        <v>182</v>
      </c>
      <c r="K40" s="22">
        <v>0.641</v>
      </c>
      <c r="L40" s="23">
        <v>0.68</v>
      </c>
      <c r="M40" s="24">
        <v>1795500</v>
      </c>
      <c r="N40" s="24">
        <f t="shared" si="11"/>
        <v>1220940</v>
      </c>
      <c r="O40" s="25" t="str">
        <f>VLOOKUP(B:B,[4]查询门店会员消费占比!$B$1:$I$65536,8,0)</f>
        <v>63.45%</v>
      </c>
      <c r="P40" s="26">
        <f t="shared" si="12"/>
        <v>0.933088235294118</v>
      </c>
      <c r="Q40" s="26">
        <f>O40-K40</f>
        <v>-0.00649999999999984</v>
      </c>
      <c r="R40" s="31"/>
      <c r="S40" s="32">
        <f t="shared" si="8"/>
        <v>45.5</v>
      </c>
      <c r="T40" s="32"/>
    </row>
    <row r="41" hidden="1" customHeight="1" spans="1:20">
      <c r="A41" s="14">
        <v>38</v>
      </c>
      <c r="B41" s="15">
        <v>721</v>
      </c>
      <c r="C41" s="15" t="s">
        <v>174</v>
      </c>
      <c r="D41" s="15" t="s">
        <v>56</v>
      </c>
      <c r="E41" s="14">
        <f>VLOOKUP(B:B,[3]查询门店会员消费占比!$B$1:$F$65536,5,0)</f>
        <v>2771</v>
      </c>
      <c r="F41" s="14">
        <v>111</v>
      </c>
      <c r="G41" s="14">
        <f>VLOOKUP(B:B,[5]Sheet3!$A$1:$B$65536,2,0)</f>
        <v>152</v>
      </c>
      <c r="H41" s="14"/>
      <c r="I41" s="14">
        <v>0</v>
      </c>
      <c r="J41" s="14">
        <f t="shared" si="10"/>
        <v>0</v>
      </c>
      <c r="K41" s="22">
        <v>0.9142</v>
      </c>
      <c r="L41" s="23">
        <v>0.93</v>
      </c>
      <c r="M41" s="24">
        <v>165000</v>
      </c>
      <c r="N41" s="24">
        <f t="shared" si="11"/>
        <v>153450</v>
      </c>
      <c r="O41" s="25" t="str">
        <f>VLOOKUP(B:B,[4]查询门店会员消费占比!$B$1:$I$65536,8,0)</f>
        <v>91.79%</v>
      </c>
      <c r="P41" s="26">
        <f t="shared" si="12"/>
        <v>0.986989247311828</v>
      </c>
      <c r="Q41" s="26">
        <f t="shared" ref="Q41:Q55" si="13">O41-K41</f>
        <v>0.00370000000000004</v>
      </c>
      <c r="R41" s="31"/>
      <c r="S41" s="32">
        <f t="shared" si="8"/>
        <v>12.1</v>
      </c>
      <c r="T41" s="32"/>
    </row>
    <row r="42" hidden="1" customHeight="1" spans="1:20">
      <c r="A42" s="14">
        <v>39</v>
      </c>
      <c r="B42" s="15">
        <v>371</v>
      </c>
      <c r="C42" s="15" t="s">
        <v>175</v>
      </c>
      <c r="D42" s="15" t="s">
        <v>57</v>
      </c>
      <c r="E42" s="14">
        <f>VLOOKUP(B:B,[3]查询门店会员消费占比!$B$1:$F$65536,5,0)</f>
        <v>1698</v>
      </c>
      <c r="F42" s="14">
        <v>68</v>
      </c>
      <c r="G42" s="14">
        <f>VLOOKUP(B:B,[5]Sheet3!$A$1:$B$65536,2,0)</f>
        <v>102</v>
      </c>
      <c r="H42" s="14"/>
      <c r="I42" s="14">
        <v>1</v>
      </c>
      <c r="J42" s="14">
        <f t="shared" si="10"/>
        <v>2</v>
      </c>
      <c r="K42" s="22">
        <v>0.842</v>
      </c>
      <c r="L42" s="23">
        <v>0.87</v>
      </c>
      <c r="M42" s="24">
        <v>115500</v>
      </c>
      <c r="N42" s="24">
        <f t="shared" si="11"/>
        <v>100485</v>
      </c>
      <c r="O42" s="25" t="str">
        <f>VLOOKUP(B:B,[4]查询门店会员消费占比!$B$1:$I$65536,8,0)</f>
        <v>84.29%</v>
      </c>
      <c r="P42" s="26">
        <f t="shared" si="12"/>
        <v>0.968850574712644</v>
      </c>
      <c r="Q42" s="26">
        <f t="shared" si="13"/>
        <v>0.000900000000000012</v>
      </c>
      <c r="R42" s="31"/>
      <c r="S42" s="32">
        <f t="shared" si="8"/>
        <v>27.0999999999999</v>
      </c>
      <c r="T42" s="32"/>
    </row>
    <row r="43" hidden="1" customHeight="1" spans="1:20">
      <c r="A43" s="14">
        <v>40</v>
      </c>
      <c r="B43" s="15">
        <v>343</v>
      </c>
      <c r="C43" s="15" t="s">
        <v>12</v>
      </c>
      <c r="D43" s="15" t="s">
        <v>58</v>
      </c>
      <c r="E43" s="14">
        <f>VLOOKUP(B:B,[3]查询门店会员消费占比!$B$1:$F$65536,5,0)</f>
        <v>4617</v>
      </c>
      <c r="F43" s="14">
        <v>185</v>
      </c>
      <c r="G43" s="14">
        <f>VLOOKUP(B:B,[5]Sheet3!$A$1:$B$65536,2,0)</f>
        <v>137</v>
      </c>
      <c r="H43" s="14">
        <f t="shared" si="9"/>
        <v>-48</v>
      </c>
      <c r="I43" s="14">
        <v>5</v>
      </c>
      <c r="J43" s="14">
        <f t="shared" si="10"/>
        <v>106</v>
      </c>
      <c r="K43" s="22">
        <v>0.8979</v>
      </c>
      <c r="L43" s="23">
        <v>0.92</v>
      </c>
      <c r="M43" s="24">
        <v>519750</v>
      </c>
      <c r="N43" s="24">
        <f t="shared" si="11"/>
        <v>478170</v>
      </c>
      <c r="O43" s="25" t="str">
        <f>VLOOKUP(B:B,[4]查询门店会员消费占比!$B$1:$I$65536,8,0)</f>
        <v>86.36%</v>
      </c>
      <c r="P43" s="26">
        <f t="shared" si="12"/>
        <v>0.938695652173913</v>
      </c>
      <c r="Q43" s="26">
        <f t="shared" si="13"/>
        <v>-0.0343</v>
      </c>
      <c r="R43" s="31"/>
      <c r="S43" s="32">
        <f t="shared" si="8"/>
        <v>56.4</v>
      </c>
      <c r="T43" s="32"/>
    </row>
    <row r="44" hidden="1" customHeight="1" spans="1:20">
      <c r="A44" s="14">
        <v>41</v>
      </c>
      <c r="B44" s="15">
        <v>718</v>
      </c>
      <c r="C44" s="15" t="s">
        <v>22</v>
      </c>
      <c r="D44" s="15" t="s">
        <v>59</v>
      </c>
      <c r="E44" s="14">
        <f>VLOOKUP(B:B,[3]查询门店会员消费占比!$B$1:$F$65536,5,0)</f>
        <v>1124</v>
      </c>
      <c r="F44" s="14">
        <v>90</v>
      </c>
      <c r="G44" s="14">
        <f>VLOOKUP(B:B,[5]Sheet3!$A$1:$B$65536,2,0)</f>
        <v>75</v>
      </c>
      <c r="H44" s="14">
        <f t="shared" si="9"/>
        <v>-15</v>
      </c>
      <c r="I44" s="14">
        <v>2</v>
      </c>
      <c r="J44" s="14">
        <f t="shared" si="10"/>
        <v>34</v>
      </c>
      <c r="K44" s="22">
        <v>0.6594</v>
      </c>
      <c r="L44" s="23">
        <v>0.75</v>
      </c>
      <c r="M44" s="24">
        <v>84750</v>
      </c>
      <c r="N44" s="24">
        <f t="shared" si="11"/>
        <v>63562.5</v>
      </c>
      <c r="O44" s="25" t="str">
        <f>VLOOKUP(B:B,[4]查询门店会员消费占比!$B$1:$I$65536,8,0)</f>
        <v>69.29%</v>
      </c>
      <c r="P44" s="26">
        <f t="shared" si="12"/>
        <v>0.923866666666667</v>
      </c>
      <c r="Q44" s="26">
        <f t="shared" si="13"/>
        <v>0.0335000000000001</v>
      </c>
      <c r="R44" s="31"/>
      <c r="S44" s="32">
        <f t="shared" si="8"/>
        <v>57.0999999999999</v>
      </c>
      <c r="T44" s="32"/>
    </row>
    <row r="45" hidden="1" customHeight="1" spans="1:20">
      <c r="A45" s="14">
        <v>42</v>
      </c>
      <c r="B45" s="15">
        <v>571</v>
      </c>
      <c r="C45" s="15" t="s">
        <v>15</v>
      </c>
      <c r="D45" s="15" t="s">
        <v>60</v>
      </c>
      <c r="E45" s="14">
        <f>VLOOKUP(B:B,[3]查询门店会员消费占比!$B$1:$F$65536,5,0)</f>
        <v>5008</v>
      </c>
      <c r="F45" s="14">
        <v>200</v>
      </c>
      <c r="G45" s="14">
        <f>VLOOKUP(B:B,[5]Sheet3!$A$1:$B$65536,2,0)</f>
        <v>191</v>
      </c>
      <c r="H45" s="14">
        <f t="shared" si="9"/>
        <v>-9</v>
      </c>
      <c r="I45" s="14">
        <v>1</v>
      </c>
      <c r="J45" s="14">
        <f t="shared" si="10"/>
        <v>20</v>
      </c>
      <c r="K45" s="22">
        <v>0.876</v>
      </c>
      <c r="L45" s="23">
        <v>0.9</v>
      </c>
      <c r="M45" s="24">
        <v>504000</v>
      </c>
      <c r="N45" s="24">
        <f t="shared" si="11"/>
        <v>453600</v>
      </c>
      <c r="O45" s="25" t="str">
        <f>VLOOKUP(B:B,[4]查询门店会员消费占比!$B$1:$I$65536,8,0)</f>
        <v>85.79%</v>
      </c>
      <c r="P45" s="26">
        <f t="shared" si="12"/>
        <v>0.953222222222222</v>
      </c>
      <c r="Q45" s="26">
        <f t="shared" si="13"/>
        <v>-0.0180999999999998</v>
      </c>
      <c r="R45" s="31"/>
      <c r="S45" s="32">
        <f t="shared" si="8"/>
        <v>42.0999999999999</v>
      </c>
      <c r="T45" s="32"/>
    </row>
    <row r="46" hidden="1" customHeight="1" spans="1:20">
      <c r="A46" s="14">
        <v>43</v>
      </c>
      <c r="B46" s="15">
        <v>355</v>
      </c>
      <c r="C46" s="15" t="s">
        <v>22</v>
      </c>
      <c r="D46" s="15" t="s">
        <v>61</v>
      </c>
      <c r="E46" s="14">
        <f>VLOOKUP(B:B,[3]查询门店会员消费占比!$B$1:$F$65536,5,0)</f>
        <v>2847</v>
      </c>
      <c r="F46" s="14">
        <v>171</v>
      </c>
      <c r="G46" s="14">
        <f>VLOOKUP(B:B,[5]Sheet3!$A$1:$B$65536,2,0)</f>
        <v>125</v>
      </c>
      <c r="H46" s="14">
        <f t="shared" si="9"/>
        <v>-46</v>
      </c>
      <c r="I46" s="14">
        <v>4</v>
      </c>
      <c r="J46" s="14">
        <f t="shared" si="10"/>
        <v>100</v>
      </c>
      <c r="K46" s="22">
        <v>0.7923</v>
      </c>
      <c r="L46" s="23">
        <v>0.82</v>
      </c>
      <c r="M46" s="24">
        <v>243000</v>
      </c>
      <c r="N46" s="24">
        <f t="shared" si="11"/>
        <v>199260</v>
      </c>
      <c r="O46" s="25" t="str">
        <f>VLOOKUP(B:B,[4]查询门店会员消费占比!$B$1:$I$65536,8,0)</f>
        <v>77.37%</v>
      </c>
      <c r="P46" s="26">
        <f t="shared" si="12"/>
        <v>0.943536585365854</v>
      </c>
      <c r="Q46" s="26">
        <f t="shared" si="13"/>
        <v>-0.0185999999999999</v>
      </c>
      <c r="R46" s="31"/>
      <c r="S46" s="32">
        <f t="shared" si="8"/>
        <v>46.2999999999999</v>
      </c>
      <c r="T46" s="32"/>
    </row>
    <row r="47" hidden="1" customHeight="1" spans="1:20">
      <c r="A47" s="14">
        <v>44</v>
      </c>
      <c r="B47" s="15">
        <v>515</v>
      </c>
      <c r="C47" s="15" t="s">
        <v>22</v>
      </c>
      <c r="D47" s="15" t="s">
        <v>62</v>
      </c>
      <c r="E47" s="14">
        <f>VLOOKUP(B:B,[3]查询门店会员消费占比!$B$1:$F$65536,5,0)</f>
        <v>3466</v>
      </c>
      <c r="F47" s="14">
        <v>139</v>
      </c>
      <c r="G47" s="14">
        <f>VLOOKUP(B:B,[5]Sheet3!$A$1:$B$65536,2,0)</f>
        <v>115</v>
      </c>
      <c r="H47" s="14">
        <f t="shared" si="9"/>
        <v>-24</v>
      </c>
      <c r="I47" s="14">
        <v>1</v>
      </c>
      <c r="J47" s="14">
        <f t="shared" si="10"/>
        <v>50</v>
      </c>
      <c r="K47" s="22">
        <v>0.8084</v>
      </c>
      <c r="L47" s="23">
        <v>0.83</v>
      </c>
      <c r="M47" s="24">
        <v>210600</v>
      </c>
      <c r="N47" s="24">
        <f t="shared" si="11"/>
        <v>174798</v>
      </c>
      <c r="O47" s="25" t="str">
        <f>VLOOKUP(B:B,[4]查询门店会员消费占比!$B$1:$I$65536,8,0)</f>
        <v>81.65%</v>
      </c>
      <c r="P47" s="26">
        <f t="shared" si="12"/>
        <v>0.983734939759036</v>
      </c>
      <c r="Q47" s="26">
        <f t="shared" si="13"/>
        <v>0.0081</v>
      </c>
      <c r="R47" s="31"/>
      <c r="S47" s="32">
        <f t="shared" si="8"/>
        <v>13.5</v>
      </c>
      <c r="T47" s="32"/>
    </row>
    <row r="48" customHeight="1" spans="1:20">
      <c r="A48" s="14">
        <v>45</v>
      </c>
      <c r="B48" s="15">
        <v>56</v>
      </c>
      <c r="C48" s="15" t="s">
        <v>17</v>
      </c>
      <c r="D48" s="16" t="s">
        <v>63</v>
      </c>
      <c r="E48" s="14">
        <f>VLOOKUP(B:B,[3]查询门店会员消费占比!$B$1:$F$65536,5,0)</f>
        <v>1350</v>
      </c>
      <c r="F48" s="14">
        <v>54</v>
      </c>
      <c r="G48" s="14">
        <f>VLOOKUP(B:B,[5]Sheet3!$A$1:$B$65536,2,0)</f>
        <v>58</v>
      </c>
      <c r="H48" s="14"/>
      <c r="I48" s="14">
        <v>3</v>
      </c>
      <c r="J48" s="14">
        <f t="shared" si="10"/>
        <v>6</v>
      </c>
      <c r="K48" s="22">
        <v>0.8764</v>
      </c>
      <c r="L48" s="23">
        <v>0.9</v>
      </c>
      <c r="M48" s="24">
        <v>115260</v>
      </c>
      <c r="N48" s="24">
        <f t="shared" si="11"/>
        <v>103734</v>
      </c>
      <c r="O48" s="25" t="str">
        <f>VLOOKUP(B:B,[4]查询门店会员消费占比!$B$1:$I$65536,8,0)</f>
        <v>90.88%</v>
      </c>
      <c r="P48" s="26">
        <f t="shared" si="12"/>
        <v>1.00977777777778</v>
      </c>
      <c r="Q48" s="26">
        <f t="shared" si="13"/>
        <v>0.0324</v>
      </c>
      <c r="R48" s="30" t="s">
        <v>172</v>
      </c>
      <c r="S48" s="33"/>
      <c r="T48" s="32"/>
    </row>
    <row r="49" hidden="1" customHeight="1" spans="1:20">
      <c r="A49" s="14">
        <v>46</v>
      </c>
      <c r="B49" s="15">
        <v>730</v>
      </c>
      <c r="C49" s="15" t="s">
        <v>12</v>
      </c>
      <c r="D49" s="15" t="s">
        <v>64</v>
      </c>
      <c r="E49" s="14">
        <f>VLOOKUP(B:B,[3]查询门店会员消费占比!$B$1:$F$65536,5,0)</f>
        <v>4336</v>
      </c>
      <c r="F49" s="14">
        <v>260</v>
      </c>
      <c r="G49" s="14">
        <f>VLOOKUP(B:B,[5]Sheet3!$A$1:$B$65536,2,0)</f>
        <v>360</v>
      </c>
      <c r="H49" s="14"/>
      <c r="I49" s="14">
        <v>4</v>
      </c>
      <c r="J49" s="14">
        <f t="shared" si="10"/>
        <v>8</v>
      </c>
      <c r="K49" s="22">
        <v>0.7972</v>
      </c>
      <c r="L49" s="23">
        <v>0.83</v>
      </c>
      <c r="M49" s="24">
        <v>330000</v>
      </c>
      <c r="N49" s="24">
        <f t="shared" si="11"/>
        <v>273900</v>
      </c>
      <c r="O49" s="25" t="str">
        <f>VLOOKUP(B:B,[4]查询门店会员消费占比!$B$1:$I$65536,8,0)</f>
        <v>81.13%</v>
      </c>
      <c r="P49" s="26">
        <f t="shared" si="12"/>
        <v>0.977469879518072</v>
      </c>
      <c r="Q49" s="26">
        <f t="shared" si="13"/>
        <v>0.0140999999999999</v>
      </c>
      <c r="R49" s="31"/>
      <c r="S49" s="32">
        <f t="shared" ref="S49:S55" si="14">(L49-O49)*100*10</f>
        <v>18.7</v>
      </c>
      <c r="T49" s="32"/>
    </row>
    <row r="50" hidden="1" customHeight="1" spans="1:20">
      <c r="A50" s="14">
        <v>47</v>
      </c>
      <c r="B50" s="15">
        <v>377</v>
      </c>
      <c r="C50" s="15" t="s">
        <v>15</v>
      </c>
      <c r="D50" s="15" t="s">
        <v>65</v>
      </c>
      <c r="E50" s="14">
        <f>VLOOKUP(B:B,[3]查询门店会员消费占比!$B$1:$F$65536,5,0)</f>
        <v>3898</v>
      </c>
      <c r="F50" s="14">
        <v>234</v>
      </c>
      <c r="G50" s="14">
        <f>VLOOKUP(B:B,[5]Sheet3!$A$1:$B$65536,2,0)</f>
        <v>148</v>
      </c>
      <c r="H50" s="14">
        <f t="shared" si="9"/>
        <v>-86</v>
      </c>
      <c r="I50" s="14">
        <v>3</v>
      </c>
      <c r="J50" s="14">
        <f t="shared" si="10"/>
        <v>178</v>
      </c>
      <c r="K50" s="22">
        <v>0.7864</v>
      </c>
      <c r="L50" s="23">
        <v>0.82</v>
      </c>
      <c r="M50" s="24">
        <v>243000</v>
      </c>
      <c r="N50" s="24">
        <f t="shared" si="11"/>
        <v>199260</v>
      </c>
      <c r="O50" s="25" t="str">
        <f>VLOOKUP(B:B,[4]查询门店会员消费占比!$B$1:$I$65536,8,0)</f>
        <v>78.42%</v>
      </c>
      <c r="P50" s="26">
        <f t="shared" si="12"/>
        <v>0.956341463414634</v>
      </c>
      <c r="Q50" s="26">
        <f t="shared" si="13"/>
        <v>-0.00219999999999998</v>
      </c>
      <c r="R50" s="31"/>
      <c r="S50" s="32">
        <f t="shared" si="14"/>
        <v>35.7999999999999</v>
      </c>
      <c r="T50" s="32"/>
    </row>
    <row r="51" hidden="1" customHeight="1" spans="1:20">
      <c r="A51" s="14">
        <v>48</v>
      </c>
      <c r="B51" s="15">
        <v>704</v>
      </c>
      <c r="C51" s="15" t="s">
        <v>17</v>
      </c>
      <c r="D51" s="15" t="s">
        <v>66</v>
      </c>
      <c r="E51" s="14">
        <f>VLOOKUP(B:B,[3]查询门店会员消费占比!$B$1:$F$65536,5,0)</f>
        <v>1843</v>
      </c>
      <c r="F51" s="14">
        <v>78</v>
      </c>
      <c r="G51" s="14">
        <f>VLOOKUP(B:B,[5]Sheet3!$A$1:$B$65536,2,0)</f>
        <v>123</v>
      </c>
      <c r="H51" s="14"/>
      <c r="I51" s="14">
        <v>4</v>
      </c>
      <c r="J51" s="14">
        <f t="shared" si="10"/>
        <v>8</v>
      </c>
      <c r="K51" s="22">
        <v>0.8362</v>
      </c>
      <c r="L51" s="23">
        <v>0.9</v>
      </c>
      <c r="M51" s="24">
        <v>165000</v>
      </c>
      <c r="N51" s="24">
        <f t="shared" si="11"/>
        <v>148500</v>
      </c>
      <c r="O51" s="25" t="str">
        <f>VLOOKUP(B:B,[4]查询门店会员消费占比!$B$1:$I$65536,8,0)</f>
        <v>84.44%</v>
      </c>
      <c r="P51" s="26">
        <f t="shared" si="12"/>
        <v>0.938222222222222</v>
      </c>
      <c r="Q51" s="26">
        <f t="shared" si="13"/>
        <v>0.00819999999999987</v>
      </c>
      <c r="R51" s="31"/>
      <c r="S51" s="32">
        <f t="shared" si="14"/>
        <v>55.6000000000001</v>
      </c>
      <c r="T51" s="32"/>
    </row>
    <row r="52" hidden="1" customHeight="1" spans="1:20">
      <c r="A52" s="14">
        <v>49</v>
      </c>
      <c r="B52" s="15">
        <v>337</v>
      </c>
      <c r="C52" s="15" t="s">
        <v>22</v>
      </c>
      <c r="D52" s="15" t="s">
        <v>67</v>
      </c>
      <c r="E52" s="14">
        <f>VLOOKUP(B:B,[3]查询门店会员消费占比!$B$1:$F$65536,5,0)</f>
        <v>7102</v>
      </c>
      <c r="F52" s="14">
        <v>426</v>
      </c>
      <c r="G52" s="14">
        <f>VLOOKUP(B:B,[5]Sheet3!$A$1:$B$65536,2,0)</f>
        <v>769</v>
      </c>
      <c r="H52" s="14"/>
      <c r="I52" s="14">
        <v>8</v>
      </c>
      <c r="J52" s="14">
        <f t="shared" si="10"/>
        <v>16</v>
      </c>
      <c r="K52" s="22">
        <v>0.7388</v>
      </c>
      <c r="L52" s="23">
        <v>0.77</v>
      </c>
      <c r="M52" s="24">
        <v>787500</v>
      </c>
      <c r="N52" s="24">
        <f t="shared" si="11"/>
        <v>606375</v>
      </c>
      <c r="O52" s="25" t="str">
        <f>VLOOKUP(B:B,[4]查询门店会员消费占比!$B$1:$I$65536,8,0)</f>
        <v>76.22%</v>
      </c>
      <c r="P52" s="26">
        <f t="shared" si="12"/>
        <v>0.98987012987013</v>
      </c>
      <c r="Q52" s="26">
        <f t="shared" si="13"/>
        <v>0.0234000000000001</v>
      </c>
      <c r="R52" s="31"/>
      <c r="S52" s="32">
        <f t="shared" si="14"/>
        <v>7.80000000000003</v>
      </c>
      <c r="T52" s="32"/>
    </row>
    <row r="53" hidden="1" customHeight="1" spans="1:20">
      <c r="A53" s="14">
        <v>50</v>
      </c>
      <c r="B53" s="15">
        <v>581</v>
      </c>
      <c r="C53" s="15" t="s">
        <v>12</v>
      </c>
      <c r="D53" s="15" t="s">
        <v>68</v>
      </c>
      <c r="E53" s="14">
        <f>VLOOKUP(B:B,[3]查询门店会员消费占比!$B$1:$F$65536,5,0)</f>
        <v>5320</v>
      </c>
      <c r="F53" s="14">
        <v>319</v>
      </c>
      <c r="G53" s="14">
        <f>VLOOKUP(B:B,[5]Sheet3!$A$1:$B$65536,2,0)</f>
        <v>136</v>
      </c>
      <c r="H53" s="14">
        <f t="shared" si="9"/>
        <v>-183</v>
      </c>
      <c r="I53" s="14">
        <v>3</v>
      </c>
      <c r="J53" s="14">
        <f t="shared" si="10"/>
        <v>372</v>
      </c>
      <c r="K53" s="22">
        <v>0.7416</v>
      </c>
      <c r="L53" s="23">
        <v>0.77</v>
      </c>
      <c r="M53" s="24">
        <v>289800</v>
      </c>
      <c r="N53" s="24">
        <f t="shared" si="11"/>
        <v>223146</v>
      </c>
      <c r="O53" s="25" t="str">
        <f>VLOOKUP(B:B,[4]查询门店会员消费占比!$B$1:$I$65536,8,0)</f>
        <v>72.96%</v>
      </c>
      <c r="P53" s="26">
        <f t="shared" si="12"/>
        <v>0.947532467532467</v>
      </c>
      <c r="Q53" s="26">
        <f t="shared" si="13"/>
        <v>-0.012</v>
      </c>
      <c r="R53" s="31"/>
      <c r="S53" s="32">
        <f t="shared" si="14"/>
        <v>40.4000000000001</v>
      </c>
      <c r="T53" s="32"/>
    </row>
    <row r="54" hidden="1" customHeight="1" spans="1:20">
      <c r="A54" s="14">
        <v>51</v>
      </c>
      <c r="B54" s="15">
        <v>587</v>
      </c>
      <c r="C54" s="15" t="s">
        <v>17</v>
      </c>
      <c r="D54" s="15" t="s">
        <v>69</v>
      </c>
      <c r="E54" s="14">
        <f>VLOOKUP(B:B,[3]查询门店会员消费占比!$B$1:$F$65536,5,0)</f>
        <v>2079</v>
      </c>
      <c r="F54" s="14">
        <v>83</v>
      </c>
      <c r="G54" s="14">
        <f>VLOOKUP(B:B,[5]Sheet3!$A$1:$B$65536,2,0)</f>
        <v>83</v>
      </c>
      <c r="H54" s="14"/>
      <c r="I54" s="14">
        <v>2</v>
      </c>
      <c r="J54" s="14">
        <f t="shared" si="10"/>
        <v>4</v>
      </c>
      <c r="K54" s="22">
        <v>0.8251</v>
      </c>
      <c r="L54" s="23">
        <v>0.9</v>
      </c>
      <c r="M54" s="24">
        <v>165000</v>
      </c>
      <c r="N54" s="24">
        <f t="shared" si="11"/>
        <v>148500</v>
      </c>
      <c r="O54" s="25" t="str">
        <f>VLOOKUP(B:B,[4]查询门店会员消费占比!$B$1:$I$65536,8,0)</f>
        <v>83.94%</v>
      </c>
      <c r="P54" s="26">
        <f t="shared" si="12"/>
        <v>0.932666666666667</v>
      </c>
      <c r="Q54" s="26">
        <f t="shared" si="13"/>
        <v>0.0142999999999999</v>
      </c>
      <c r="R54" s="31"/>
      <c r="S54" s="32">
        <f t="shared" si="14"/>
        <v>60.6000000000001</v>
      </c>
      <c r="T54" s="32"/>
    </row>
    <row r="55" hidden="1" customHeight="1" spans="1:20">
      <c r="A55" s="14">
        <v>52</v>
      </c>
      <c r="B55" s="15">
        <v>706</v>
      </c>
      <c r="C55" s="15" t="s">
        <v>17</v>
      </c>
      <c r="D55" s="15" t="s">
        <v>70</v>
      </c>
      <c r="E55" s="14">
        <f>VLOOKUP(B:B,[3]查询门店会员消费占比!$B$1:$F$65536,5,0)</f>
        <v>1717</v>
      </c>
      <c r="F55" s="14">
        <v>80</v>
      </c>
      <c r="G55" s="14">
        <f>VLOOKUP(B:B,[5]Sheet3!$A$1:$B$65536,2,0)</f>
        <v>83</v>
      </c>
      <c r="H55" s="14"/>
      <c r="I55" s="14">
        <v>0</v>
      </c>
      <c r="J55" s="14">
        <f t="shared" si="10"/>
        <v>0</v>
      </c>
      <c r="K55" s="22">
        <v>0.8039</v>
      </c>
      <c r="L55" s="23">
        <v>0.86</v>
      </c>
      <c r="M55" s="24">
        <v>101700</v>
      </c>
      <c r="N55" s="24">
        <f t="shared" si="11"/>
        <v>87462</v>
      </c>
      <c r="O55" s="25" t="str">
        <f>VLOOKUP(B:B,[4]查询门店会员消费占比!$B$1:$I$65536,8,0)</f>
        <v>80.12%</v>
      </c>
      <c r="P55" s="26">
        <f t="shared" si="12"/>
        <v>0.931627906976744</v>
      </c>
      <c r="Q55" s="26">
        <f t="shared" si="13"/>
        <v>-0.00270000000000004</v>
      </c>
      <c r="R55" s="31"/>
      <c r="S55" s="32">
        <f t="shared" si="14"/>
        <v>58.8</v>
      </c>
      <c r="T55" s="32"/>
    </row>
    <row r="56" customHeight="1" spans="1:20">
      <c r="A56" s="14">
        <v>53</v>
      </c>
      <c r="B56" s="15">
        <v>308</v>
      </c>
      <c r="C56" s="15" t="s">
        <v>22</v>
      </c>
      <c r="D56" s="16" t="s">
        <v>71</v>
      </c>
      <c r="E56" s="14">
        <f>VLOOKUP(B:B,[3]查询门店会员消费占比!$B$1:$F$65536,5,0)</f>
        <v>2974</v>
      </c>
      <c r="F56" s="14">
        <v>238</v>
      </c>
      <c r="G56" s="14">
        <f>VLOOKUP(B:B,[5]Sheet3!$A$1:$B$65536,2,0)</f>
        <v>153</v>
      </c>
      <c r="H56" s="14">
        <f t="shared" si="9"/>
        <v>-85</v>
      </c>
      <c r="I56" s="14">
        <v>4</v>
      </c>
      <c r="J56" s="14">
        <f t="shared" si="10"/>
        <v>178</v>
      </c>
      <c r="K56" s="22">
        <v>0.6402</v>
      </c>
      <c r="L56" s="23">
        <v>0.68</v>
      </c>
      <c r="M56" s="24">
        <v>243000</v>
      </c>
      <c r="N56" s="24">
        <f t="shared" si="11"/>
        <v>165240</v>
      </c>
      <c r="O56" s="25" t="str">
        <f>VLOOKUP(B:B,[4]查询门店会员消费占比!$B$1:$I$65536,8,0)</f>
        <v>68.2%</v>
      </c>
      <c r="P56" s="26">
        <f t="shared" si="12"/>
        <v>1.00294117647059</v>
      </c>
      <c r="Q56" s="26">
        <f>O56-K56</f>
        <v>0.0418000000000001</v>
      </c>
      <c r="R56" s="30" t="s">
        <v>172</v>
      </c>
      <c r="S56" s="33"/>
      <c r="T56" s="32"/>
    </row>
    <row r="57" hidden="1" customHeight="1" spans="1:20">
      <c r="A57" s="14">
        <v>54</v>
      </c>
      <c r="B57" s="15">
        <v>539</v>
      </c>
      <c r="C57" s="15" t="s">
        <v>173</v>
      </c>
      <c r="D57" s="15" t="s">
        <v>72</v>
      </c>
      <c r="E57" s="14">
        <f>VLOOKUP(B:B,[3]查询门店会员消费占比!$B$1:$F$65536,5,0)</f>
        <v>1798</v>
      </c>
      <c r="F57" s="14">
        <v>72</v>
      </c>
      <c r="G57" s="14">
        <f>VLOOKUP(B:B,[5]Sheet3!$A$1:$B$65536,2,0)</f>
        <v>92</v>
      </c>
      <c r="H57" s="14"/>
      <c r="I57" s="14">
        <v>2</v>
      </c>
      <c r="J57" s="14">
        <f t="shared" si="10"/>
        <v>4</v>
      </c>
      <c r="K57" s="22">
        <v>0.9004</v>
      </c>
      <c r="L57" s="23">
        <v>0.91</v>
      </c>
      <c r="M57" s="24">
        <v>138600</v>
      </c>
      <c r="N57" s="24">
        <f t="shared" si="11"/>
        <v>126126</v>
      </c>
      <c r="O57" s="25" t="str">
        <f>VLOOKUP(B:B,[4]查询门店会员消费占比!$B$1:$I$65536,8,0)</f>
        <v>87.1%</v>
      </c>
      <c r="P57" s="26">
        <f t="shared" si="12"/>
        <v>0.957142857142857</v>
      </c>
      <c r="Q57" s="26">
        <f>O57-K57</f>
        <v>-0.0294000000000001</v>
      </c>
      <c r="R57" s="31"/>
      <c r="S57" s="32">
        <f>(L57-O57)*100*10</f>
        <v>39</v>
      </c>
      <c r="T57" s="32"/>
    </row>
    <row r="58" hidden="1" customHeight="1" spans="1:20">
      <c r="A58" s="14">
        <v>55</v>
      </c>
      <c r="B58" s="15">
        <v>594</v>
      </c>
      <c r="C58" s="15" t="s">
        <v>173</v>
      </c>
      <c r="D58" s="15" t="s">
        <v>73</v>
      </c>
      <c r="E58" s="14">
        <f>VLOOKUP(B:B,[3]查询门店会员消费占比!$B$1:$F$65536,5,0)</f>
        <v>1560</v>
      </c>
      <c r="F58" s="14">
        <v>62</v>
      </c>
      <c r="G58" s="14">
        <f>VLOOKUP(B:B,[5]Sheet3!$A$1:$B$65536,2,0)</f>
        <v>93</v>
      </c>
      <c r="H58" s="14"/>
      <c r="I58" s="14">
        <v>0</v>
      </c>
      <c r="J58" s="14">
        <f t="shared" si="10"/>
        <v>0</v>
      </c>
      <c r="K58" s="22">
        <v>0.8655</v>
      </c>
      <c r="L58" s="23">
        <v>0.89</v>
      </c>
      <c r="M58" s="24">
        <v>115500</v>
      </c>
      <c r="N58" s="24">
        <f t="shared" si="11"/>
        <v>102795</v>
      </c>
      <c r="O58" s="25" t="str">
        <f>VLOOKUP(B:B,[4]查询门店会员消费占比!$B$1:$I$65536,8,0)</f>
        <v>88.55%</v>
      </c>
      <c r="P58" s="26">
        <f t="shared" si="12"/>
        <v>0.994943820224719</v>
      </c>
      <c r="Q58" s="26">
        <f>O58-K58</f>
        <v>0.02</v>
      </c>
      <c r="R58" s="31"/>
      <c r="S58" s="32">
        <f>(L58-O58)*100*10</f>
        <v>4.50000000000006</v>
      </c>
      <c r="T58" s="32"/>
    </row>
    <row r="59" hidden="1" customHeight="1" spans="1:20">
      <c r="A59" s="14">
        <v>56</v>
      </c>
      <c r="B59" s="15">
        <v>329</v>
      </c>
      <c r="C59" s="15" t="s">
        <v>17</v>
      </c>
      <c r="D59" s="14" t="s">
        <v>74</v>
      </c>
      <c r="E59" s="14">
        <f>VLOOKUP(B:B,[3]查询门店会员消费占比!$B$1:$F$65536,5,0)</f>
        <v>1654</v>
      </c>
      <c r="F59" s="14">
        <v>198</v>
      </c>
      <c r="G59" s="14">
        <f>VLOOKUP(B:B,[5]Sheet3!$A$1:$B$65536,2,0)</f>
        <v>94</v>
      </c>
      <c r="H59" s="14">
        <f t="shared" si="9"/>
        <v>-104</v>
      </c>
      <c r="I59" s="14">
        <v>0</v>
      </c>
      <c r="J59" s="14">
        <f t="shared" si="10"/>
        <v>208</v>
      </c>
      <c r="K59" s="22">
        <v>0.3763</v>
      </c>
      <c r="L59" s="23">
        <v>0.87</v>
      </c>
      <c r="M59" s="24">
        <v>194400</v>
      </c>
      <c r="N59" s="24">
        <f t="shared" si="11"/>
        <v>169128</v>
      </c>
      <c r="O59" s="25" t="str">
        <f>VLOOKUP(B:B,[4]查询门店会员消费占比!$B$1:$I$65536,8,0)</f>
        <v>81.67%</v>
      </c>
      <c r="P59" s="26">
        <f t="shared" si="12"/>
        <v>0.938735632183908</v>
      </c>
      <c r="Q59" s="26">
        <f>O59-K59</f>
        <v>0.4404</v>
      </c>
      <c r="R59" s="31"/>
      <c r="S59" s="32">
        <f>(L59-O59)*100*10</f>
        <v>53.3</v>
      </c>
      <c r="T59" s="32" t="s">
        <v>176</v>
      </c>
    </row>
    <row r="60" hidden="1" customHeight="1" spans="1:20">
      <c r="A60" s="14">
        <v>57</v>
      </c>
      <c r="B60" s="15">
        <v>745</v>
      </c>
      <c r="C60" s="15" t="s">
        <v>12</v>
      </c>
      <c r="D60" s="15" t="s">
        <v>75</v>
      </c>
      <c r="E60" s="14">
        <f>VLOOKUP(B:B,[3]查询门店会员消费占比!$B$1:$F$65536,5,0)</f>
        <v>2157</v>
      </c>
      <c r="F60" s="14">
        <v>86</v>
      </c>
      <c r="G60" s="14">
        <f>VLOOKUP(B:B,[5]Sheet3!$A$1:$B$65536,2,0)</f>
        <v>138</v>
      </c>
      <c r="H60" s="14"/>
      <c r="I60" s="14">
        <v>3</v>
      </c>
      <c r="J60" s="14">
        <f t="shared" si="10"/>
        <v>6</v>
      </c>
      <c r="K60" s="22">
        <v>0.821</v>
      </c>
      <c r="L60" s="23">
        <v>0.85</v>
      </c>
      <c r="M60" s="24">
        <v>158400</v>
      </c>
      <c r="N60" s="24">
        <f t="shared" si="11"/>
        <v>134640</v>
      </c>
      <c r="O60" s="25" t="str">
        <f>VLOOKUP(B:B,[4]查询门店会员消费占比!$B$1:$I$65536,8,0)</f>
        <v>82.19%</v>
      </c>
      <c r="P60" s="26">
        <f t="shared" si="12"/>
        <v>0.966941176470588</v>
      </c>
      <c r="Q60" s="26">
        <f t="shared" ref="Q60:Q68" si="15">O60-K60</f>
        <v>0.000900000000000012</v>
      </c>
      <c r="R60" s="31"/>
      <c r="S60" s="32">
        <f>(L60-O60)*100*10</f>
        <v>28.1</v>
      </c>
      <c r="T60" s="32"/>
    </row>
    <row r="61" customHeight="1" spans="1:20">
      <c r="A61" s="14">
        <v>58</v>
      </c>
      <c r="B61" s="15">
        <v>740</v>
      </c>
      <c r="C61" s="15" t="s">
        <v>15</v>
      </c>
      <c r="D61" s="16" t="s">
        <v>76</v>
      </c>
      <c r="E61" s="14">
        <f>VLOOKUP(B:B,[3]查询门店会员消费占比!$B$1:$F$65536,5,0)</f>
        <v>2060</v>
      </c>
      <c r="F61" s="14">
        <v>124</v>
      </c>
      <c r="G61" s="14">
        <f>VLOOKUP(B:B,[5]Sheet3!$A$1:$B$65536,2,0)</f>
        <v>79</v>
      </c>
      <c r="H61" s="14">
        <f t="shared" si="9"/>
        <v>-45</v>
      </c>
      <c r="I61" s="14">
        <v>1</v>
      </c>
      <c r="J61" s="14">
        <f t="shared" si="10"/>
        <v>92</v>
      </c>
      <c r="K61" s="22">
        <v>0.775</v>
      </c>
      <c r="L61" s="23">
        <v>0.81</v>
      </c>
      <c r="M61" s="24">
        <v>111870</v>
      </c>
      <c r="N61" s="24">
        <f t="shared" si="11"/>
        <v>90614.7</v>
      </c>
      <c r="O61" s="25" t="str">
        <f>VLOOKUP(B:B,[4]查询门店会员消费占比!$B$1:$I$65536,8,0)</f>
        <v>81.47%</v>
      </c>
      <c r="P61" s="26">
        <f t="shared" si="12"/>
        <v>1.0058024691358</v>
      </c>
      <c r="Q61" s="26">
        <f t="shared" si="15"/>
        <v>0.0397</v>
      </c>
      <c r="R61" s="30" t="s">
        <v>172</v>
      </c>
      <c r="S61" s="33"/>
      <c r="T61" s="32"/>
    </row>
    <row r="62" hidden="1" customHeight="1" spans="1:20">
      <c r="A62" s="14">
        <v>59</v>
      </c>
      <c r="B62" s="15">
        <v>367</v>
      </c>
      <c r="C62" s="15" t="s">
        <v>17</v>
      </c>
      <c r="D62" s="15" t="s">
        <v>77</v>
      </c>
      <c r="E62" s="14">
        <f>VLOOKUP(B:B,[3]查询门店会员消费占比!$B$1:$F$65536,5,0)</f>
        <v>2569</v>
      </c>
      <c r="F62" s="14">
        <v>103</v>
      </c>
      <c r="G62" s="14">
        <f>VLOOKUP(B:B,[5]Sheet3!$A$1:$B$65536,2,0)</f>
        <v>115</v>
      </c>
      <c r="H62" s="14"/>
      <c r="I62" s="14">
        <v>5</v>
      </c>
      <c r="J62" s="14">
        <f t="shared" si="10"/>
        <v>10</v>
      </c>
      <c r="K62" s="27">
        <v>0.9</v>
      </c>
      <c r="L62" s="23">
        <v>0.91</v>
      </c>
      <c r="M62" s="24">
        <v>191400</v>
      </c>
      <c r="N62" s="24">
        <f t="shared" si="11"/>
        <v>174174</v>
      </c>
      <c r="O62" s="25" t="str">
        <f>VLOOKUP(B:B,[4]查询门店会员消费占比!$B$1:$I$65536,8,0)</f>
        <v>88.8%</v>
      </c>
      <c r="P62" s="26">
        <f t="shared" si="12"/>
        <v>0.975824175824176</v>
      </c>
      <c r="Q62" s="26">
        <f t="shared" si="15"/>
        <v>-0.012</v>
      </c>
      <c r="R62" s="31"/>
      <c r="S62" s="32">
        <f>(L62-O62)*100*10</f>
        <v>22</v>
      </c>
      <c r="T62" s="32"/>
    </row>
    <row r="63" hidden="1" customHeight="1" spans="1:20">
      <c r="A63" s="14">
        <v>60</v>
      </c>
      <c r="B63" s="15">
        <v>591</v>
      </c>
      <c r="C63" s="15" t="s">
        <v>174</v>
      </c>
      <c r="D63" s="15" t="s">
        <v>79</v>
      </c>
      <c r="E63" s="14">
        <f>VLOOKUP(B:B,[3]查询门店会员消费占比!$B$1:$F$65536,5,0)</f>
        <v>1604</v>
      </c>
      <c r="F63" s="14">
        <v>100</v>
      </c>
      <c r="G63" s="14">
        <f>VLOOKUP(B:B,[5]Sheet3!$A$1:$B$65536,2,0)</f>
        <v>86</v>
      </c>
      <c r="H63" s="14">
        <f t="shared" si="9"/>
        <v>-14</v>
      </c>
      <c r="I63" s="14">
        <v>0</v>
      </c>
      <c r="J63" s="14">
        <f t="shared" si="10"/>
        <v>28</v>
      </c>
      <c r="K63" s="22">
        <v>0.7065</v>
      </c>
      <c r="L63" s="23">
        <v>0.77</v>
      </c>
      <c r="M63" s="24">
        <v>148500</v>
      </c>
      <c r="N63" s="24">
        <f t="shared" si="11"/>
        <v>114345</v>
      </c>
      <c r="O63" s="25" t="str">
        <f>VLOOKUP(B:B,[4]查询门店会员消费占比!$B$1:$I$65536,8,0)</f>
        <v>75.14%</v>
      </c>
      <c r="P63" s="26">
        <f t="shared" si="12"/>
        <v>0.975844155844156</v>
      </c>
      <c r="Q63" s="26">
        <f t="shared" si="15"/>
        <v>0.0448999999999999</v>
      </c>
      <c r="R63" s="31"/>
      <c r="S63" s="32">
        <f>(L63-O63)*100*10</f>
        <v>18.6000000000001</v>
      </c>
      <c r="T63" s="32"/>
    </row>
    <row r="64" hidden="1" customHeight="1" spans="1:20">
      <c r="A64" s="14">
        <v>61</v>
      </c>
      <c r="B64" s="15">
        <v>753</v>
      </c>
      <c r="C64" s="15" t="s">
        <v>15</v>
      </c>
      <c r="D64" s="15" t="s">
        <v>80</v>
      </c>
      <c r="E64" s="14">
        <f>VLOOKUP(B:B,[3]查询门店会员消费占比!$B$1:$F$65536,5,0)</f>
        <v>1414</v>
      </c>
      <c r="F64" s="14">
        <v>57</v>
      </c>
      <c r="G64" s="14">
        <f>VLOOKUP(B:B,[5]Sheet3!$A$1:$B$65536,2,0)</f>
        <v>87</v>
      </c>
      <c r="H64" s="14"/>
      <c r="I64" s="14">
        <v>2</v>
      </c>
      <c r="J64" s="14">
        <f t="shared" si="10"/>
        <v>4</v>
      </c>
      <c r="K64" s="22">
        <v>0.8722</v>
      </c>
      <c r="L64" s="23">
        <v>0.91</v>
      </c>
      <c r="M64" s="24">
        <v>91530</v>
      </c>
      <c r="N64" s="24">
        <f t="shared" si="11"/>
        <v>83292.3</v>
      </c>
      <c r="O64" s="25" t="str">
        <f>VLOOKUP(B:B,[4]查询门店会员消费占比!$B$1:$I$65536,8,0)</f>
        <v>82.99%</v>
      </c>
      <c r="P64" s="26">
        <f t="shared" si="12"/>
        <v>0.911978021978022</v>
      </c>
      <c r="Q64" s="26">
        <f t="shared" si="15"/>
        <v>-0.0423</v>
      </c>
      <c r="R64" s="31"/>
      <c r="S64" s="32">
        <f>(L64-O64)*100*10</f>
        <v>80.1000000000001</v>
      </c>
      <c r="T64" s="32"/>
    </row>
    <row r="65" hidden="1" customHeight="1" spans="1:20">
      <c r="A65" s="14">
        <v>62</v>
      </c>
      <c r="B65" s="15">
        <v>713</v>
      </c>
      <c r="C65" s="15" t="s">
        <v>17</v>
      </c>
      <c r="D65" s="15" t="s">
        <v>81</v>
      </c>
      <c r="E65" s="14">
        <f>VLOOKUP(B:B,[3]查询门店会员消费占比!$B$1:$F$65536,5,0)</f>
        <v>1150</v>
      </c>
      <c r="F65" s="14">
        <v>46</v>
      </c>
      <c r="G65" s="14">
        <f>VLOOKUP(B:B,[5]Sheet3!$A$1:$B$65536,2,0)</f>
        <v>85</v>
      </c>
      <c r="H65" s="14"/>
      <c r="I65" s="14">
        <v>2</v>
      </c>
      <c r="J65" s="14">
        <f t="shared" si="10"/>
        <v>4</v>
      </c>
      <c r="K65" s="22">
        <v>0.9006</v>
      </c>
      <c r="L65" s="23">
        <v>0.9</v>
      </c>
      <c r="M65" s="24">
        <v>94920</v>
      </c>
      <c r="N65" s="24">
        <f t="shared" si="11"/>
        <v>85428</v>
      </c>
      <c r="O65" s="25" t="str">
        <f>VLOOKUP(B:B,[4]查询门店会员消费占比!$B$1:$I$65536,8,0)</f>
        <v>87.39%</v>
      </c>
      <c r="P65" s="26">
        <f t="shared" si="12"/>
        <v>0.971</v>
      </c>
      <c r="Q65" s="26">
        <f t="shared" si="15"/>
        <v>-0.0267000000000001</v>
      </c>
      <c r="R65" s="31"/>
      <c r="S65" s="32">
        <f>(L65-O65)*100*10</f>
        <v>26.1</v>
      </c>
      <c r="T65" s="32"/>
    </row>
    <row r="66" hidden="1" customHeight="1" spans="1:20">
      <c r="A66" s="14">
        <v>63</v>
      </c>
      <c r="B66" s="15">
        <v>752</v>
      </c>
      <c r="C66" s="15" t="s">
        <v>12</v>
      </c>
      <c r="D66" s="15" t="s">
        <v>82</v>
      </c>
      <c r="E66" s="14">
        <f>VLOOKUP(B:B,[3]查询门店会员消费占比!$B$1:$F$65536,5,0)</f>
        <v>1932</v>
      </c>
      <c r="F66" s="14">
        <v>116</v>
      </c>
      <c r="G66" s="14">
        <f>VLOOKUP(B:B,[5]Sheet3!$A$1:$B$65536,2,0)</f>
        <v>53</v>
      </c>
      <c r="H66" s="14">
        <f t="shared" si="9"/>
        <v>-63</v>
      </c>
      <c r="I66" s="14">
        <v>4</v>
      </c>
      <c r="J66" s="14">
        <f t="shared" si="10"/>
        <v>134</v>
      </c>
      <c r="K66" s="22">
        <v>0.7708</v>
      </c>
      <c r="L66" s="23">
        <v>0.84</v>
      </c>
      <c r="M66" s="24">
        <v>115500</v>
      </c>
      <c r="N66" s="24">
        <f t="shared" si="11"/>
        <v>97020</v>
      </c>
      <c r="O66" s="25" t="str">
        <f>VLOOKUP(B:B,[4]查询门店会员消费占比!$B$1:$I$65536,8,0)</f>
        <v>81.39%</v>
      </c>
      <c r="P66" s="26">
        <f t="shared" si="12"/>
        <v>0.968928571428571</v>
      </c>
      <c r="Q66" s="26">
        <f t="shared" si="15"/>
        <v>0.0431</v>
      </c>
      <c r="R66" s="31"/>
      <c r="S66" s="32">
        <f>(L66-O66)*100*10</f>
        <v>26.1</v>
      </c>
      <c r="T66" s="32"/>
    </row>
    <row r="67" customHeight="1" spans="1:20">
      <c r="A67" s="14">
        <v>64</v>
      </c>
      <c r="B67" s="15">
        <v>707</v>
      </c>
      <c r="C67" s="15" t="s">
        <v>15</v>
      </c>
      <c r="D67" s="16" t="s">
        <v>83</v>
      </c>
      <c r="E67" s="14">
        <f>VLOOKUP(B:B,[3]查询门店会员消费占比!$B$1:$F$65536,5,0)</f>
        <v>4580</v>
      </c>
      <c r="F67" s="14">
        <v>275</v>
      </c>
      <c r="G67" s="14">
        <f>VLOOKUP(B:B,[5]Sheet3!$A$1:$B$65536,2,0)</f>
        <v>143</v>
      </c>
      <c r="H67" s="14">
        <f t="shared" si="9"/>
        <v>-132</v>
      </c>
      <c r="I67" s="14">
        <v>5</v>
      </c>
      <c r="J67" s="14">
        <f t="shared" si="10"/>
        <v>274</v>
      </c>
      <c r="K67" s="22">
        <v>0.7958</v>
      </c>
      <c r="L67" s="23">
        <v>0.83</v>
      </c>
      <c r="M67" s="24">
        <v>315000</v>
      </c>
      <c r="N67" s="24">
        <f t="shared" si="11"/>
        <v>261450</v>
      </c>
      <c r="O67" s="25" t="str">
        <f>VLOOKUP(B:B,[4]查询门店会员消费占比!$B$1:$I$65536,8,0)</f>
        <v>83.33%</v>
      </c>
      <c r="P67" s="26">
        <f t="shared" si="12"/>
        <v>1.00397590361446</v>
      </c>
      <c r="Q67" s="26">
        <f t="shared" si="15"/>
        <v>0.0375</v>
      </c>
      <c r="R67" s="30" t="s">
        <v>172</v>
      </c>
      <c r="S67" s="33"/>
      <c r="T67" s="32"/>
    </row>
    <row r="68" customHeight="1" spans="1:20">
      <c r="A68" s="14">
        <v>65</v>
      </c>
      <c r="B68" s="15">
        <v>716</v>
      </c>
      <c r="C68" s="15" t="s">
        <v>173</v>
      </c>
      <c r="D68" s="16" t="s">
        <v>84</v>
      </c>
      <c r="E68" s="14">
        <f>VLOOKUP(B:B,[3]查询门店会员消费占比!$B$1:$F$65536,5,0)</f>
        <v>2347</v>
      </c>
      <c r="F68" s="14">
        <v>94</v>
      </c>
      <c r="G68" s="14">
        <f>VLOOKUP(B:B,[5]Sheet3!$A$1:$B$65536,2,0)</f>
        <v>100</v>
      </c>
      <c r="H68" s="14"/>
      <c r="I68" s="14">
        <v>1</v>
      </c>
      <c r="J68" s="14">
        <f t="shared" si="10"/>
        <v>2</v>
      </c>
      <c r="K68" s="22">
        <v>0.8201</v>
      </c>
      <c r="L68" s="23">
        <v>0.85</v>
      </c>
      <c r="M68" s="24">
        <v>158400</v>
      </c>
      <c r="N68" s="24">
        <f t="shared" si="11"/>
        <v>134640</v>
      </c>
      <c r="O68" s="25" t="str">
        <f>VLOOKUP(B:B,[4]查询门店会员消费占比!$B$1:$I$65536,8,0)</f>
        <v>88.12%</v>
      </c>
      <c r="P68" s="26">
        <f t="shared" si="12"/>
        <v>1.03670588235294</v>
      </c>
      <c r="Q68" s="26">
        <f t="shared" si="15"/>
        <v>0.0611</v>
      </c>
      <c r="R68" s="30" t="s">
        <v>172</v>
      </c>
      <c r="S68" s="33"/>
      <c r="T68" s="32"/>
    </row>
    <row r="69" hidden="1" customHeight="1" spans="1:20">
      <c r="A69" s="14">
        <v>66</v>
      </c>
      <c r="B69" s="15">
        <v>733</v>
      </c>
      <c r="C69" s="15" t="s">
        <v>15</v>
      </c>
      <c r="D69" s="15" t="s">
        <v>85</v>
      </c>
      <c r="E69" s="14">
        <f>VLOOKUP(B:B,[3]查询门店会员消费占比!$B$1:$F$65536,5,0)</f>
        <v>2144</v>
      </c>
      <c r="F69" s="14">
        <v>172</v>
      </c>
      <c r="G69" s="14">
        <f>VLOOKUP(B:B,[5]Sheet3!$A$1:$B$65536,2,0)</f>
        <v>152</v>
      </c>
      <c r="H69" s="14">
        <f>G69-F69</f>
        <v>-20</v>
      </c>
      <c r="I69" s="14">
        <v>2</v>
      </c>
      <c r="J69" s="14">
        <f t="shared" ref="J69:J100" si="16">-H69*2+I69*2</f>
        <v>44</v>
      </c>
      <c r="K69" s="22">
        <v>0.6393</v>
      </c>
      <c r="L69" s="23">
        <v>0.74</v>
      </c>
      <c r="M69" s="24">
        <v>108480</v>
      </c>
      <c r="N69" s="24">
        <f t="shared" ref="N69:N110" si="17">M69*L69</f>
        <v>80275.2</v>
      </c>
      <c r="O69" s="25" t="str">
        <f>VLOOKUP(B:B,[4]查询门店会员消费占比!$B$1:$I$65536,8,0)</f>
        <v>68.87%</v>
      </c>
      <c r="P69" s="26">
        <f t="shared" ref="P69:P100" si="18">O69/L69</f>
        <v>0.930675675675676</v>
      </c>
      <c r="Q69" s="26">
        <f>O69-K69</f>
        <v>0.0494000000000001</v>
      </c>
      <c r="R69" s="31"/>
      <c r="S69" s="32">
        <f>(L69-O69)*100*10</f>
        <v>51.2999999999999</v>
      </c>
      <c r="T69" s="32"/>
    </row>
    <row r="70" customHeight="1" spans="1:20">
      <c r="A70" s="14">
        <v>67</v>
      </c>
      <c r="B70" s="15">
        <v>737</v>
      </c>
      <c r="C70" s="15" t="s">
        <v>15</v>
      </c>
      <c r="D70" s="16" t="s">
        <v>86</v>
      </c>
      <c r="E70" s="14">
        <f>VLOOKUP(B:B,[3]查询门店会员消费占比!$B$1:$F$65536,5,0)</f>
        <v>3200</v>
      </c>
      <c r="F70" s="14">
        <v>192</v>
      </c>
      <c r="G70" s="14">
        <f>VLOOKUP(B:B,[5]Sheet3!$A$1:$B$65536,2,0)</f>
        <v>185</v>
      </c>
      <c r="H70" s="14">
        <f>G70-F70</f>
        <v>-7</v>
      </c>
      <c r="I70" s="14">
        <v>2</v>
      </c>
      <c r="J70" s="14">
        <f t="shared" si="16"/>
        <v>18</v>
      </c>
      <c r="K70" s="22">
        <v>0.7329</v>
      </c>
      <c r="L70" s="23">
        <v>0.76</v>
      </c>
      <c r="M70" s="24">
        <v>194400</v>
      </c>
      <c r="N70" s="24">
        <f t="shared" si="17"/>
        <v>147744</v>
      </c>
      <c r="O70" s="25" t="str">
        <f>VLOOKUP(B:B,[4]查询门店会员消费占比!$B$1:$I$65536,8,0)</f>
        <v>77.09%</v>
      </c>
      <c r="P70" s="26">
        <f t="shared" si="18"/>
        <v>1.01434210526316</v>
      </c>
      <c r="Q70" s="26">
        <f t="shared" ref="Q70:Q76" si="19">O70-K70</f>
        <v>0.0379999999999999</v>
      </c>
      <c r="R70" s="30" t="s">
        <v>172</v>
      </c>
      <c r="S70" s="33"/>
      <c r="T70" s="32"/>
    </row>
    <row r="71" hidden="1" customHeight="1" spans="1:20">
      <c r="A71" s="14">
        <v>68</v>
      </c>
      <c r="B71" s="15">
        <v>578</v>
      </c>
      <c r="C71" s="15" t="s">
        <v>22</v>
      </c>
      <c r="D71" s="15" t="s">
        <v>87</v>
      </c>
      <c r="E71" s="14">
        <f>VLOOKUP(B:B,[3]查询门店会员消费占比!$B$1:$F$65536,5,0)</f>
        <v>4850</v>
      </c>
      <c r="F71" s="14">
        <v>194</v>
      </c>
      <c r="G71" s="14">
        <f>VLOOKUP(B:B,[5]Sheet3!$A$1:$B$65536,2,0)</f>
        <v>214</v>
      </c>
      <c r="H71" s="14"/>
      <c r="I71" s="14">
        <v>2</v>
      </c>
      <c r="J71" s="14">
        <f t="shared" si="16"/>
        <v>4</v>
      </c>
      <c r="K71" s="22">
        <v>0.8089</v>
      </c>
      <c r="L71" s="23">
        <v>0.83</v>
      </c>
      <c r="M71" s="24">
        <v>252000</v>
      </c>
      <c r="N71" s="24">
        <f t="shared" si="17"/>
        <v>209160</v>
      </c>
      <c r="O71" s="25" t="str">
        <f>VLOOKUP(B:B,[4]查询门店会员消费占比!$B$1:$I$65536,8,0)</f>
        <v>76.84%</v>
      </c>
      <c r="P71" s="26">
        <f t="shared" si="18"/>
        <v>0.925783132530121</v>
      </c>
      <c r="Q71" s="26">
        <f t="shared" si="19"/>
        <v>-0.0404999999999999</v>
      </c>
      <c r="R71" s="31"/>
      <c r="S71" s="32">
        <f>(L71-O71)*100*10</f>
        <v>61.5999999999999</v>
      </c>
      <c r="T71" s="32"/>
    </row>
    <row r="72" hidden="1" customHeight="1" spans="1:20">
      <c r="A72" s="14">
        <v>69</v>
      </c>
      <c r="B72" s="15">
        <v>585</v>
      </c>
      <c r="C72" s="15" t="s">
        <v>12</v>
      </c>
      <c r="D72" s="15" t="s">
        <v>88</v>
      </c>
      <c r="E72" s="14">
        <f>VLOOKUP(B:B,[3]查询门店会员消费占比!$B$1:$F$65536,5,0)</f>
        <v>5089</v>
      </c>
      <c r="F72" s="14">
        <v>204</v>
      </c>
      <c r="G72" s="14">
        <f>VLOOKUP(B:B,[5]Sheet3!$A$1:$B$65536,2,0)</f>
        <v>295</v>
      </c>
      <c r="H72" s="14"/>
      <c r="I72" s="14">
        <v>5</v>
      </c>
      <c r="J72" s="14">
        <f t="shared" si="16"/>
        <v>10</v>
      </c>
      <c r="K72" s="22">
        <v>0.8075</v>
      </c>
      <c r="L72" s="23">
        <v>0.83</v>
      </c>
      <c r="M72" s="24">
        <v>315000</v>
      </c>
      <c r="N72" s="24">
        <f t="shared" si="17"/>
        <v>261450</v>
      </c>
      <c r="O72" s="25" t="str">
        <f>VLOOKUP(B:B,[4]查询门店会员消费占比!$B$1:$I$65536,8,0)</f>
        <v>80.92%</v>
      </c>
      <c r="P72" s="26">
        <f t="shared" si="18"/>
        <v>0.974939759036145</v>
      </c>
      <c r="Q72" s="26">
        <f t="shared" si="19"/>
        <v>0.00170000000000003</v>
      </c>
      <c r="R72" s="31"/>
      <c r="S72" s="32">
        <f>(L72-O72)*100*10</f>
        <v>20.7999999999999</v>
      </c>
      <c r="T72" s="32"/>
    </row>
    <row r="73" hidden="1" customHeight="1" spans="1:20">
      <c r="A73" s="14">
        <v>70</v>
      </c>
      <c r="B73" s="15">
        <v>727</v>
      </c>
      <c r="C73" s="15" t="s">
        <v>12</v>
      </c>
      <c r="D73" s="15" t="s">
        <v>89</v>
      </c>
      <c r="E73" s="14">
        <f>VLOOKUP(B:B,[3]查询门店会员消费占比!$B$1:$F$65536,5,0)</f>
        <v>2343</v>
      </c>
      <c r="F73" s="14">
        <v>94</v>
      </c>
      <c r="G73" s="14">
        <f>VLOOKUP(B:B,[5]Sheet3!$A$1:$B$65536,2,0)</f>
        <v>100</v>
      </c>
      <c r="H73" s="14"/>
      <c r="I73" s="14">
        <v>6</v>
      </c>
      <c r="J73" s="14">
        <f t="shared" si="16"/>
        <v>12</v>
      </c>
      <c r="K73" s="22">
        <v>0.827</v>
      </c>
      <c r="L73" s="23">
        <v>0.88</v>
      </c>
      <c r="M73" s="24">
        <v>141900</v>
      </c>
      <c r="N73" s="24">
        <f t="shared" si="17"/>
        <v>124872</v>
      </c>
      <c r="O73" s="25" t="str">
        <f>VLOOKUP(B:B,[4]查询门店会员消费占比!$B$1:$I$65536,8,0)</f>
        <v>82.16%</v>
      </c>
      <c r="P73" s="26">
        <f t="shared" si="18"/>
        <v>0.933636363636364</v>
      </c>
      <c r="Q73" s="26">
        <f t="shared" si="19"/>
        <v>-0.00540000000000007</v>
      </c>
      <c r="R73" s="31"/>
      <c r="S73" s="32">
        <f>(L73-O73)*100*10</f>
        <v>58.4</v>
      </c>
      <c r="T73" s="32"/>
    </row>
    <row r="74" hidden="1" customHeight="1" spans="1:20">
      <c r="A74" s="14">
        <v>71</v>
      </c>
      <c r="B74" s="15">
        <v>379</v>
      </c>
      <c r="C74" s="15" t="s">
        <v>12</v>
      </c>
      <c r="D74" s="15" t="s">
        <v>90</v>
      </c>
      <c r="E74" s="14">
        <f>VLOOKUP(B:B,[3]查询门店会员消费占比!$B$1:$F$65536,5,0)</f>
        <v>3575</v>
      </c>
      <c r="F74" s="14">
        <v>143</v>
      </c>
      <c r="G74" s="14">
        <f>VLOOKUP(B:B,[5]Sheet3!$A$1:$B$65536,2,0)</f>
        <v>106</v>
      </c>
      <c r="H74" s="14">
        <f>G74-F74</f>
        <v>-37</v>
      </c>
      <c r="I74" s="14">
        <v>1</v>
      </c>
      <c r="J74" s="14">
        <f t="shared" si="16"/>
        <v>76</v>
      </c>
      <c r="K74" s="22">
        <v>0.8551</v>
      </c>
      <c r="L74" s="23">
        <v>0.88</v>
      </c>
      <c r="M74" s="24">
        <v>226800</v>
      </c>
      <c r="N74" s="24">
        <f t="shared" si="17"/>
        <v>199584</v>
      </c>
      <c r="O74" s="25" t="str">
        <f>VLOOKUP(B:B,[4]查询门店会员消费占比!$B$1:$I$65536,8,0)</f>
        <v>86.7%</v>
      </c>
      <c r="P74" s="26">
        <f t="shared" si="18"/>
        <v>0.985227272727273</v>
      </c>
      <c r="Q74" s="26">
        <f t="shared" si="19"/>
        <v>0.0118999999999999</v>
      </c>
      <c r="R74" s="31"/>
      <c r="S74" s="32">
        <f>(L74-O74)*100*10</f>
        <v>13</v>
      </c>
      <c r="T74" s="32"/>
    </row>
    <row r="75" hidden="1" customHeight="1" spans="1:20">
      <c r="A75" s="14">
        <v>72</v>
      </c>
      <c r="B75" s="15">
        <v>549</v>
      </c>
      <c r="C75" s="15" t="s">
        <v>173</v>
      </c>
      <c r="D75" s="15" t="s">
        <v>91</v>
      </c>
      <c r="E75" s="14">
        <f>VLOOKUP(B:B,[3]查询门店会员消费占比!$B$1:$F$65536,5,0)</f>
        <v>1884</v>
      </c>
      <c r="F75" s="14">
        <v>75</v>
      </c>
      <c r="G75" s="14">
        <f>VLOOKUP(B:B,[5]Sheet3!$A$1:$B$65536,2,0)</f>
        <v>121</v>
      </c>
      <c r="H75" s="14"/>
      <c r="I75" s="14">
        <v>6</v>
      </c>
      <c r="J75" s="14">
        <f t="shared" si="16"/>
        <v>12</v>
      </c>
      <c r="K75" s="22">
        <v>0.9027</v>
      </c>
      <c r="L75" s="23">
        <v>0.91</v>
      </c>
      <c r="M75" s="24">
        <v>145200</v>
      </c>
      <c r="N75" s="24">
        <f t="shared" si="17"/>
        <v>132132</v>
      </c>
      <c r="O75" s="25" t="str">
        <f>VLOOKUP(B:B,[4]查询门店会员消费占比!$B$1:$I$65536,8,0)</f>
        <v>89.21%</v>
      </c>
      <c r="P75" s="26">
        <f t="shared" si="18"/>
        <v>0.98032967032967</v>
      </c>
      <c r="Q75" s="26">
        <f t="shared" si="19"/>
        <v>-0.0106000000000001</v>
      </c>
      <c r="R75" s="31"/>
      <c r="S75" s="32">
        <f>(L75-O75)*100*10</f>
        <v>17.9000000000001</v>
      </c>
      <c r="T75" s="32"/>
    </row>
    <row r="76" customHeight="1" spans="1:20">
      <c r="A76" s="14">
        <v>73</v>
      </c>
      <c r="B76" s="15">
        <v>720</v>
      </c>
      <c r="C76" s="15" t="s">
        <v>173</v>
      </c>
      <c r="D76" s="16" t="s">
        <v>93</v>
      </c>
      <c r="E76" s="14">
        <f>VLOOKUP(B:B,[3]查询门店会员消费占比!$B$1:$F$65536,5,0)</f>
        <v>1856</v>
      </c>
      <c r="F76" s="14">
        <v>74</v>
      </c>
      <c r="G76" s="14">
        <f>VLOOKUP(B:B,[5]Sheet3!$A$1:$B$65536,2,0)</f>
        <v>249</v>
      </c>
      <c r="H76" s="14"/>
      <c r="I76" s="14">
        <v>7</v>
      </c>
      <c r="J76" s="14">
        <f t="shared" si="16"/>
        <v>14</v>
      </c>
      <c r="K76" s="22">
        <v>0.9024</v>
      </c>
      <c r="L76" s="23">
        <v>0.91</v>
      </c>
      <c r="M76" s="24">
        <v>125400</v>
      </c>
      <c r="N76" s="24">
        <f t="shared" si="17"/>
        <v>114114</v>
      </c>
      <c r="O76" s="25" t="str">
        <f>VLOOKUP(B:B,[4]查询门店会员消费占比!$B$1:$I$65536,8,0)</f>
        <v>91.85%</v>
      </c>
      <c r="P76" s="26">
        <f t="shared" si="18"/>
        <v>1.00934065934066</v>
      </c>
      <c r="Q76" s="26">
        <f t="shared" si="19"/>
        <v>0.0161</v>
      </c>
      <c r="R76" s="30" t="s">
        <v>172</v>
      </c>
      <c r="S76" s="33"/>
      <c r="T76" s="32"/>
    </row>
    <row r="77" hidden="1" customHeight="1" spans="1:20">
      <c r="A77" s="14">
        <v>74</v>
      </c>
      <c r="B77" s="15">
        <v>517</v>
      </c>
      <c r="C77" s="15" t="s">
        <v>22</v>
      </c>
      <c r="D77" s="14" t="s">
        <v>95</v>
      </c>
      <c r="E77" s="14">
        <f>VLOOKUP(B:B,[3]查询门店会员消费占比!$B$1:$F$65536,5,0)</f>
        <v>7653</v>
      </c>
      <c r="F77" s="17">
        <v>400</v>
      </c>
      <c r="G77" s="14">
        <f>VLOOKUP(B:B,[5]Sheet3!$A$1:$B$65536,2,0)</f>
        <v>593</v>
      </c>
      <c r="H77" s="14"/>
      <c r="I77" s="14">
        <v>16</v>
      </c>
      <c r="J77" s="14">
        <f t="shared" si="16"/>
        <v>32</v>
      </c>
      <c r="K77" s="22">
        <v>0.478</v>
      </c>
      <c r="L77" s="23">
        <v>0.6</v>
      </c>
      <c r="M77" s="24">
        <v>660000</v>
      </c>
      <c r="N77" s="24">
        <f t="shared" si="17"/>
        <v>396000</v>
      </c>
      <c r="O77" s="25" t="str">
        <f>VLOOKUP(B:B,[4]查询门店会员消费占比!$B$1:$I$65536,8,0)</f>
        <v>46.51%</v>
      </c>
      <c r="P77" s="26">
        <f t="shared" si="18"/>
        <v>0.775166666666667</v>
      </c>
      <c r="Q77" s="26">
        <f>O77-K77</f>
        <v>-0.0129</v>
      </c>
      <c r="R77" s="31"/>
      <c r="S77" s="32">
        <f>(L77-O77)*100*10</f>
        <v>134.9</v>
      </c>
      <c r="T77" s="32"/>
    </row>
    <row r="78" hidden="1" customHeight="1" spans="1:20">
      <c r="A78" s="14">
        <v>75</v>
      </c>
      <c r="B78" s="15">
        <v>573</v>
      </c>
      <c r="C78" s="15" t="s">
        <v>15</v>
      </c>
      <c r="D78" s="15" t="s">
        <v>96</v>
      </c>
      <c r="E78" s="14">
        <f>VLOOKUP(B:B,[3]查询门店会员消费占比!$B$1:$F$65536,5,0)</f>
        <v>2588</v>
      </c>
      <c r="F78" s="14">
        <v>104</v>
      </c>
      <c r="G78" s="14">
        <f>VLOOKUP(B:B,[5]Sheet3!$A$1:$B$65536,2,0)</f>
        <v>62</v>
      </c>
      <c r="H78" s="14">
        <f>G78-F78</f>
        <v>-42</v>
      </c>
      <c r="I78" s="14">
        <v>2</v>
      </c>
      <c r="J78" s="14">
        <f t="shared" si="16"/>
        <v>88</v>
      </c>
      <c r="K78" s="22">
        <v>0.8065</v>
      </c>
      <c r="L78" s="23">
        <v>0.84</v>
      </c>
      <c r="M78" s="24">
        <v>138600</v>
      </c>
      <c r="N78" s="24">
        <f t="shared" si="17"/>
        <v>116424</v>
      </c>
      <c r="O78" s="25" t="str">
        <f>VLOOKUP(B:B,[4]查询门店会员消费占比!$B$1:$I$65536,8,0)</f>
        <v>83.99%</v>
      </c>
      <c r="P78" s="26">
        <f t="shared" si="18"/>
        <v>0.999880952380952</v>
      </c>
      <c r="Q78" s="26">
        <f t="shared" ref="Q78:Q85" si="20">O78-K78</f>
        <v>0.0333999999999999</v>
      </c>
      <c r="R78" s="31"/>
      <c r="S78" s="32">
        <f>(L78-O78)*100*10</f>
        <v>0.099999999999989</v>
      </c>
      <c r="T78" s="32"/>
    </row>
    <row r="79" hidden="1" customHeight="1" spans="1:20">
      <c r="A79" s="14">
        <v>76</v>
      </c>
      <c r="B79" s="15">
        <v>738</v>
      </c>
      <c r="C79" s="15" t="s">
        <v>17</v>
      </c>
      <c r="D79" s="15" t="s">
        <v>97</v>
      </c>
      <c r="E79" s="14">
        <f>VLOOKUP(B:B,[3]查询门店会员消费占比!$B$1:$F$65536,5,0)</f>
        <v>1593</v>
      </c>
      <c r="F79" s="14">
        <v>64</v>
      </c>
      <c r="G79" s="14">
        <f>VLOOKUP(B:B,[5]Sheet3!$A$1:$B$65536,2,0)</f>
        <v>130</v>
      </c>
      <c r="H79" s="14"/>
      <c r="I79" s="14">
        <v>2</v>
      </c>
      <c r="J79" s="14">
        <f t="shared" si="16"/>
        <v>4</v>
      </c>
      <c r="K79" s="22">
        <v>0.9269</v>
      </c>
      <c r="L79" s="23">
        <v>0.95</v>
      </c>
      <c r="M79" s="24">
        <v>108480</v>
      </c>
      <c r="N79" s="24">
        <f t="shared" si="17"/>
        <v>103056</v>
      </c>
      <c r="O79" s="25" t="str">
        <f>VLOOKUP(B:B,[4]查询门店会员消费占比!$B$1:$I$65536,8,0)</f>
        <v>93.2%</v>
      </c>
      <c r="P79" s="26">
        <f t="shared" si="18"/>
        <v>0.981052631578948</v>
      </c>
      <c r="Q79" s="26">
        <f t="shared" si="20"/>
        <v>0.0051000000000001</v>
      </c>
      <c r="R79" s="31"/>
      <c r="S79" s="32">
        <f>(L79-O79)*100*10</f>
        <v>17.9999999999999</v>
      </c>
      <c r="T79" s="32"/>
    </row>
    <row r="80" hidden="1" customHeight="1" spans="1:20">
      <c r="A80" s="14">
        <v>77</v>
      </c>
      <c r="B80" s="15">
        <v>373</v>
      </c>
      <c r="C80" s="15" t="s">
        <v>22</v>
      </c>
      <c r="D80" s="15" t="s">
        <v>99</v>
      </c>
      <c r="E80" s="14">
        <f>VLOOKUP(B:B,[3]查询门店会员消费占比!$B$1:$F$65536,5,0)</f>
        <v>3688</v>
      </c>
      <c r="F80" s="14">
        <v>148</v>
      </c>
      <c r="G80" s="14">
        <f>VLOOKUP(B:B,[5]Sheet3!$A$1:$B$65536,2,0)</f>
        <v>173</v>
      </c>
      <c r="H80" s="14"/>
      <c r="I80" s="14">
        <v>4</v>
      </c>
      <c r="J80" s="14">
        <f t="shared" si="16"/>
        <v>8</v>
      </c>
      <c r="K80" s="22">
        <v>0.8264</v>
      </c>
      <c r="L80" s="23">
        <v>0.89</v>
      </c>
      <c r="M80" s="24">
        <v>277200</v>
      </c>
      <c r="N80" s="24">
        <f t="shared" si="17"/>
        <v>246708</v>
      </c>
      <c r="O80" s="25" t="str">
        <f>VLOOKUP(B:B,[4]查询门店会员消费占比!$B$1:$I$65536,8,0)</f>
        <v>87.86%</v>
      </c>
      <c r="P80" s="26">
        <f t="shared" si="18"/>
        <v>0.987191011235955</v>
      </c>
      <c r="Q80" s="26">
        <f t="shared" si="20"/>
        <v>0.0522</v>
      </c>
      <c r="R80" s="31"/>
      <c r="S80" s="32">
        <f>(L80-O80)*100*10</f>
        <v>11.4</v>
      </c>
      <c r="T80" s="32"/>
    </row>
    <row r="81" customHeight="1" spans="1:20">
      <c r="A81" s="14">
        <v>78</v>
      </c>
      <c r="B81" s="15">
        <v>101453</v>
      </c>
      <c r="C81" s="15" t="s">
        <v>17</v>
      </c>
      <c r="D81" s="16" t="s">
        <v>101</v>
      </c>
      <c r="E81" s="14">
        <f>VLOOKUP(B:B,[3]查询门店会员消费占比!$B$1:$F$65536,5,0)</f>
        <v>2870</v>
      </c>
      <c r="F81" s="14">
        <v>230</v>
      </c>
      <c r="G81" s="14">
        <f>VLOOKUP(B:B,[5]Sheet3!$A$1:$B$65536,2,0)</f>
        <v>133</v>
      </c>
      <c r="H81" s="14">
        <f>G81-F81</f>
        <v>-97</v>
      </c>
      <c r="I81" s="14">
        <v>2</v>
      </c>
      <c r="J81" s="14">
        <f t="shared" si="16"/>
        <v>198</v>
      </c>
      <c r="K81" s="22">
        <v>0.6896</v>
      </c>
      <c r="L81" s="23">
        <v>0.73</v>
      </c>
      <c r="M81" s="24">
        <v>220320</v>
      </c>
      <c r="N81" s="24">
        <f t="shared" si="17"/>
        <v>160833.6</v>
      </c>
      <c r="O81" s="25" t="str">
        <f>VLOOKUP(B:B,[4]查询门店会员消费占比!$B$1:$I$65536,8,0)</f>
        <v>73.5%</v>
      </c>
      <c r="P81" s="26">
        <f t="shared" si="18"/>
        <v>1.00684931506849</v>
      </c>
      <c r="Q81" s="26">
        <f t="shared" si="20"/>
        <v>0.0454</v>
      </c>
      <c r="R81" s="30" t="s">
        <v>172</v>
      </c>
      <c r="S81" s="33"/>
      <c r="T81" s="32"/>
    </row>
    <row r="82" customHeight="1" spans="1:20">
      <c r="A82" s="14">
        <v>79</v>
      </c>
      <c r="B82" s="15">
        <v>385</v>
      </c>
      <c r="C82" s="15" t="s">
        <v>175</v>
      </c>
      <c r="D82" s="16" t="s">
        <v>102</v>
      </c>
      <c r="E82" s="14">
        <f>VLOOKUP(B:B,[3]查询门店会员消费占比!$B$1:$F$65536,5,0)</f>
        <v>3248</v>
      </c>
      <c r="F82" s="14">
        <v>130</v>
      </c>
      <c r="G82" s="14">
        <f>VLOOKUP(B:B,[5]Sheet3!$A$1:$B$65536,2,0)</f>
        <v>357</v>
      </c>
      <c r="H82" s="14"/>
      <c r="I82" s="14">
        <v>7</v>
      </c>
      <c r="J82" s="14">
        <f t="shared" si="16"/>
        <v>14</v>
      </c>
      <c r="K82" s="22">
        <v>0.9199</v>
      </c>
      <c r="L82" s="23">
        <v>0.92</v>
      </c>
      <c r="M82" s="24">
        <v>378000</v>
      </c>
      <c r="N82" s="24">
        <f t="shared" si="17"/>
        <v>347760</v>
      </c>
      <c r="O82" s="25" t="str">
        <f>VLOOKUP(B:B,[4]查询门店会员消费占比!$B$1:$I$65536,8,0)</f>
        <v>92.95%</v>
      </c>
      <c r="P82" s="26">
        <f t="shared" si="18"/>
        <v>1.01032608695652</v>
      </c>
      <c r="Q82" s="26">
        <f t="shared" si="20"/>
        <v>0.00960000000000005</v>
      </c>
      <c r="R82" s="30" t="s">
        <v>172</v>
      </c>
      <c r="S82" s="33"/>
      <c r="T82" s="32"/>
    </row>
    <row r="83" hidden="1" customHeight="1" spans="1:20">
      <c r="A83" s="14">
        <v>80</v>
      </c>
      <c r="B83" s="15">
        <v>347</v>
      </c>
      <c r="C83" s="15" t="s">
        <v>12</v>
      </c>
      <c r="D83" s="15" t="s">
        <v>103</v>
      </c>
      <c r="E83" s="14">
        <f>VLOOKUP(B:B,[3]查询门店会员消费占比!$B$1:$F$65536,5,0)</f>
        <v>2258</v>
      </c>
      <c r="F83" s="14">
        <v>181</v>
      </c>
      <c r="G83" s="14">
        <f>VLOOKUP(B:B,[5]Sheet3!$A$1:$B$65536,2,0)</f>
        <v>89</v>
      </c>
      <c r="H83" s="14">
        <f>G83-F83</f>
        <v>-92</v>
      </c>
      <c r="I83" s="14">
        <v>1</v>
      </c>
      <c r="J83" s="14">
        <f t="shared" si="16"/>
        <v>186</v>
      </c>
      <c r="K83" s="22">
        <v>0.6911</v>
      </c>
      <c r="L83" s="23">
        <v>0.73</v>
      </c>
      <c r="M83" s="24">
        <v>151800</v>
      </c>
      <c r="N83" s="24">
        <f t="shared" si="17"/>
        <v>110814</v>
      </c>
      <c r="O83" s="25" t="str">
        <f>VLOOKUP(B:B,[4]查询门店会员消费占比!$B$1:$I$65536,8,0)</f>
        <v>72.31%</v>
      </c>
      <c r="P83" s="26">
        <f t="shared" si="18"/>
        <v>0.99054794520548</v>
      </c>
      <c r="Q83" s="26">
        <f t="shared" si="20"/>
        <v>0.032</v>
      </c>
      <c r="R83" s="31"/>
      <c r="S83" s="32">
        <f>(L83-O83)*100*10</f>
        <v>6.89999999999991</v>
      </c>
      <c r="T83" s="32"/>
    </row>
    <row r="84" hidden="1" customHeight="1" spans="1:20">
      <c r="A84" s="14">
        <v>81</v>
      </c>
      <c r="B84" s="15">
        <v>339</v>
      </c>
      <c r="C84" s="15" t="s">
        <v>12</v>
      </c>
      <c r="D84" s="15" t="s">
        <v>104</v>
      </c>
      <c r="E84" s="14">
        <f>VLOOKUP(B:B,[3]查询门店会员消费占比!$B$1:$F$65536,5,0)</f>
        <v>1838</v>
      </c>
      <c r="F84" s="14">
        <v>110</v>
      </c>
      <c r="G84" s="14">
        <f>VLOOKUP(B:B,[5]Sheet3!$A$1:$B$65536,2,0)</f>
        <v>53</v>
      </c>
      <c r="H84" s="14">
        <f>G84-F84</f>
        <v>-57</v>
      </c>
      <c r="I84" s="14">
        <v>0</v>
      </c>
      <c r="J84" s="14">
        <f t="shared" si="16"/>
        <v>114</v>
      </c>
      <c r="K84" s="22">
        <v>0.7531</v>
      </c>
      <c r="L84" s="23">
        <v>0.78</v>
      </c>
      <c r="M84" s="24">
        <v>132000</v>
      </c>
      <c r="N84" s="24">
        <f t="shared" si="17"/>
        <v>102960</v>
      </c>
      <c r="O84" s="25" t="str">
        <f>VLOOKUP(B:B,[4]查询门店会员消费占比!$B$1:$I$65536,8,0)</f>
        <v>65.9%</v>
      </c>
      <c r="P84" s="26">
        <f t="shared" si="18"/>
        <v>0.844871794871795</v>
      </c>
      <c r="Q84" s="26">
        <f t="shared" si="20"/>
        <v>-0.0941</v>
      </c>
      <c r="R84" s="31"/>
      <c r="S84" s="32">
        <f>(L84-O84)*100*10</f>
        <v>121</v>
      </c>
      <c r="T84" s="32"/>
    </row>
    <row r="85" hidden="1" customHeight="1" spans="1:20">
      <c r="A85" s="14">
        <v>82</v>
      </c>
      <c r="B85" s="15">
        <v>511</v>
      </c>
      <c r="C85" s="15" t="s">
        <v>22</v>
      </c>
      <c r="D85" s="15" t="s">
        <v>105</v>
      </c>
      <c r="E85" s="14">
        <f>VLOOKUP(B:B,[3]查询门店会员消费占比!$B$1:$F$65536,5,0)</f>
        <v>3676</v>
      </c>
      <c r="F85" s="14">
        <v>147</v>
      </c>
      <c r="G85" s="14">
        <f>VLOOKUP(B:B,[5]Sheet3!$A$1:$B$65536,2,0)</f>
        <v>169</v>
      </c>
      <c r="H85" s="14"/>
      <c r="I85" s="14">
        <v>6</v>
      </c>
      <c r="J85" s="14">
        <f t="shared" si="16"/>
        <v>12</v>
      </c>
      <c r="K85" s="22">
        <v>0.823</v>
      </c>
      <c r="L85" s="23">
        <v>0.85</v>
      </c>
      <c r="M85" s="24">
        <v>200880</v>
      </c>
      <c r="N85" s="24">
        <f t="shared" si="17"/>
        <v>170748</v>
      </c>
      <c r="O85" s="25" t="str">
        <f>VLOOKUP(B:B,[4]查询门店会员消费占比!$B$1:$I$65536,8,0)</f>
        <v>83.51%</v>
      </c>
      <c r="P85" s="26">
        <f t="shared" si="18"/>
        <v>0.982470588235294</v>
      </c>
      <c r="Q85" s="26">
        <f t="shared" si="20"/>
        <v>0.0121000000000001</v>
      </c>
      <c r="R85" s="31"/>
      <c r="S85" s="32">
        <f>(L85-O85)*100*10</f>
        <v>14.8999999999999</v>
      </c>
      <c r="T85" s="32"/>
    </row>
    <row r="86" customHeight="1" spans="1:20">
      <c r="A86" s="14">
        <v>83</v>
      </c>
      <c r="B86" s="15">
        <v>311</v>
      </c>
      <c r="C86" s="15" t="s">
        <v>12</v>
      </c>
      <c r="D86" s="17" t="s">
        <v>106</v>
      </c>
      <c r="E86" s="14">
        <f>VLOOKUP(B:B,[3]查询门店会员消费占比!$B$1:$F$65536,5,0)</f>
        <v>1087</v>
      </c>
      <c r="F86" s="14">
        <v>130</v>
      </c>
      <c r="G86" s="14">
        <f>VLOOKUP(B:B,[5]Sheet3!$A$1:$B$65536,2,0)</f>
        <v>72</v>
      </c>
      <c r="H86" s="14">
        <f>G86-F86</f>
        <v>-58</v>
      </c>
      <c r="I86" s="14">
        <v>1</v>
      </c>
      <c r="J86" s="14">
        <f t="shared" si="16"/>
        <v>118</v>
      </c>
      <c r="K86" s="22">
        <v>0.4118</v>
      </c>
      <c r="L86" s="23">
        <v>0.79</v>
      </c>
      <c r="M86" s="24">
        <v>252000</v>
      </c>
      <c r="N86" s="24">
        <f t="shared" si="17"/>
        <v>199080</v>
      </c>
      <c r="O86" s="25" t="str">
        <f>VLOOKUP(B:B,[4]查询门店会员消费占比!$B$1:$I$65536,8,0)</f>
        <v>81.84%</v>
      </c>
      <c r="P86" s="26">
        <f t="shared" si="18"/>
        <v>1.03594936708861</v>
      </c>
      <c r="Q86" s="26">
        <f>O86-K86</f>
        <v>0.4066</v>
      </c>
      <c r="R86" s="30"/>
      <c r="S86" s="33"/>
      <c r="T86" s="32" t="s">
        <v>176</v>
      </c>
    </row>
    <row r="87" s="2" customFormat="1" hidden="1" customHeight="1" spans="1:20">
      <c r="A87" s="14">
        <v>84</v>
      </c>
      <c r="B87" s="15">
        <v>102565</v>
      </c>
      <c r="C87" s="15" t="s">
        <v>12</v>
      </c>
      <c r="D87" s="15" t="s">
        <v>108</v>
      </c>
      <c r="E87" s="14">
        <f>VLOOKUP(B:B,[3]查询门店会员消费占比!$B$1:$F$65536,5,0)</f>
        <v>3757</v>
      </c>
      <c r="F87" s="14">
        <v>301</v>
      </c>
      <c r="G87" s="14">
        <f>VLOOKUP(B:B,[5]Sheet3!$A$1:$B$65536,2,0)</f>
        <v>281</v>
      </c>
      <c r="H87" s="14">
        <f>G87-F87</f>
        <v>-20</v>
      </c>
      <c r="I87" s="14">
        <v>7</v>
      </c>
      <c r="J87" s="14">
        <f t="shared" si="16"/>
        <v>54</v>
      </c>
      <c r="K87" s="22">
        <v>0.6266</v>
      </c>
      <c r="L87" s="23">
        <v>0.71</v>
      </c>
      <c r="M87" s="24">
        <v>181500</v>
      </c>
      <c r="N87" s="24">
        <f t="shared" si="17"/>
        <v>128865</v>
      </c>
      <c r="O87" s="25" t="str">
        <f>VLOOKUP(B:B,[4]查询门店会员消费占比!$B$1:$I$65536,8,0)</f>
        <v>61.66%</v>
      </c>
      <c r="P87" s="26">
        <f t="shared" si="18"/>
        <v>0.868450704225352</v>
      </c>
      <c r="Q87" s="26">
        <f>O87-K87</f>
        <v>-0.01</v>
      </c>
      <c r="R87" s="31"/>
      <c r="S87" s="32">
        <f>(L87-O87)*100*10</f>
        <v>93.4</v>
      </c>
      <c r="T87" s="32"/>
    </row>
    <row r="88" s="2" customFormat="1" hidden="1" customHeight="1" spans="1:20">
      <c r="A88" s="14">
        <v>85</v>
      </c>
      <c r="B88" s="15">
        <v>102564</v>
      </c>
      <c r="C88" s="15" t="s">
        <v>174</v>
      </c>
      <c r="D88" s="15" t="s">
        <v>110</v>
      </c>
      <c r="E88" s="14">
        <f>VLOOKUP(B:B,[3]查询门店会员消费占比!$B$1:$F$65536,5,0)</f>
        <v>2234</v>
      </c>
      <c r="F88" s="14">
        <v>120</v>
      </c>
      <c r="G88" s="14">
        <f>VLOOKUP(B:B,[5]Sheet3!$A$1:$B$65536,2,0)</f>
        <v>141</v>
      </c>
      <c r="H88" s="14"/>
      <c r="I88" s="14">
        <v>3</v>
      </c>
      <c r="J88" s="14">
        <f t="shared" si="16"/>
        <v>6</v>
      </c>
      <c r="K88" s="22">
        <v>0.8497</v>
      </c>
      <c r="L88" s="23">
        <v>0.88</v>
      </c>
      <c r="M88" s="24">
        <v>115500</v>
      </c>
      <c r="N88" s="24">
        <f t="shared" si="17"/>
        <v>101640</v>
      </c>
      <c r="O88" s="25" t="str">
        <f>VLOOKUP(B:B,[4]查询门店会员消费占比!$B$1:$I$65536,8,0)</f>
        <v>81.36%</v>
      </c>
      <c r="P88" s="26">
        <f t="shared" si="18"/>
        <v>0.924545454545455</v>
      </c>
      <c r="Q88" s="26">
        <f t="shared" ref="Q88:Q94" si="21">O88-K88</f>
        <v>-0.0361</v>
      </c>
      <c r="R88" s="31"/>
      <c r="S88" s="32">
        <f>(L88-O88)*100*10</f>
        <v>66.4</v>
      </c>
      <c r="T88" s="32"/>
    </row>
    <row r="89" s="2" customFormat="1" hidden="1" customHeight="1" spans="1:20">
      <c r="A89" s="14">
        <v>86</v>
      </c>
      <c r="B89" s="15">
        <v>103198</v>
      </c>
      <c r="C89" s="15" t="s">
        <v>12</v>
      </c>
      <c r="D89" s="15" t="s">
        <v>112</v>
      </c>
      <c r="E89" s="14">
        <f>VLOOKUP(B:B,[3]查询门店会员消费占比!$B$1:$F$65536,5,0)</f>
        <v>3920</v>
      </c>
      <c r="F89" s="14">
        <v>157</v>
      </c>
      <c r="G89" s="14">
        <f>VLOOKUP(B:B,[5]Sheet3!$A$1:$B$65536,2,0)</f>
        <v>287</v>
      </c>
      <c r="H89" s="14"/>
      <c r="I89" s="14">
        <v>5</v>
      </c>
      <c r="J89" s="14">
        <f t="shared" si="16"/>
        <v>10</v>
      </c>
      <c r="K89" s="22">
        <v>0.8596</v>
      </c>
      <c r="L89" s="23">
        <v>0.89</v>
      </c>
      <c r="M89" s="24">
        <v>193200</v>
      </c>
      <c r="N89" s="24">
        <f t="shared" si="17"/>
        <v>171948</v>
      </c>
      <c r="O89" s="25" t="str">
        <f>VLOOKUP(B:B,[4]查询门店会员消费占比!$B$1:$I$65536,8,0)</f>
        <v>84.95%</v>
      </c>
      <c r="P89" s="26">
        <f t="shared" si="18"/>
        <v>0.954494382022472</v>
      </c>
      <c r="Q89" s="26">
        <f t="shared" si="21"/>
        <v>-0.0100999999999999</v>
      </c>
      <c r="R89" s="31"/>
      <c r="S89" s="32">
        <f>(L89-O89)*100*10</f>
        <v>40.5</v>
      </c>
      <c r="T89" s="32"/>
    </row>
    <row r="90" s="2" customFormat="1" hidden="1" customHeight="1" spans="1:20">
      <c r="A90" s="14">
        <v>87</v>
      </c>
      <c r="B90" s="15">
        <v>102935</v>
      </c>
      <c r="C90" s="15" t="s">
        <v>22</v>
      </c>
      <c r="D90" s="15" t="s">
        <v>113</v>
      </c>
      <c r="E90" s="14">
        <f>VLOOKUP(B:B,[3]查询门店会员消费占比!$B$1:$F$65536,5,0)</f>
        <v>2969</v>
      </c>
      <c r="F90" s="14">
        <v>238</v>
      </c>
      <c r="G90" s="14">
        <f>VLOOKUP(B:B,[5]Sheet3!$A$1:$B$65536,2,0)</f>
        <v>284</v>
      </c>
      <c r="H90" s="14"/>
      <c r="I90" s="14">
        <v>1</v>
      </c>
      <c r="J90" s="14">
        <f t="shared" si="16"/>
        <v>2</v>
      </c>
      <c r="K90" s="22">
        <v>0.6995</v>
      </c>
      <c r="L90" s="23">
        <v>0.76</v>
      </c>
      <c r="M90" s="24">
        <v>148500</v>
      </c>
      <c r="N90" s="24">
        <f t="shared" si="17"/>
        <v>112860</v>
      </c>
      <c r="O90" s="25" t="str">
        <f>VLOOKUP(B:B,[4]查询门店会员消费占比!$B$1:$I$65536,8,0)</f>
        <v>68.64%</v>
      </c>
      <c r="P90" s="26">
        <f t="shared" si="18"/>
        <v>0.903157894736842</v>
      </c>
      <c r="Q90" s="26">
        <f t="shared" si="21"/>
        <v>-0.0131</v>
      </c>
      <c r="R90" s="31"/>
      <c r="S90" s="32">
        <f>(L90-O90)*100*10</f>
        <v>73.6</v>
      </c>
      <c r="T90" s="32"/>
    </row>
    <row r="91" customHeight="1" spans="1:20">
      <c r="A91" s="14">
        <v>88</v>
      </c>
      <c r="B91" s="15">
        <v>102479</v>
      </c>
      <c r="C91" s="15" t="s">
        <v>22</v>
      </c>
      <c r="D91" s="16" t="s">
        <v>115</v>
      </c>
      <c r="E91" s="14">
        <f>VLOOKUP(B:B,[3]查询门店会员消费占比!$B$1:$F$65536,5,0)</f>
        <v>2521</v>
      </c>
      <c r="F91" s="14">
        <v>101</v>
      </c>
      <c r="G91" s="14">
        <f>VLOOKUP(B:B,[5]Sheet3!$A$1:$B$65536,2,0)</f>
        <v>336</v>
      </c>
      <c r="H91" s="14"/>
      <c r="I91" s="14">
        <v>3</v>
      </c>
      <c r="J91" s="14">
        <f t="shared" si="16"/>
        <v>6</v>
      </c>
      <c r="K91" s="22">
        <v>0.8068</v>
      </c>
      <c r="L91" s="23">
        <v>0.83</v>
      </c>
      <c r="M91" s="24">
        <v>132000</v>
      </c>
      <c r="N91" s="24">
        <f t="shared" si="17"/>
        <v>109560</v>
      </c>
      <c r="O91" s="25" t="str">
        <f>VLOOKUP(B:B,[4]查询门店会员消费占比!$B$1:$I$65536,8,0)</f>
        <v>85.17%</v>
      </c>
      <c r="P91" s="26">
        <f t="shared" si="18"/>
        <v>1.02614457831325</v>
      </c>
      <c r="Q91" s="26">
        <f t="shared" si="21"/>
        <v>0.0448999999999999</v>
      </c>
      <c r="R91" s="30" t="s">
        <v>172</v>
      </c>
      <c r="S91" s="33"/>
      <c r="T91" s="32"/>
    </row>
    <row r="92" s="2" customFormat="1" hidden="1" customHeight="1" spans="1:20">
      <c r="A92" s="14">
        <v>89</v>
      </c>
      <c r="B92" s="15">
        <v>102934</v>
      </c>
      <c r="C92" s="15" t="s">
        <v>12</v>
      </c>
      <c r="D92" s="15" t="s">
        <v>117</v>
      </c>
      <c r="E92" s="14">
        <f>VLOOKUP(B:B,[3]查询门店会员消费占比!$B$1:$F$65536,5,0)</f>
        <v>4449</v>
      </c>
      <c r="F92" s="14">
        <v>178</v>
      </c>
      <c r="G92" s="14">
        <f>VLOOKUP(B:B,[5]Sheet3!$A$1:$B$65536,2,0)</f>
        <v>301</v>
      </c>
      <c r="H92" s="14"/>
      <c r="I92" s="14">
        <v>6</v>
      </c>
      <c r="J92" s="14">
        <f t="shared" si="16"/>
        <v>12</v>
      </c>
      <c r="K92" s="22">
        <v>0.8075</v>
      </c>
      <c r="L92" s="23">
        <v>0.83</v>
      </c>
      <c r="M92" s="24">
        <v>267750</v>
      </c>
      <c r="N92" s="24">
        <f t="shared" si="17"/>
        <v>222232.5</v>
      </c>
      <c r="O92" s="25" t="str">
        <f>VLOOKUP(B:B,[4]查询门店会员消费占比!$B$1:$I$65536,8,0)</f>
        <v>75.55%</v>
      </c>
      <c r="P92" s="26">
        <f t="shared" si="18"/>
        <v>0.910240963855422</v>
      </c>
      <c r="Q92" s="26">
        <f t="shared" si="21"/>
        <v>-0.052</v>
      </c>
      <c r="R92" s="31"/>
      <c r="S92" s="32">
        <f>(L92-O92)*100*10</f>
        <v>74.5</v>
      </c>
      <c r="T92" s="32"/>
    </row>
    <row r="93" customHeight="1" spans="1:20">
      <c r="A93" s="14">
        <v>90</v>
      </c>
      <c r="B93" s="15">
        <v>102567</v>
      </c>
      <c r="C93" s="15" t="s">
        <v>175</v>
      </c>
      <c r="D93" s="16" t="s">
        <v>119</v>
      </c>
      <c r="E93" s="14">
        <f>VLOOKUP(B:B,[3]查询门店会员消费占比!$B$1:$F$65536,5,0)</f>
        <v>1362</v>
      </c>
      <c r="F93" s="14">
        <v>70</v>
      </c>
      <c r="G93" s="14">
        <f>VLOOKUP(B:B,[5]Sheet3!$A$1:$B$65536,2,0)</f>
        <v>156</v>
      </c>
      <c r="H93" s="14"/>
      <c r="I93" s="14">
        <v>2</v>
      </c>
      <c r="J93" s="14">
        <f t="shared" si="16"/>
        <v>4</v>
      </c>
      <c r="K93" s="22">
        <v>0.8163</v>
      </c>
      <c r="L93" s="23">
        <v>0.87</v>
      </c>
      <c r="M93" s="24">
        <v>99120</v>
      </c>
      <c r="N93" s="24">
        <f t="shared" si="17"/>
        <v>86234.4</v>
      </c>
      <c r="O93" s="25" t="str">
        <f>VLOOKUP(B:B,[4]查询门店会员消费占比!$B$1:$I$65536,8,0)</f>
        <v>90.23%</v>
      </c>
      <c r="P93" s="26">
        <f t="shared" si="18"/>
        <v>1.03712643678161</v>
      </c>
      <c r="Q93" s="26">
        <f t="shared" si="21"/>
        <v>0.0860000000000001</v>
      </c>
      <c r="R93" s="30" t="s">
        <v>172</v>
      </c>
      <c r="S93" s="33"/>
      <c r="T93" s="32"/>
    </row>
    <row r="94" s="3" customFormat="1" hidden="1" customHeight="1" spans="1:20">
      <c r="A94" s="14">
        <v>91</v>
      </c>
      <c r="B94" s="15">
        <v>102478</v>
      </c>
      <c r="C94" s="15" t="s">
        <v>22</v>
      </c>
      <c r="D94" s="15" t="s">
        <v>121</v>
      </c>
      <c r="E94" s="14">
        <f>VLOOKUP(B:B,[3]查询门店会员消费占比!$B$1:$F$65536,5,0)</f>
        <v>1324</v>
      </c>
      <c r="F94" s="14">
        <v>79</v>
      </c>
      <c r="G94" s="14">
        <f>VLOOKUP(B:B,[5]Sheet3!$A$1:$B$65536,2,0)</f>
        <v>142</v>
      </c>
      <c r="H94" s="14"/>
      <c r="I94" s="14">
        <v>1</v>
      </c>
      <c r="J94" s="14">
        <f t="shared" si="16"/>
        <v>2</v>
      </c>
      <c r="K94" s="22">
        <v>0.7411</v>
      </c>
      <c r="L94" s="23">
        <v>0.83</v>
      </c>
      <c r="M94" s="24">
        <v>81360</v>
      </c>
      <c r="N94" s="24">
        <f t="shared" si="17"/>
        <v>67528.8</v>
      </c>
      <c r="O94" s="25" t="str">
        <f>VLOOKUP(B:B,[4]查询门店会员消费占比!$B$1:$I$65536,8,0)</f>
        <v>78.87%</v>
      </c>
      <c r="P94" s="26">
        <f t="shared" si="18"/>
        <v>0.950240963855422</v>
      </c>
      <c r="Q94" s="26">
        <f t="shared" si="21"/>
        <v>0.0476000000000001</v>
      </c>
      <c r="R94" s="30"/>
      <c r="S94" s="32">
        <f>(L94-O94)*100*10</f>
        <v>41.2999999999999</v>
      </c>
      <c r="T94" s="33"/>
    </row>
    <row r="95" hidden="1" customHeight="1" spans="1:20">
      <c r="A95" s="14">
        <v>92</v>
      </c>
      <c r="B95" s="15">
        <v>103199</v>
      </c>
      <c r="C95" s="15" t="s">
        <v>12</v>
      </c>
      <c r="D95" s="15" t="s">
        <v>123</v>
      </c>
      <c r="E95" s="14">
        <f>VLOOKUP(B:B,[3]查询门店会员消费占比!$B$1:$F$65536,5,0)</f>
        <v>3077</v>
      </c>
      <c r="F95" s="14">
        <v>246</v>
      </c>
      <c r="G95" s="14">
        <f>VLOOKUP(B:B,[5]Sheet3!$A$1:$B$65536,2,0)</f>
        <v>271</v>
      </c>
      <c r="H95" s="14"/>
      <c r="I95" s="14">
        <v>3</v>
      </c>
      <c r="J95" s="14">
        <f t="shared" si="16"/>
        <v>6</v>
      </c>
      <c r="K95" s="22">
        <v>0.6056</v>
      </c>
      <c r="L95" s="23">
        <v>0.71</v>
      </c>
      <c r="M95" s="24">
        <v>165000</v>
      </c>
      <c r="N95" s="24">
        <f t="shared" si="17"/>
        <v>117150</v>
      </c>
      <c r="O95" s="25" t="str">
        <f>VLOOKUP(B:B,[4]查询门店会员消费占比!$B$1:$I$65536,8,0)</f>
        <v>56.39%</v>
      </c>
      <c r="P95" s="26">
        <f t="shared" si="18"/>
        <v>0.794225352112676</v>
      </c>
      <c r="Q95" s="26">
        <f>O95-K95</f>
        <v>-0.0417000000000001</v>
      </c>
      <c r="R95" s="31"/>
      <c r="S95" s="32">
        <f>(L95-O95)*100*10</f>
        <v>146.1</v>
      </c>
      <c r="T95" s="32"/>
    </row>
    <row r="96" hidden="1" customHeight="1" spans="1:20">
      <c r="A96" s="14">
        <v>93</v>
      </c>
      <c r="B96" s="15">
        <v>103639</v>
      </c>
      <c r="C96" s="15" t="s">
        <v>15</v>
      </c>
      <c r="D96" s="15" t="s">
        <v>125</v>
      </c>
      <c r="E96" s="14">
        <f>VLOOKUP(B:B,[3]查询门店会员消费占比!$B$1:$F$65536,5,0)</f>
        <v>3444</v>
      </c>
      <c r="F96" s="14">
        <v>207</v>
      </c>
      <c r="G96" s="14">
        <f>VLOOKUP(B:B,[5]Sheet3!$A$1:$B$65536,2,0)</f>
        <v>298</v>
      </c>
      <c r="H96" s="14"/>
      <c r="I96" s="14">
        <v>4</v>
      </c>
      <c r="J96" s="14">
        <f t="shared" si="16"/>
        <v>8</v>
      </c>
      <c r="K96" s="22">
        <v>0.7135</v>
      </c>
      <c r="L96" s="23">
        <v>0.74</v>
      </c>
      <c r="M96" s="24">
        <v>191400</v>
      </c>
      <c r="N96" s="24">
        <f t="shared" si="17"/>
        <v>141636</v>
      </c>
      <c r="O96" s="25" t="str">
        <f>VLOOKUP(B:B,[4]查询门店会员消费占比!$B$1:$I$65536,8,0)</f>
        <v>72.93%</v>
      </c>
      <c r="P96" s="26">
        <f t="shared" si="18"/>
        <v>0.985540540540541</v>
      </c>
      <c r="Q96" s="26">
        <f>O96-K96</f>
        <v>0.0158000000000001</v>
      </c>
      <c r="R96" s="31"/>
      <c r="S96" s="32">
        <f>(L96-O96)*100*10</f>
        <v>10.6999999999999</v>
      </c>
      <c r="T96" s="32"/>
    </row>
    <row r="97" customHeight="1" spans="1:20">
      <c r="A97" s="14">
        <v>94</v>
      </c>
      <c r="B97" s="34">
        <v>104428</v>
      </c>
      <c r="C97" s="15" t="s">
        <v>17</v>
      </c>
      <c r="D97" s="16" t="s">
        <v>177</v>
      </c>
      <c r="E97" s="14">
        <f>VLOOKUP(B:B,[3]查询门店会员消费占比!$B$1:$F$65536,5,0)</f>
        <v>1847</v>
      </c>
      <c r="F97" s="14">
        <v>120</v>
      </c>
      <c r="G97" s="14">
        <f>VLOOKUP(B:B,[5]Sheet3!$A$1:$B$65536,2,0)</f>
        <v>295</v>
      </c>
      <c r="H97" s="14"/>
      <c r="I97" s="14">
        <v>4</v>
      </c>
      <c r="J97" s="14">
        <f t="shared" si="16"/>
        <v>8</v>
      </c>
      <c r="K97" s="22">
        <v>0.8024</v>
      </c>
      <c r="L97" s="23">
        <v>0.83</v>
      </c>
      <c r="M97" s="24">
        <v>115500</v>
      </c>
      <c r="N97" s="24">
        <f t="shared" si="17"/>
        <v>95865</v>
      </c>
      <c r="O97" s="25" t="str">
        <f>VLOOKUP(B:B,[4]查询门店会员消费占比!$B$1:$I$65536,8,0)</f>
        <v>85.84%</v>
      </c>
      <c r="P97" s="26">
        <f t="shared" si="18"/>
        <v>1.03421686746988</v>
      </c>
      <c r="Q97" s="26">
        <f>O97-K97</f>
        <v>0.056</v>
      </c>
      <c r="R97" s="30" t="s">
        <v>172</v>
      </c>
      <c r="S97" s="33"/>
      <c r="T97" s="32"/>
    </row>
    <row r="98" hidden="1" customHeight="1" spans="1:20">
      <c r="A98" s="14">
        <v>95</v>
      </c>
      <c r="B98" s="34">
        <v>104533</v>
      </c>
      <c r="C98" s="15" t="s">
        <v>173</v>
      </c>
      <c r="D98" s="15" t="s">
        <v>129</v>
      </c>
      <c r="E98" s="14">
        <f>VLOOKUP(B:B,[3]查询门店会员消费占比!$B$1:$F$65536,5,0)</f>
        <v>1725</v>
      </c>
      <c r="F98" s="14">
        <v>69</v>
      </c>
      <c r="G98" s="14">
        <f>VLOOKUP(B:B,[5]Sheet3!$A$1:$B$65536,2,0)</f>
        <v>175</v>
      </c>
      <c r="H98" s="14"/>
      <c r="I98" s="14">
        <v>3</v>
      </c>
      <c r="J98" s="14">
        <f t="shared" si="16"/>
        <v>6</v>
      </c>
      <c r="K98" s="22">
        <v>0.8904</v>
      </c>
      <c r="L98" s="23">
        <v>0.92</v>
      </c>
      <c r="M98" s="24">
        <v>94920</v>
      </c>
      <c r="N98" s="24">
        <f t="shared" si="17"/>
        <v>87326.4</v>
      </c>
      <c r="O98" s="25" t="str">
        <f>VLOOKUP(B:B,[4]查询门店会员消费占比!$B$1:$I$65536,8,0)</f>
        <v>85.44%</v>
      </c>
      <c r="P98" s="26">
        <f t="shared" si="18"/>
        <v>0.928695652173913</v>
      </c>
      <c r="Q98" s="26">
        <f>O98-K98</f>
        <v>-0.0360000000000001</v>
      </c>
      <c r="R98" s="31"/>
      <c r="S98" s="32">
        <f>(L98-O98)*100*10</f>
        <v>65.6000000000001</v>
      </c>
      <c r="T98" s="32"/>
    </row>
    <row r="99" hidden="1" customHeight="1" spans="1:20">
      <c r="A99" s="14">
        <v>96</v>
      </c>
      <c r="B99" s="34">
        <v>105267</v>
      </c>
      <c r="C99" s="15" t="s">
        <v>12</v>
      </c>
      <c r="D99" s="15" t="s">
        <v>133</v>
      </c>
      <c r="E99" s="14">
        <f>VLOOKUP(B:B,[3]查询门店会员消费占比!$B$1:$F$65536,5,0)</f>
        <v>2157</v>
      </c>
      <c r="F99" s="14">
        <v>129</v>
      </c>
      <c r="G99" s="14">
        <f>VLOOKUP(B:B,[5]Sheet3!$A$1:$B$65536,2,0)</f>
        <v>232</v>
      </c>
      <c r="H99" s="14"/>
      <c r="I99" s="14">
        <v>6</v>
      </c>
      <c r="J99" s="14">
        <f t="shared" si="16"/>
        <v>12</v>
      </c>
      <c r="K99" s="22">
        <v>0.7396</v>
      </c>
      <c r="L99" s="23">
        <v>0.77</v>
      </c>
      <c r="M99" s="24">
        <v>132000</v>
      </c>
      <c r="N99" s="24">
        <f t="shared" si="17"/>
        <v>101640</v>
      </c>
      <c r="O99" s="25" t="str">
        <f>VLOOKUP(B:B,[4]查询门店会员消费占比!$B$1:$I$65536,8,0)</f>
        <v>73.55%</v>
      </c>
      <c r="P99" s="26">
        <f t="shared" si="18"/>
        <v>0.955194805194805</v>
      </c>
      <c r="Q99" s="26">
        <f>O99-K99</f>
        <v>-0.00409999999999999</v>
      </c>
      <c r="R99" s="31"/>
      <c r="S99" s="32">
        <f>(L99-O99)*100*10</f>
        <v>34.5000000000001</v>
      </c>
      <c r="T99" s="32"/>
    </row>
    <row r="100" hidden="1" customHeight="1" spans="1:20">
      <c r="A100" s="14">
        <v>97</v>
      </c>
      <c r="B100" s="34">
        <v>104838</v>
      </c>
      <c r="C100" s="15" t="s">
        <v>17</v>
      </c>
      <c r="D100" s="15" t="s">
        <v>131</v>
      </c>
      <c r="E100" s="14">
        <f>VLOOKUP(B:B,[3]查询门店会员消费占比!$B$1:$F$65536,5,0)</f>
        <v>1772</v>
      </c>
      <c r="F100" s="14">
        <v>71</v>
      </c>
      <c r="G100" s="14">
        <f>VLOOKUP(B:B,[5]Sheet3!$A$1:$B$65536,2,0)</f>
        <v>163</v>
      </c>
      <c r="H100" s="14"/>
      <c r="I100" s="14">
        <v>3</v>
      </c>
      <c r="J100" s="14">
        <f t="shared" si="16"/>
        <v>6</v>
      </c>
      <c r="K100" s="22">
        <v>0.8278</v>
      </c>
      <c r="L100" s="23">
        <v>0.85</v>
      </c>
      <c r="M100" s="24">
        <v>77880</v>
      </c>
      <c r="N100" s="24">
        <f t="shared" si="17"/>
        <v>66198</v>
      </c>
      <c r="O100" s="25" t="str">
        <f>VLOOKUP(B:B,[4]查询门店会员消费占比!$B$1:$I$65536,8,0)</f>
        <v>82.68%</v>
      </c>
      <c r="P100" s="26">
        <f t="shared" si="18"/>
        <v>0.972705882352941</v>
      </c>
      <c r="Q100" s="26">
        <f>O100-K100</f>
        <v>-0.00099999999999989</v>
      </c>
      <c r="R100" s="31"/>
      <c r="S100" s="32">
        <f>(L100-O100)*100*10</f>
        <v>23.1999999999999</v>
      </c>
      <c r="T100" s="32"/>
    </row>
    <row r="101" customHeight="1" spans="1:20">
      <c r="A101" s="14">
        <v>98</v>
      </c>
      <c r="B101" s="34">
        <v>104429</v>
      </c>
      <c r="C101" s="15" t="s">
        <v>12</v>
      </c>
      <c r="D101" s="16" t="s">
        <v>135</v>
      </c>
      <c r="E101" s="14">
        <f>VLOOKUP(B:B,[3]查询门店会员消费占比!$B$1:$F$65536,5,0)</f>
        <v>1423</v>
      </c>
      <c r="F101" s="14">
        <v>114</v>
      </c>
      <c r="G101" s="14">
        <f>VLOOKUP(B:B,[5]Sheet3!$A$1:$B$65536,2,0)</f>
        <v>143</v>
      </c>
      <c r="H101" s="14"/>
      <c r="I101" s="14">
        <v>6</v>
      </c>
      <c r="J101" s="14">
        <f>-H101*2+I101*2</f>
        <v>12</v>
      </c>
      <c r="K101" s="22">
        <v>0.6171</v>
      </c>
      <c r="L101" s="23">
        <v>0.66</v>
      </c>
      <c r="M101" s="24">
        <v>111870</v>
      </c>
      <c r="N101" s="24">
        <f t="shared" si="17"/>
        <v>73834.2</v>
      </c>
      <c r="O101" s="25" t="str">
        <f>VLOOKUP(B:B,[4]查询门店会员消费占比!$B$1:$I$65536,8,0)</f>
        <v>69.04%</v>
      </c>
      <c r="P101" s="26">
        <f>O101/L101</f>
        <v>1.04606060606061</v>
      </c>
      <c r="Q101" s="26">
        <f>O101-K101</f>
        <v>0.0733</v>
      </c>
      <c r="R101" s="30" t="s">
        <v>172</v>
      </c>
      <c r="S101" s="33"/>
      <c r="T101" s="32"/>
    </row>
    <row r="102" hidden="1" customHeight="1" spans="1:20">
      <c r="A102" s="14">
        <v>99</v>
      </c>
      <c r="B102" s="34">
        <v>104430</v>
      </c>
      <c r="C102" s="15" t="s">
        <v>15</v>
      </c>
      <c r="D102" s="15" t="s">
        <v>137</v>
      </c>
      <c r="E102" s="14">
        <f>VLOOKUP(B:B,[3]查询门店会员消费占比!$B$1:$F$65536,5,0)</f>
        <v>1758</v>
      </c>
      <c r="F102" s="14">
        <v>70</v>
      </c>
      <c r="G102" s="14">
        <f>VLOOKUP(B:B,[5]Sheet3!$A$1:$B$65536,2,0)</f>
        <v>115</v>
      </c>
      <c r="H102" s="14"/>
      <c r="I102" s="14">
        <v>7</v>
      </c>
      <c r="J102" s="14">
        <f>-H102*2+I102*2</f>
        <v>14</v>
      </c>
      <c r="K102" s="22">
        <v>0.8161</v>
      </c>
      <c r="L102" s="23">
        <v>0.91</v>
      </c>
      <c r="M102" s="24">
        <v>94920</v>
      </c>
      <c r="N102" s="24">
        <f t="shared" si="17"/>
        <v>86377.2</v>
      </c>
      <c r="O102" s="25" t="str">
        <f>VLOOKUP(B:B,[4]查询门店会员消费占比!$B$1:$I$65536,8,0)</f>
        <v>79.7%</v>
      </c>
      <c r="P102" s="26">
        <f>O102/L102</f>
        <v>0.875824175824176</v>
      </c>
      <c r="Q102" s="26">
        <f>O102-K102</f>
        <v>-0.0191</v>
      </c>
      <c r="R102" s="31"/>
      <c r="S102" s="32">
        <f>(L102-O102)*100*10</f>
        <v>113</v>
      </c>
      <c r="T102" s="32"/>
    </row>
    <row r="103" hidden="1" customHeight="1" spans="1:20">
      <c r="A103" s="14">
        <v>100</v>
      </c>
      <c r="B103" s="34">
        <v>105396</v>
      </c>
      <c r="C103" s="15" t="s">
        <v>15</v>
      </c>
      <c r="D103" s="35" t="s">
        <v>139</v>
      </c>
      <c r="E103" s="14">
        <f>VLOOKUP(B:B,[3]查询门店会员消费占比!$B$1:$F$65536,5,0)</f>
        <v>1717</v>
      </c>
      <c r="F103" s="14">
        <v>172</v>
      </c>
      <c r="G103" s="14">
        <f>VLOOKUP(B:B,[5]Sheet3!$A$1:$B$65536,2,0)</f>
        <v>187</v>
      </c>
      <c r="H103" s="14"/>
      <c r="I103" s="14">
        <v>6</v>
      </c>
      <c r="J103" s="14">
        <f>-H103*2+I103*2</f>
        <v>12</v>
      </c>
      <c r="K103" s="22">
        <v>0.5468</v>
      </c>
      <c r="L103" s="23">
        <v>0.61</v>
      </c>
      <c r="M103" s="24">
        <v>75900</v>
      </c>
      <c r="N103" s="24">
        <f t="shared" si="17"/>
        <v>46299</v>
      </c>
      <c r="O103" s="25" t="str">
        <f>VLOOKUP(B:B,[4]查询门店会员消费占比!$B$1:$I$65536,8,0)</f>
        <v>58.09%</v>
      </c>
      <c r="P103" s="26">
        <f>O103/L103</f>
        <v>0.952295081967213</v>
      </c>
      <c r="Q103" s="26">
        <f>O103-K103</f>
        <v>0.0341000000000001</v>
      </c>
      <c r="R103" s="31"/>
      <c r="S103" s="32">
        <f>(L103-O103)*100*10</f>
        <v>29.0999999999999</v>
      </c>
      <c r="T103" s="32"/>
    </row>
    <row r="104" customHeight="1" spans="1:20">
      <c r="A104" s="14">
        <v>101</v>
      </c>
      <c r="B104" s="36">
        <v>105910</v>
      </c>
      <c r="C104" s="15" t="s">
        <v>15</v>
      </c>
      <c r="D104" s="37" t="s">
        <v>140</v>
      </c>
      <c r="E104" s="14">
        <f>VLOOKUP(B:B,[3]查询门店会员消费占比!$B$1:$F$65536,5,0)</f>
        <v>1249</v>
      </c>
      <c r="F104" s="14">
        <v>150</v>
      </c>
      <c r="G104" s="14">
        <f>VLOOKUP(B:B,[5]Sheet3!$A$1:$B$65536,2,0)</f>
        <v>234</v>
      </c>
      <c r="H104" s="14"/>
      <c r="I104" s="14">
        <v>7</v>
      </c>
      <c r="J104" s="14">
        <f>-H104*2+I104*2</f>
        <v>14</v>
      </c>
      <c r="K104" s="22">
        <v>0.4406</v>
      </c>
      <c r="L104" s="23">
        <v>0.55</v>
      </c>
      <c r="M104" s="24">
        <v>75900</v>
      </c>
      <c r="N104" s="24">
        <f t="shared" si="17"/>
        <v>41745</v>
      </c>
      <c r="O104" s="25" t="str">
        <f>VLOOKUP(B:B,[4]查询门店会员消费占比!$B$1:$I$65536,8,0)</f>
        <v>56.76%</v>
      </c>
      <c r="P104" s="26">
        <f>O104/L104</f>
        <v>1.032</v>
      </c>
      <c r="Q104" s="26">
        <f>O104-K104</f>
        <v>0.127</v>
      </c>
      <c r="R104" s="30" t="s">
        <v>172</v>
      </c>
      <c r="S104" s="33"/>
      <c r="T104" s="32"/>
    </row>
    <row r="105" customHeight="1" spans="1:20">
      <c r="A105" s="14">
        <v>102</v>
      </c>
      <c r="B105" s="36">
        <v>105751</v>
      </c>
      <c r="C105" s="15" t="s">
        <v>15</v>
      </c>
      <c r="D105" s="37" t="s">
        <v>141</v>
      </c>
      <c r="E105" s="14">
        <f>VLOOKUP(B:B,[3]查询门店会员消费占比!$B$1:$F$65536,5,0)</f>
        <v>2689</v>
      </c>
      <c r="F105" s="14">
        <v>269</v>
      </c>
      <c r="G105" s="14">
        <f>VLOOKUP(B:B,[5]Sheet3!$A$1:$B$65536,2,0)</f>
        <v>408</v>
      </c>
      <c r="H105" s="14"/>
      <c r="I105" s="14">
        <v>6</v>
      </c>
      <c r="J105" s="14">
        <f>-H105*2+I105*2</f>
        <v>12</v>
      </c>
      <c r="K105" s="22">
        <v>0.5813</v>
      </c>
      <c r="L105" s="23">
        <v>0.66</v>
      </c>
      <c r="M105" s="24">
        <v>132000</v>
      </c>
      <c r="N105" s="24">
        <f t="shared" si="17"/>
        <v>87120</v>
      </c>
      <c r="O105" s="25" t="str">
        <f>VLOOKUP(B:B,[4]查询门店会员消费占比!$B$1:$I$65536,8,0)</f>
        <v>70.21%</v>
      </c>
      <c r="P105" s="26">
        <f>O105/L105</f>
        <v>1.06378787878788</v>
      </c>
      <c r="Q105" s="26">
        <f>O105-K105</f>
        <v>0.1208</v>
      </c>
      <c r="R105" s="30" t="s">
        <v>172</v>
      </c>
      <c r="S105" s="33"/>
      <c r="T105" s="32"/>
    </row>
    <row r="106" hidden="1" customHeight="1" spans="1:20">
      <c r="A106" s="14">
        <v>103</v>
      </c>
      <c r="B106" s="34">
        <v>106066</v>
      </c>
      <c r="C106" s="15" t="s">
        <v>54</v>
      </c>
      <c r="D106" s="38" t="s">
        <v>142</v>
      </c>
      <c r="E106" s="14">
        <f>VLOOKUP(B:B,[3]查询门店会员消费占比!$B$1:$F$65536,5,0)</f>
        <v>3137</v>
      </c>
      <c r="F106" s="14">
        <v>376</v>
      </c>
      <c r="G106" s="14">
        <f>VLOOKUP(B:B,[5]Sheet3!$A$1:$B$65536,2,0)</f>
        <v>295</v>
      </c>
      <c r="H106" s="14">
        <f>G106-F106</f>
        <v>-81</v>
      </c>
      <c r="I106" s="14">
        <v>1</v>
      </c>
      <c r="J106" s="14">
        <f>-H106*2+I106*2</f>
        <v>164</v>
      </c>
      <c r="K106" s="22">
        <v>0.3818</v>
      </c>
      <c r="L106" s="23">
        <v>0.5</v>
      </c>
      <c r="M106" s="24">
        <v>148500</v>
      </c>
      <c r="N106" s="24">
        <f t="shared" si="17"/>
        <v>74250</v>
      </c>
      <c r="O106" s="25" t="str">
        <f>VLOOKUP(B:B,[4]查询门店会员消费占比!$B$1:$I$65536,8,0)</f>
        <v>39.58%</v>
      </c>
      <c r="P106" s="26">
        <f>O106/L106</f>
        <v>0.7916</v>
      </c>
      <c r="Q106" s="26">
        <f>O106-K106</f>
        <v>0.014</v>
      </c>
      <c r="R106" s="31"/>
      <c r="S106" s="32">
        <f>(L106-O106)*100*10</f>
        <v>104.2</v>
      </c>
      <c r="T106" s="32"/>
    </row>
    <row r="107" customHeight="1" spans="1:20">
      <c r="A107" s="14">
        <v>104</v>
      </c>
      <c r="B107" s="36">
        <v>106569</v>
      </c>
      <c r="C107" s="15" t="s">
        <v>12</v>
      </c>
      <c r="D107" s="37" t="s">
        <v>143</v>
      </c>
      <c r="E107" s="14">
        <f>VLOOKUP(B:B,[3]查询门店会员消费占比!$B$1:$F$65536,5,0)</f>
        <v>1461</v>
      </c>
      <c r="F107" s="14">
        <v>150</v>
      </c>
      <c r="G107" s="14">
        <f>VLOOKUP(B:B,[5]Sheet3!$A$1:$B$65536,2,0)</f>
        <v>456</v>
      </c>
      <c r="H107" s="14"/>
      <c r="I107" s="14">
        <v>7</v>
      </c>
      <c r="J107" s="14">
        <f>-H107*2+I107*2</f>
        <v>14</v>
      </c>
      <c r="K107" s="22">
        <v>0.7526</v>
      </c>
      <c r="L107" s="23">
        <v>0.78</v>
      </c>
      <c r="M107" s="24">
        <v>94920</v>
      </c>
      <c r="N107" s="24">
        <f t="shared" si="17"/>
        <v>74037.6</v>
      </c>
      <c r="O107" s="25" t="str">
        <f>VLOOKUP(B:B,[4]查询门店会员消费占比!$B$1:$I$65536,8,0)</f>
        <v>83.27%</v>
      </c>
      <c r="P107" s="26">
        <f>O107/L107</f>
        <v>1.0675641025641</v>
      </c>
      <c r="Q107" s="26">
        <f>O107-K107</f>
        <v>0.0800999999999999</v>
      </c>
      <c r="R107" s="30" t="s">
        <v>172</v>
      </c>
      <c r="S107" s="33"/>
      <c r="T107" s="32"/>
    </row>
    <row r="108" hidden="1" customHeight="1" spans="1:20">
      <c r="A108" s="14">
        <v>105</v>
      </c>
      <c r="B108" s="36">
        <v>106485</v>
      </c>
      <c r="C108" s="15" t="s">
        <v>15</v>
      </c>
      <c r="D108" s="39" t="s">
        <v>144</v>
      </c>
      <c r="E108" s="14">
        <f>VLOOKUP(B:B,[3]查询门店会员消费占比!$B$1:$F$65536,5,0)</f>
        <v>1029</v>
      </c>
      <c r="F108" s="14">
        <v>150</v>
      </c>
      <c r="G108" s="14">
        <f>VLOOKUP(B:B,[5]Sheet3!$A$1:$B$65536,2,0)</f>
        <v>171</v>
      </c>
      <c r="H108" s="14"/>
      <c r="I108" s="14">
        <v>7</v>
      </c>
      <c r="J108" s="14">
        <f>-H108*2+I108*2</f>
        <v>14</v>
      </c>
      <c r="K108" s="22">
        <v>0.6789</v>
      </c>
      <c r="L108" s="23">
        <v>0.72</v>
      </c>
      <c r="M108" s="24">
        <v>75900</v>
      </c>
      <c r="N108" s="24">
        <f t="shared" si="17"/>
        <v>54648</v>
      </c>
      <c r="O108" s="25" t="str">
        <f>VLOOKUP(B:B,[4]查询门店会员消费占比!$B$1:$I$65536,8,0)</f>
        <v>68.86%</v>
      </c>
      <c r="P108" s="26">
        <f>O108/L108</f>
        <v>0.956388888888889</v>
      </c>
      <c r="Q108" s="26">
        <f>O108-K108</f>
        <v>0.00969999999999993</v>
      </c>
      <c r="R108" s="31"/>
      <c r="S108" s="32">
        <f>(L108-O108)*100*10</f>
        <v>31.4</v>
      </c>
      <c r="T108" s="32"/>
    </row>
    <row r="109" hidden="1" customHeight="1" spans="1:20">
      <c r="A109" s="14">
        <v>106</v>
      </c>
      <c r="B109" s="36">
        <v>106399</v>
      </c>
      <c r="C109" s="15" t="s">
        <v>12</v>
      </c>
      <c r="D109" s="39" t="s">
        <v>145</v>
      </c>
      <c r="E109" s="14">
        <f>VLOOKUP(B:B,[3]查询门店会员消费占比!$B$1:$F$65536,5,0)</f>
        <v>1452</v>
      </c>
      <c r="F109" s="14">
        <v>150</v>
      </c>
      <c r="G109" s="14">
        <f>VLOOKUP(B:B,[5]Sheet3!$A$1:$B$65536,2,0)</f>
        <v>332</v>
      </c>
      <c r="H109" s="14"/>
      <c r="I109" s="14">
        <v>5</v>
      </c>
      <c r="J109" s="14">
        <f>-H109*2+I109*2</f>
        <v>10</v>
      </c>
      <c r="K109" s="22">
        <v>0.7573</v>
      </c>
      <c r="L109" s="23">
        <v>0.79</v>
      </c>
      <c r="M109" s="24">
        <v>75900</v>
      </c>
      <c r="N109" s="24">
        <f t="shared" si="17"/>
        <v>59961</v>
      </c>
      <c r="O109" s="25" t="str">
        <f>VLOOKUP(B:B,[4]查询门店会员消费占比!$B$1:$I$65536,8,0)</f>
        <v>76.74%</v>
      </c>
      <c r="P109" s="26">
        <f>O109/L109</f>
        <v>0.971392405063291</v>
      </c>
      <c r="Q109" s="26">
        <f>O109-K109</f>
        <v>0.0100999999999999</v>
      </c>
      <c r="R109" s="31"/>
      <c r="S109" s="32">
        <f>(L109-O109)*100*10</f>
        <v>22.6000000000001</v>
      </c>
      <c r="T109" s="32"/>
    </row>
    <row r="110" customHeight="1" spans="1:20">
      <c r="A110" s="14">
        <v>107</v>
      </c>
      <c r="B110" s="36">
        <v>106568</v>
      </c>
      <c r="C110" s="15" t="s">
        <v>15</v>
      </c>
      <c r="D110" s="37" t="s">
        <v>147</v>
      </c>
      <c r="E110" s="14">
        <f>VLOOKUP(B:B,[3]查询门店会员消费占比!$B$1:$F$65536,5,0)</f>
        <v>984</v>
      </c>
      <c r="F110" s="14">
        <v>150</v>
      </c>
      <c r="G110" s="14">
        <f>VLOOKUP(B:B,[5]Sheet3!$A$1:$B$65536,2,0)</f>
        <v>183</v>
      </c>
      <c r="H110" s="14"/>
      <c r="I110" s="14">
        <v>1</v>
      </c>
      <c r="J110" s="14">
        <f>-H110*2+I110*2</f>
        <v>2</v>
      </c>
      <c r="K110" s="22">
        <v>0.8062</v>
      </c>
      <c r="L110" s="23">
        <v>0.83</v>
      </c>
      <c r="M110" s="24">
        <v>69000</v>
      </c>
      <c r="N110" s="24">
        <f t="shared" si="17"/>
        <v>57270</v>
      </c>
      <c r="O110" s="25" t="str">
        <f>VLOOKUP(B:B,[4]查询门店会员消费占比!$B$1:$I$65536,8,0)</f>
        <v>84.05%</v>
      </c>
      <c r="P110" s="26">
        <f>O110/L110</f>
        <v>1.01265060240964</v>
      </c>
      <c r="Q110" s="26">
        <f>O110-K110</f>
        <v>0.0343</v>
      </c>
      <c r="R110" s="30" t="s">
        <v>172</v>
      </c>
      <c r="S110" s="33"/>
      <c r="T110" s="32"/>
    </row>
    <row r="111" hidden="1" customHeight="1" spans="1:20">
      <c r="A111" s="14">
        <v>108</v>
      </c>
      <c r="B111" s="40">
        <v>106865</v>
      </c>
      <c r="C111" s="40" t="s">
        <v>22</v>
      </c>
      <c r="D111" s="41" t="s">
        <v>178</v>
      </c>
      <c r="E111" s="14">
        <v>0</v>
      </c>
      <c r="F111" s="14"/>
      <c r="G111" s="14">
        <f>VLOOKUP(B:B,[5]Sheet3!$A$1:$B$65536,2,0)</f>
        <v>506</v>
      </c>
      <c r="H111" s="14"/>
      <c r="I111" s="14">
        <v>58</v>
      </c>
      <c r="J111" s="14">
        <f>-H111*2+I111*2</f>
        <v>116</v>
      </c>
      <c r="K111" s="14"/>
      <c r="L111" s="23"/>
      <c r="M111" s="24"/>
      <c r="N111" s="24"/>
      <c r="O111" s="25" t="str">
        <f>VLOOKUP(B:B,[4]查询门店会员消费占比!$B$1:$I$65536,8,0)</f>
        <v>80.44%</v>
      </c>
      <c r="P111" s="26"/>
      <c r="Q111" s="26"/>
      <c r="R111" s="31"/>
      <c r="S111" s="32"/>
      <c r="T111" s="32"/>
    </row>
    <row r="112" hidden="1" customHeight="1" spans="1:20">
      <c r="A112" s="14">
        <v>109</v>
      </c>
      <c r="B112" s="40">
        <v>107658</v>
      </c>
      <c r="C112" s="40" t="s">
        <v>12</v>
      </c>
      <c r="D112" s="41" t="s">
        <v>179</v>
      </c>
      <c r="E112" s="14">
        <v>0</v>
      </c>
      <c r="F112" s="14"/>
      <c r="G112" s="14">
        <f>VLOOKUP(B:B,[5]Sheet3!$A$1:$B$65536,2,0)</f>
        <v>162</v>
      </c>
      <c r="H112" s="14"/>
      <c r="I112" s="14">
        <v>10</v>
      </c>
      <c r="J112" s="14">
        <f>-H112*2+I112*2</f>
        <v>20</v>
      </c>
      <c r="K112" s="14"/>
      <c r="L112" s="23"/>
      <c r="M112" s="24"/>
      <c r="N112" s="24"/>
      <c r="O112" s="25" t="str">
        <f>VLOOKUP(B:B,[4]查询门店会员消费占比!$B$1:$I$65536,8,0)</f>
        <v>77.56%</v>
      </c>
      <c r="P112" s="26"/>
      <c r="Q112" s="26"/>
      <c r="R112" s="31"/>
      <c r="S112" s="32"/>
      <c r="T112" s="32"/>
    </row>
    <row r="113" hidden="1" customHeight="1" spans="1:20">
      <c r="A113" s="14">
        <v>110</v>
      </c>
      <c r="B113" s="40">
        <v>107829</v>
      </c>
      <c r="C113" s="40" t="s">
        <v>22</v>
      </c>
      <c r="D113" s="41" t="s">
        <v>180</v>
      </c>
      <c r="E113" s="14">
        <v>0</v>
      </c>
      <c r="F113" s="14"/>
      <c r="G113" s="14">
        <f>VLOOKUP(B:B,[5]Sheet3!$A$1:$B$65536,2,0)</f>
        <v>82</v>
      </c>
      <c r="H113" s="14"/>
      <c r="I113" s="14">
        <v>31</v>
      </c>
      <c r="J113" s="14">
        <f>-H113*2+I113*2</f>
        <v>62</v>
      </c>
      <c r="K113" s="14"/>
      <c r="L113" s="23"/>
      <c r="M113" s="24"/>
      <c r="N113" s="24"/>
      <c r="O113" s="25" t="str">
        <f>VLOOKUP(B:B,[4]查询门店会员消费占比!$B$1:$I$65536,8,0)</f>
        <v>56.17%</v>
      </c>
      <c r="P113" s="26"/>
      <c r="Q113" s="26"/>
      <c r="R113" s="31"/>
      <c r="S113" s="32"/>
      <c r="T113" s="32"/>
    </row>
    <row r="114" hidden="1" customHeight="1" spans="1:20">
      <c r="A114" s="14">
        <v>111</v>
      </c>
      <c r="B114" s="40">
        <v>107728</v>
      </c>
      <c r="C114" s="40" t="s">
        <v>30</v>
      </c>
      <c r="D114" s="41" t="s">
        <v>181</v>
      </c>
      <c r="E114" s="14">
        <v>0</v>
      </c>
      <c r="F114" s="14"/>
      <c r="G114" s="14">
        <f>VLOOKUP(B:B,[5]Sheet3!$A$1:$B$65536,2,0)</f>
        <v>115</v>
      </c>
      <c r="H114" s="14"/>
      <c r="I114" s="14">
        <v>7</v>
      </c>
      <c r="J114" s="14">
        <f>-H114*2+I114*2</f>
        <v>14</v>
      </c>
      <c r="K114" s="14"/>
      <c r="L114" s="23"/>
      <c r="M114" s="24"/>
      <c r="N114" s="24"/>
      <c r="O114" s="25" t="str">
        <f>VLOOKUP(B:B,[4]查询门店会员消费占比!$B$1:$I$65536,8,0)</f>
        <v>89.24%</v>
      </c>
      <c r="P114" s="26"/>
      <c r="Q114" s="26"/>
      <c r="R114" s="31"/>
      <c r="S114" s="32"/>
      <c r="T114" s="32"/>
    </row>
    <row r="115" hidden="1" customHeight="1" spans="1:20">
      <c r="A115" s="34"/>
      <c r="B115" s="34"/>
      <c r="C115" s="15"/>
      <c r="D115" s="15" t="s">
        <v>149</v>
      </c>
      <c r="E115" s="14"/>
      <c r="F115" s="14">
        <v>19261</v>
      </c>
      <c r="G115" s="14"/>
      <c r="H115" s="14"/>
      <c r="I115" s="14"/>
      <c r="J115" s="14"/>
      <c r="K115" s="14"/>
      <c r="L115" s="45">
        <f>N115/M115</f>
        <v>0.797502953437233</v>
      </c>
      <c r="M115" s="24">
        <f>SUM(M4:M114)</f>
        <v>24041902.5</v>
      </c>
      <c r="N115" s="24">
        <f>SUM(N4:N114)</f>
        <v>19173488.25</v>
      </c>
      <c r="O115" s="25"/>
      <c r="P115" s="26"/>
      <c r="Q115" s="26"/>
      <c r="R115" s="31"/>
      <c r="S115" s="32"/>
      <c r="T115" s="32"/>
    </row>
    <row r="117" customHeight="1" spans="1:2">
      <c r="A117" s="42"/>
      <c r="B117" s="43" t="s">
        <v>150</v>
      </c>
    </row>
    <row r="118" customHeight="1" spans="2:2">
      <c r="B118" s="43" t="s">
        <v>151</v>
      </c>
    </row>
    <row r="119" customHeight="1" spans="2:2">
      <c r="B119" s="43" t="s">
        <v>152</v>
      </c>
    </row>
    <row r="120" customHeight="1" spans="2:2">
      <c r="B120" s="43" t="s">
        <v>153</v>
      </c>
    </row>
    <row r="121" customHeight="1" spans="2:2">
      <c r="B121" s="43" t="s">
        <v>154</v>
      </c>
    </row>
    <row r="122" customHeight="1" spans="2:2">
      <c r="B122" s="43" t="s">
        <v>155</v>
      </c>
    </row>
    <row r="123" customHeight="1" spans="2:2">
      <c r="B123" s="44" t="s">
        <v>156</v>
      </c>
    </row>
  </sheetData>
  <autoFilter ref="A3:XEV115">
    <filterColumn colId="3">
      <colorFilter dxfId="0"/>
    </filterColumn>
    <extLst/>
  </autoFilter>
  <mergeCells count="2">
    <mergeCell ref="A1:T1"/>
    <mergeCell ref="A2:T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2019-08-13T10:02:25Z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