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65" firstSheet="1" activeTab="1"/>
  </bookViews>
  <sheets>
    <sheet name="会员发展任务及会员消费占比任务 (2)" sheetId="5" state="hidden" r:id="rId1"/>
    <sheet name="会员发展任务及会员消费占比任务" sheetId="4" r:id="rId2"/>
    <sheet name="Sheet1" sheetId="1" r:id="rId3"/>
    <sheet name="Sheet2" sheetId="2" r:id="rId4"/>
    <sheet name="Sheet3" sheetId="3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1" hidden="1">会员发展任务及会员消费占比任务!$A$2:$O$107</definedName>
    <definedName name="_xlnm._FilterDatabase" localSheetId="0" hidden="1">'会员发展任务及会员消费占比任务 (2)'!$A$2:$M$107</definedName>
  </definedNames>
  <calcPr calcId="144525"/>
</workbook>
</file>

<file path=xl/sharedStrings.xml><?xml version="1.0" encoding="utf-8"?>
<sst xmlns="http://schemas.openxmlformats.org/spreadsheetml/2006/main" count="499" uniqueCount="158">
  <si>
    <t>2019年4月会员任务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</si>
  <si>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</si>
  <si>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</si>
  <si>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</si>
  <si>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</si>
  <si>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</si>
  <si>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3月会员消费占比</t>
  </si>
  <si>
    <t>3月客流</t>
  </si>
  <si>
    <t>4月会员发展任务（数据）</t>
  </si>
  <si>
    <t>会员发展任务</t>
  </si>
  <si>
    <t>4月会员消费占比任务</t>
  </si>
  <si>
    <t>4月销售任务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</si>
  <si>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</si>
  <si>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</si>
  <si>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</si>
  <si>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</si>
  <si>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</si>
  <si>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</si>
  <si>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</si>
  <si>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</si>
  <si>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</si>
  <si>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</si>
  <si>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</si>
  <si>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</si>
  <si>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</si>
  <si>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</si>
  <si>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</si>
  <si>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</si>
  <si>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</si>
  <si>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</si>
  <si>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</si>
  <si>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</si>
  <si>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</si>
  <si>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</si>
  <si>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</si>
  <si>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</si>
  <si>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</si>
  <si>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</si>
  <si>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</si>
  <si>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</si>
  <si>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</si>
  <si>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</si>
  <si>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</si>
  <si>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</si>
  <si>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</si>
  <si>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</si>
  <si>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</si>
  <si>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</si>
  <si>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高新区中和街道柳荫街药店</t>
  </si>
  <si>
    <t>邛崃中心药店</t>
  </si>
  <si>
    <t>锦江区庆云南街药店</t>
  </si>
  <si>
    <t>成华区华泰路药店</t>
  </si>
  <si>
    <t>武侯区顺和街店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</si>
  <si>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</si>
  <si>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</si>
  <si>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</si>
  <si>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</si>
  <si>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</si>
  <si>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</si>
  <si>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</si>
  <si>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</si>
  <si>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</si>
  <si>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</si>
  <si>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</si>
  <si>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</si>
  <si>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</si>
  <si>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</si>
  <si>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</si>
  <si>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</si>
  <si>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</si>
  <si>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</si>
  <si>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</si>
  <si>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</si>
  <si>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</si>
  <si>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</si>
  <si>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</si>
  <si>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</si>
  <si>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</si>
  <si>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</si>
  <si>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</si>
  <si>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</si>
  <si>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</si>
  <si>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</si>
  <si>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</si>
  <si>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</si>
  <si>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</si>
  <si>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</si>
  <si>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</si>
  <si>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</si>
  <si>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</si>
  <si>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</si>
  <si>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大邑县新场镇文昌街药店</t>
  </si>
  <si>
    <t>青羊区北东街店</t>
  </si>
  <si>
    <t>双流县西航港街道锦华路一段药店</t>
  </si>
  <si>
    <t>都江堰市蒲阳路药店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</si>
  <si>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</si>
  <si>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</si>
  <si>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</si>
  <si>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</si>
  <si>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</si>
  <si>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</si>
  <si>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</si>
  <si>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</si>
  <si>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</si>
  <si>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</si>
  <si>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</si>
  <si>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</si>
  <si>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</si>
  <si>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</si>
  <si>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</si>
  <si>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</si>
  <si>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</si>
  <si>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</si>
  <si>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</si>
  <si>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2018.5.22</t>
  </si>
  <si>
    <t>新津县五津镇武阳西路药店</t>
  </si>
  <si>
    <t>2018.4.26</t>
  </si>
  <si>
    <t>锦江区静明路药店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</si>
  <si>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</si>
  <si>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</si>
  <si>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</si>
  <si>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</si>
  <si>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</si>
  <si>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rFont val="宋体"/>
        <charset val="0"/>
      </rPr>
      <t>永康东路药店</t>
    </r>
    <r>
      <rPr>
        <sz val="11"/>
        <rFont val="Arial"/>
        <charset val="0"/>
      </rPr>
      <t xml:space="preserve"> </t>
    </r>
  </si>
  <si>
    <t>2018.10.30</t>
  </si>
  <si>
    <t>潘家街药店</t>
  </si>
  <si>
    <t>2018.10.28</t>
  </si>
  <si>
    <t>蜀州中路药店</t>
  </si>
  <si>
    <t>2018.12.17</t>
  </si>
  <si>
    <t>蜀汉路</t>
  </si>
  <si>
    <t>2018.10.9</t>
  </si>
  <si>
    <t>大华街药店</t>
  </si>
  <si>
    <t>2018.9.30</t>
  </si>
  <si>
    <t>中和大道药店</t>
  </si>
  <si>
    <t>2018.12.04</t>
  </si>
  <si>
    <t>航中街</t>
  </si>
  <si>
    <t xml:space="preserve">紫薇东路药店  </t>
  </si>
  <si>
    <t>新下街店</t>
  </si>
  <si>
    <t>梨花街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</si>
  <si>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</si>
  <si>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</si>
  <si>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</si>
  <si>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</si>
  <si>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</si>
  <si>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</si>
  <si>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</si>
  <si>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</si>
  <si>
    <t>有效会员发展数量</t>
  </si>
  <si>
    <t>差额</t>
  </si>
  <si>
    <t>信息有误会员</t>
  </si>
  <si>
    <t>罚款</t>
  </si>
  <si>
    <t>实际完成</t>
  </si>
  <si>
    <t>增长率</t>
  </si>
  <si>
    <t>增长率前3名</t>
  </si>
  <si>
    <t>排名前3名</t>
  </si>
  <si>
    <t>第三名</t>
  </si>
  <si>
    <t>第二名</t>
  </si>
  <si>
    <t>第一名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</si>
</sst>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%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4"/>
      <name val="宋体"/>
      <charset val="0"/>
    </font>
    <font>
      <b/>
      <sz val="12"/>
      <color rgb="FFFF0000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0"/>
    </font>
    <font>
      <sz val="12"/>
      <name val="宋体"/>
      <charset val="134"/>
    </font>
    <font>
      <sz val="11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9" fontId="0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1" xfId="11" applyNumberFormat="1" applyFont="1" applyFill="1" applyBorder="1" applyAlignment="1">
      <alignment horizontal="center"/>
    </xf>
    <xf numFmtId="0" fontId="6" fillId="2" borderId="1" xfId="1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9" fontId="0" fillId="0" borderId="1" xfId="11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horizontal="center" vertical="center"/>
    </xf>
    <xf numFmtId="10" fontId="0" fillId="0" borderId="1" xfId="11" applyNumberFormat="1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1" xfId="11" applyNumberFormat="1" applyFont="1" applyFill="1" applyBorder="1" applyAlignment="1">
      <alignment horizontal="center"/>
    </xf>
    <xf numFmtId="3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76" fontId="0" fillId="0" borderId="1" xfId="11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0" fontId="0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9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176" fontId="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8144;&#21806;\&#20250;&#21592;&#28040;&#36153;&#21344;&#27604;\&#20250;&#21592;&#26041;&#26696;\2019&#24180;\3&#26376;\3&#26376;&#26597;&#35810;&#38376;&#24215;&#20250;&#21592;&#28040;&#36153;&#21344;&#276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4&#26376;&#20250;&#21592;_201904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4&#26376;&#26597;&#35810;&#38376;&#24215;&#20250;&#21592;&#28040;&#36153;&#21344;&#276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（原表）"/>
      <sheetName val="会员消费占比"/>
      <sheetName val="Sheet1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  <cell r="G2" t="str">
            <v>会员消费笔数</v>
          </cell>
          <cell r="H2" t="str">
            <v>会员消费笔数占比</v>
          </cell>
          <cell r="I2" t="str">
            <v>总销售</v>
          </cell>
          <cell r="J2" t="str">
            <v>会员消费</v>
          </cell>
          <cell r="K2" t="str">
            <v>会员消费占比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13210</v>
          </cell>
          <cell r="G3">
            <v>6992</v>
          </cell>
          <cell r="H3" t="str">
            <v>52.93%</v>
          </cell>
          <cell r="I3">
            <v>1799164.28</v>
          </cell>
          <cell r="J3">
            <v>1105157.95</v>
          </cell>
          <cell r="K3" t="str">
            <v>61.43%</v>
          </cell>
        </row>
        <row r="4">
          <cell r="B4">
            <v>308</v>
          </cell>
          <cell r="C4" t="str">
            <v>四川太极红星店</v>
          </cell>
          <cell r="D4" t="str">
            <v>是</v>
          </cell>
          <cell r="E4">
            <v>2008</v>
          </cell>
          <cell r="F4">
            <v>3020</v>
          </cell>
          <cell r="G4">
            <v>1586</v>
          </cell>
          <cell r="H4" t="str">
            <v>52.52%</v>
          </cell>
          <cell r="I4">
            <v>250916</v>
          </cell>
          <cell r="J4">
            <v>164615.91</v>
          </cell>
          <cell r="K4" t="str">
            <v>65.61%</v>
          </cell>
        </row>
        <row r="5">
          <cell r="B5">
            <v>54</v>
          </cell>
          <cell r="C5" t="str">
            <v>四川太极怀远店</v>
          </cell>
          <cell r="D5" t="str">
            <v>是</v>
          </cell>
          <cell r="E5">
            <v>2008</v>
          </cell>
          <cell r="F5">
            <v>3272</v>
          </cell>
          <cell r="G5">
            <v>2426</v>
          </cell>
          <cell r="H5" t="str">
            <v>74.14%</v>
          </cell>
          <cell r="I5">
            <v>210319.27</v>
          </cell>
          <cell r="J5">
            <v>187372.71</v>
          </cell>
          <cell r="K5" t="str">
            <v>89.09%</v>
          </cell>
        </row>
        <row r="6">
          <cell r="B6">
            <v>311</v>
          </cell>
          <cell r="C6" t="str">
            <v>四川太极西部店</v>
          </cell>
          <cell r="D6" t="str">
            <v>是</v>
          </cell>
          <cell r="E6">
            <v>2008</v>
          </cell>
          <cell r="F6">
            <v>1157</v>
          </cell>
          <cell r="G6">
            <v>711</v>
          </cell>
          <cell r="H6" t="str">
            <v>61.45%</v>
          </cell>
          <cell r="I6">
            <v>205289.76</v>
          </cell>
          <cell r="J6">
            <v>151329.02</v>
          </cell>
          <cell r="K6" t="str">
            <v>73.71%</v>
          </cell>
        </row>
        <row r="7">
          <cell r="B7">
            <v>329</v>
          </cell>
          <cell r="C7" t="str">
            <v>四川太极温江店</v>
          </cell>
          <cell r="D7" t="str">
            <v>是</v>
          </cell>
          <cell r="E7">
            <v>2008</v>
          </cell>
          <cell r="F7">
            <v>1957</v>
          </cell>
          <cell r="G7">
            <v>1323</v>
          </cell>
          <cell r="H7" t="str">
            <v>67.6%</v>
          </cell>
          <cell r="I7">
            <v>185362.94</v>
          </cell>
          <cell r="J7">
            <v>151015.05</v>
          </cell>
          <cell r="K7" t="str">
            <v>81.47%</v>
          </cell>
        </row>
        <row r="8">
          <cell r="B8">
            <v>52</v>
          </cell>
          <cell r="C8" t="str">
            <v>四川太极崇州中心店</v>
          </cell>
          <cell r="D8" t="str">
            <v>是</v>
          </cell>
          <cell r="E8">
            <v>2008</v>
          </cell>
          <cell r="F8">
            <v>2250</v>
          </cell>
          <cell r="G8">
            <v>1378</v>
          </cell>
          <cell r="H8" t="str">
            <v>61.24%</v>
          </cell>
          <cell r="I8">
            <v>142846.54</v>
          </cell>
          <cell r="J8">
            <v>108477.38</v>
          </cell>
          <cell r="K8" t="str">
            <v>75.94%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1304</v>
          </cell>
          <cell r="G9">
            <v>949</v>
          </cell>
          <cell r="H9" t="str">
            <v>72.78%</v>
          </cell>
          <cell r="I9">
            <v>111052.72</v>
          </cell>
          <cell r="J9">
            <v>100381.89</v>
          </cell>
          <cell r="K9" t="str">
            <v>90.39%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7324</v>
          </cell>
          <cell r="G10">
            <v>3070</v>
          </cell>
          <cell r="H10" t="str">
            <v>41.92%</v>
          </cell>
          <cell r="I10">
            <v>803531.91</v>
          </cell>
          <cell r="J10">
            <v>538904.18</v>
          </cell>
          <cell r="K10" t="str">
            <v>67.07%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6222</v>
          </cell>
          <cell r="G11">
            <v>3663</v>
          </cell>
          <cell r="H11" t="str">
            <v>58.87%</v>
          </cell>
          <cell r="I11">
            <v>599151.43</v>
          </cell>
          <cell r="J11">
            <v>405372.43</v>
          </cell>
          <cell r="K11" t="str">
            <v>67.66%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4448</v>
          </cell>
          <cell r="G12">
            <v>3219</v>
          </cell>
          <cell r="H12" t="str">
            <v>72.37%</v>
          </cell>
          <cell r="I12">
            <v>508355.04</v>
          </cell>
          <cell r="J12">
            <v>438245.31</v>
          </cell>
          <cell r="K12" t="str">
            <v>86.21%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2580</v>
          </cell>
          <cell r="G13">
            <v>1563</v>
          </cell>
          <cell r="H13" t="str">
            <v>60.58%</v>
          </cell>
          <cell r="I13">
            <v>280075.66</v>
          </cell>
          <cell r="J13">
            <v>167275.85</v>
          </cell>
          <cell r="K13" t="str">
            <v>59.73%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2737</v>
          </cell>
          <cell r="G14">
            <v>1330</v>
          </cell>
          <cell r="H14" t="str">
            <v>48.59%</v>
          </cell>
          <cell r="I14">
            <v>220777.78</v>
          </cell>
          <cell r="J14">
            <v>139336.73</v>
          </cell>
          <cell r="K14" t="str">
            <v>63.11%</v>
          </cell>
        </row>
        <row r="15">
          <cell r="B15">
            <v>349</v>
          </cell>
          <cell r="C15" t="str">
            <v>四川太极人民中路店</v>
          </cell>
          <cell r="D15" t="str">
            <v/>
          </cell>
          <cell r="E15">
            <v>2009</v>
          </cell>
          <cell r="F15">
            <v>2942</v>
          </cell>
          <cell r="G15">
            <v>1095</v>
          </cell>
          <cell r="H15" t="str">
            <v>37.22%</v>
          </cell>
          <cell r="I15">
            <v>202259.5</v>
          </cell>
          <cell r="J15">
            <v>102139.39</v>
          </cell>
          <cell r="K15" t="str">
            <v>50.5%</v>
          </cell>
        </row>
        <row r="16">
          <cell r="B16">
            <v>351</v>
          </cell>
          <cell r="C16" t="str">
            <v>四川太极都江堰药店</v>
          </cell>
          <cell r="D16" t="str">
            <v>是</v>
          </cell>
          <cell r="E16">
            <v>2009</v>
          </cell>
          <cell r="F16">
            <v>1763</v>
          </cell>
          <cell r="G16">
            <v>1062</v>
          </cell>
          <cell r="H16" t="str">
            <v>60.24%</v>
          </cell>
          <cell r="I16">
            <v>184913.35</v>
          </cell>
          <cell r="J16">
            <v>156434.75</v>
          </cell>
          <cell r="K16" t="str">
            <v>84.6%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2392</v>
          </cell>
          <cell r="G17">
            <v>1090</v>
          </cell>
          <cell r="H17" t="str">
            <v>45.57%</v>
          </cell>
          <cell r="I17">
            <v>149008.41</v>
          </cell>
          <cell r="J17">
            <v>95760.69</v>
          </cell>
          <cell r="K17" t="str">
            <v>64.27%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1777</v>
          </cell>
          <cell r="G18">
            <v>1032</v>
          </cell>
          <cell r="H18" t="str">
            <v>58.08%</v>
          </cell>
          <cell r="I18">
            <v>130886.61</v>
          </cell>
          <cell r="J18">
            <v>96730.51</v>
          </cell>
          <cell r="K18" t="str">
            <v>73.9%</v>
          </cell>
        </row>
        <row r="19">
          <cell r="B19">
            <v>517</v>
          </cell>
          <cell r="C19" t="str">
            <v>四川太极青羊区北东街店</v>
          </cell>
          <cell r="D19" t="str">
            <v/>
          </cell>
          <cell r="E19">
            <v>2010</v>
          </cell>
          <cell r="F19">
            <v>6739</v>
          </cell>
          <cell r="G19">
            <v>2106</v>
          </cell>
          <cell r="H19" t="str">
            <v>31.25%</v>
          </cell>
          <cell r="I19">
            <v>711948.5</v>
          </cell>
          <cell r="J19">
            <v>303784.48</v>
          </cell>
          <cell r="K19" t="str">
            <v>42.67%</v>
          </cell>
        </row>
        <row r="20">
          <cell r="B20">
            <v>385</v>
          </cell>
          <cell r="C20" t="str">
            <v>四川太极五津西路药店</v>
          </cell>
          <cell r="D20" t="str">
            <v>是</v>
          </cell>
          <cell r="E20">
            <v>2010</v>
          </cell>
          <cell r="F20">
            <v>3380</v>
          </cell>
          <cell r="G20">
            <v>2215</v>
          </cell>
          <cell r="H20" t="str">
            <v>65.53%</v>
          </cell>
          <cell r="I20">
            <v>345205.69</v>
          </cell>
          <cell r="J20">
            <v>292399.63</v>
          </cell>
          <cell r="K20" t="str">
            <v>84.7%</v>
          </cell>
        </row>
        <row r="21">
          <cell r="B21">
            <v>365</v>
          </cell>
          <cell r="C21" t="str">
            <v>四川太极光华村街药店</v>
          </cell>
          <cell r="D21" t="str">
            <v>是</v>
          </cell>
          <cell r="E21">
            <v>2010</v>
          </cell>
          <cell r="F21">
            <v>3941</v>
          </cell>
          <cell r="G21">
            <v>2205</v>
          </cell>
          <cell r="H21" t="str">
            <v>55.95%</v>
          </cell>
          <cell r="I21">
            <v>327455.77</v>
          </cell>
          <cell r="J21">
            <v>241259.99</v>
          </cell>
          <cell r="K21" t="str">
            <v>73.68%</v>
          </cell>
        </row>
        <row r="22">
          <cell r="B22">
            <v>387</v>
          </cell>
          <cell r="C22" t="str">
            <v>四川太极新乐中街药店</v>
          </cell>
          <cell r="D22" t="str">
            <v/>
          </cell>
          <cell r="E22">
            <v>2010</v>
          </cell>
          <cell r="F22">
            <v>4108</v>
          </cell>
          <cell r="G22">
            <v>2782</v>
          </cell>
          <cell r="H22" t="str">
            <v>67.72%</v>
          </cell>
          <cell r="I22">
            <v>306256.15</v>
          </cell>
          <cell r="J22">
            <v>233818.07</v>
          </cell>
          <cell r="K22" t="str">
            <v>76.35%</v>
          </cell>
        </row>
        <row r="23">
          <cell r="B23">
            <v>373</v>
          </cell>
          <cell r="C23" t="str">
            <v>四川太极通盈街药店</v>
          </cell>
          <cell r="D23" t="str">
            <v/>
          </cell>
          <cell r="E23">
            <v>2010</v>
          </cell>
          <cell r="F23">
            <v>3723</v>
          </cell>
          <cell r="G23">
            <v>2772</v>
          </cell>
          <cell r="H23" t="str">
            <v>74.46%</v>
          </cell>
          <cell r="I23">
            <v>295142.65</v>
          </cell>
          <cell r="J23">
            <v>228367.84</v>
          </cell>
          <cell r="K23" t="str">
            <v>77.38%</v>
          </cell>
        </row>
        <row r="24">
          <cell r="B24">
            <v>546</v>
          </cell>
          <cell r="C24" t="str">
            <v>四川太极锦江区榕声路店</v>
          </cell>
          <cell r="D24" t="str">
            <v/>
          </cell>
          <cell r="E24">
            <v>2010</v>
          </cell>
          <cell r="F24">
            <v>4500</v>
          </cell>
          <cell r="G24">
            <v>3014</v>
          </cell>
          <cell r="H24" t="str">
            <v>66.98%</v>
          </cell>
          <cell r="I24">
            <v>282655.37</v>
          </cell>
          <cell r="J24">
            <v>226235.6</v>
          </cell>
          <cell r="K24" t="str">
            <v>80.04%</v>
          </cell>
        </row>
        <row r="25">
          <cell r="B25">
            <v>513</v>
          </cell>
          <cell r="C25" t="str">
            <v>四川太极武侯区顺和街店</v>
          </cell>
          <cell r="D25" t="str">
            <v/>
          </cell>
          <cell r="E25">
            <v>2010</v>
          </cell>
          <cell r="F25">
            <v>3557</v>
          </cell>
          <cell r="G25">
            <v>2680</v>
          </cell>
          <cell r="H25" t="str">
            <v>75.34%</v>
          </cell>
          <cell r="I25">
            <v>250654.87</v>
          </cell>
          <cell r="J25">
            <v>217141.07</v>
          </cell>
          <cell r="K25" t="str">
            <v>86.63%</v>
          </cell>
        </row>
        <row r="26">
          <cell r="B26">
            <v>379</v>
          </cell>
          <cell r="C26" t="str">
            <v>四川太极土龙路药店</v>
          </cell>
          <cell r="D26" t="str">
            <v/>
          </cell>
          <cell r="E26">
            <v>2010</v>
          </cell>
          <cell r="F26">
            <v>3504</v>
          </cell>
          <cell r="G26">
            <v>2343</v>
          </cell>
          <cell r="H26" t="str">
            <v>66.87%</v>
          </cell>
          <cell r="I26">
            <v>247082.2</v>
          </cell>
          <cell r="J26">
            <v>194327.22</v>
          </cell>
          <cell r="K26" t="str">
            <v>78.65%</v>
          </cell>
        </row>
        <row r="27">
          <cell r="B27">
            <v>391</v>
          </cell>
          <cell r="C27" t="str">
            <v>四川太极金丝街药店</v>
          </cell>
          <cell r="D27" t="str">
            <v/>
          </cell>
          <cell r="E27">
            <v>2010</v>
          </cell>
          <cell r="F27">
            <v>2936</v>
          </cell>
          <cell r="G27">
            <v>1380</v>
          </cell>
          <cell r="H27" t="str">
            <v>47%</v>
          </cell>
          <cell r="I27">
            <v>242212.82</v>
          </cell>
          <cell r="J27">
            <v>161935.46</v>
          </cell>
          <cell r="K27" t="str">
            <v>66.86%</v>
          </cell>
        </row>
        <row r="28">
          <cell r="B28">
            <v>514</v>
          </cell>
          <cell r="C28" t="str">
            <v>四川太极新津邓双镇岷江店</v>
          </cell>
          <cell r="D28" t="str">
            <v/>
          </cell>
          <cell r="E28">
            <v>2010</v>
          </cell>
          <cell r="F28">
            <v>3741</v>
          </cell>
          <cell r="G28">
            <v>3003</v>
          </cell>
          <cell r="H28" t="str">
            <v>80.27%</v>
          </cell>
          <cell r="I28">
            <v>241145.32</v>
          </cell>
          <cell r="J28">
            <v>221991.11</v>
          </cell>
          <cell r="K28" t="str">
            <v>92.06%</v>
          </cell>
        </row>
        <row r="29">
          <cell r="B29">
            <v>377</v>
          </cell>
          <cell r="C29" t="str">
            <v>四川太极新园大道药店</v>
          </cell>
          <cell r="D29" t="str">
            <v/>
          </cell>
          <cell r="E29">
            <v>2010</v>
          </cell>
          <cell r="F29">
            <v>3905</v>
          </cell>
          <cell r="G29">
            <v>2578</v>
          </cell>
          <cell r="H29" t="str">
            <v>66.02%</v>
          </cell>
          <cell r="I29">
            <v>227135.15</v>
          </cell>
          <cell r="J29">
            <v>179802.03</v>
          </cell>
          <cell r="K29" t="str">
            <v>79.16%</v>
          </cell>
        </row>
        <row r="30">
          <cell r="B30">
            <v>399</v>
          </cell>
          <cell r="C30" t="str">
            <v>四川太极高新天久北巷药店</v>
          </cell>
          <cell r="D30" t="str">
            <v/>
          </cell>
          <cell r="E30">
            <v>2010</v>
          </cell>
          <cell r="F30">
            <v>2720</v>
          </cell>
          <cell r="G30">
            <v>1945</v>
          </cell>
          <cell r="H30" t="str">
            <v>71.51%</v>
          </cell>
          <cell r="I30">
            <v>221036.58</v>
          </cell>
          <cell r="J30">
            <v>185370.74</v>
          </cell>
          <cell r="K30" t="str">
            <v>83.86%</v>
          </cell>
        </row>
        <row r="31">
          <cell r="B31">
            <v>515</v>
          </cell>
          <cell r="C31" t="str">
            <v>四川太极成华区崔家店路药店</v>
          </cell>
          <cell r="D31" t="str">
            <v/>
          </cell>
          <cell r="E31">
            <v>2010</v>
          </cell>
          <cell r="F31">
            <v>3364</v>
          </cell>
          <cell r="G31">
            <v>2082</v>
          </cell>
          <cell r="H31" t="str">
            <v>61.89%</v>
          </cell>
          <cell r="I31">
            <v>214823.02</v>
          </cell>
          <cell r="J31">
            <v>165365.69</v>
          </cell>
          <cell r="K31" t="str">
            <v>76.98%</v>
          </cell>
        </row>
        <row r="32">
          <cell r="B32">
            <v>571</v>
          </cell>
          <cell r="C32" t="str">
            <v>四川太极高新区民丰大道西段药店</v>
          </cell>
          <cell r="D32" t="str">
            <v>是</v>
          </cell>
          <cell r="E32">
            <v>2010</v>
          </cell>
          <cell r="F32">
            <v>2055</v>
          </cell>
          <cell r="G32">
            <v>1393</v>
          </cell>
          <cell r="H32" t="str">
            <v>67.79%</v>
          </cell>
          <cell r="I32">
            <v>213081.57</v>
          </cell>
          <cell r="J32">
            <v>173432.19</v>
          </cell>
          <cell r="K32" t="str">
            <v>81.39%</v>
          </cell>
        </row>
        <row r="33">
          <cell r="B33">
            <v>359</v>
          </cell>
          <cell r="C33" t="str">
            <v>四川太极枣子巷药店</v>
          </cell>
          <cell r="D33" t="str">
            <v/>
          </cell>
          <cell r="E33">
            <v>2010</v>
          </cell>
          <cell r="F33">
            <v>3269</v>
          </cell>
          <cell r="G33">
            <v>2002</v>
          </cell>
          <cell r="H33" t="str">
            <v>61.24%</v>
          </cell>
          <cell r="I33">
            <v>197375.28</v>
          </cell>
          <cell r="J33">
            <v>157067.78</v>
          </cell>
          <cell r="K33" t="str">
            <v>79.58%</v>
          </cell>
        </row>
        <row r="34">
          <cell r="B34">
            <v>511</v>
          </cell>
          <cell r="C34" t="str">
            <v>四川太极成华杉板桥南一路店</v>
          </cell>
          <cell r="D34" t="str">
            <v/>
          </cell>
          <cell r="E34">
            <v>2010</v>
          </cell>
          <cell r="F34">
            <v>3161</v>
          </cell>
          <cell r="G34">
            <v>2262</v>
          </cell>
          <cell r="H34" t="str">
            <v>71.56%</v>
          </cell>
          <cell r="I34">
            <v>194597.9</v>
          </cell>
          <cell r="J34">
            <v>152957.23</v>
          </cell>
          <cell r="K34" t="str">
            <v>78.6%</v>
          </cell>
        </row>
        <row r="35">
          <cell r="B35">
            <v>572</v>
          </cell>
          <cell r="C35" t="str">
            <v>四川太极郫县郫筒镇东大街药店</v>
          </cell>
          <cell r="D35" t="str">
            <v/>
          </cell>
          <cell r="E35">
            <v>2010</v>
          </cell>
          <cell r="F35">
            <v>2339</v>
          </cell>
          <cell r="G35">
            <v>1390</v>
          </cell>
          <cell r="H35" t="str">
            <v>59.43%</v>
          </cell>
          <cell r="I35">
            <v>164576.37</v>
          </cell>
          <cell r="J35">
            <v>129049.04</v>
          </cell>
          <cell r="K35" t="str">
            <v>78.41%</v>
          </cell>
        </row>
        <row r="36">
          <cell r="B36">
            <v>367</v>
          </cell>
          <cell r="C36" t="str">
            <v>四川太极金带街药店</v>
          </cell>
          <cell r="D36" t="str">
            <v/>
          </cell>
          <cell r="E36">
            <v>2010</v>
          </cell>
          <cell r="F36">
            <v>2551</v>
          </cell>
          <cell r="G36">
            <v>1911</v>
          </cell>
          <cell r="H36" t="str">
            <v>74.91%</v>
          </cell>
          <cell r="I36">
            <v>164047.46</v>
          </cell>
          <cell r="J36">
            <v>140682.9</v>
          </cell>
          <cell r="K36" t="str">
            <v>85.76%</v>
          </cell>
        </row>
        <row r="37">
          <cell r="B37">
            <v>570</v>
          </cell>
          <cell r="C37" t="str">
            <v>四川太极青羊区浣花滨河路药店</v>
          </cell>
          <cell r="D37" t="str">
            <v/>
          </cell>
          <cell r="E37">
            <v>2010</v>
          </cell>
          <cell r="F37">
            <v>2446</v>
          </cell>
          <cell r="G37">
            <v>1674</v>
          </cell>
          <cell r="H37" t="str">
            <v>68.44%</v>
          </cell>
          <cell r="I37">
            <v>141149.61</v>
          </cell>
          <cell r="J37">
            <v>112302.22</v>
          </cell>
          <cell r="K37" t="str">
            <v>79.56%</v>
          </cell>
        </row>
        <row r="38">
          <cell r="B38">
            <v>573</v>
          </cell>
          <cell r="C38" t="str">
            <v>四川太极双流县西航港街道锦华路一段药店</v>
          </cell>
          <cell r="D38" t="str">
            <v/>
          </cell>
          <cell r="E38">
            <v>2010</v>
          </cell>
          <cell r="F38">
            <v>2521</v>
          </cell>
          <cell r="G38">
            <v>1521</v>
          </cell>
          <cell r="H38" t="str">
            <v>60.33%</v>
          </cell>
          <cell r="I38">
            <v>140904.64</v>
          </cell>
          <cell r="J38">
            <v>110001.23</v>
          </cell>
          <cell r="K38" t="str">
            <v>78.07%</v>
          </cell>
        </row>
        <row r="39">
          <cell r="B39">
            <v>539</v>
          </cell>
          <cell r="C39" t="str">
            <v>四川太极大邑县晋原镇子龙路店</v>
          </cell>
          <cell r="D39" t="str">
            <v/>
          </cell>
          <cell r="E39">
            <v>2010</v>
          </cell>
          <cell r="F39">
            <v>1743</v>
          </cell>
          <cell r="G39">
            <v>1221</v>
          </cell>
          <cell r="H39" t="str">
            <v>70.05%</v>
          </cell>
          <cell r="I39">
            <v>134039.62</v>
          </cell>
          <cell r="J39">
            <v>115894.76</v>
          </cell>
          <cell r="K39" t="str">
            <v>86.46%</v>
          </cell>
        </row>
        <row r="40">
          <cell r="B40">
            <v>549</v>
          </cell>
          <cell r="C40" t="str">
            <v>四川太极大邑县晋源镇东壕沟段药店</v>
          </cell>
          <cell r="D40" t="str">
            <v/>
          </cell>
          <cell r="E40">
            <v>2010</v>
          </cell>
          <cell r="F40">
            <v>1657</v>
          </cell>
          <cell r="G40">
            <v>1212</v>
          </cell>
          <cell r="H40" t="str">
            <v>73.14%</v>
          </cell>
          <cell r="I40">
            <v>133664.79</v>
          </cell>
          <cell r="J40">
            <v>116436.72</v>
          </cell>
          <cell r="K40" t="str">
            <v>87.11%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1652</v>
          </cell>
          <cell r="G41">
            <v>1050</v>
          </cell>
          <cell r="H41" t="str">
            <v>63.56%</v>
          </cell>
          <cell r="I41">
            <v>88945.83</v>
          </cell>
          <cell r="J41">
            <v>70850.36</v>
          </cell>
          <cell r="K41" t="str">
            <v>79.66%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1566</v>
          </cell>
          <cell r="G42">
            <v>1051</v>
          </cell>
          <cell r="H42" t="str">
            <v>67.11%</v>
          </cell>
          <cell r="I42">
            <v>88917.13</v>
          </cell>
          <cell r="J42">
            <v>73890.4</v>
          </cell>
          <cell r="K42" t="str">
            <v>83.1%</v>
          </cell>
        </row>
        <row r="43">
          <cell r="B43">
            <v>582</v>
          </cell>
          <cell r="C43" t="str">
            <v>四川太极青羊区十二桥药店</v>
          </cell>
          <cell r="D43" t="str">
            <v/>
          </cell>
          <cell r="E43">
            <v>2011</v>
          </cell>
          <cell r="F43">
            <v>8146</v>
          </cell>
          <cell r="G43">
            <v>1526</v>
          </cell>
          <cell r="H43" t="str">
            <v>18.73%</v>
          </cell>
          <cell r="I43">
            <v>1107133.09</v>
          </cell>
          <cell r="J43">
            <v>526662.56</v>
          </cell>
          <cell r="K43" t="str">
            <v>47.57%</v>
          </cell>
        </row>
        <row r="44">
          <cell r="B44">
            <v>712</v>
          </cell>
          <cell r="C44" t="str">
            <v>四川太极成华区华泰路药店</v>
          </cell>
          <cell r="D44" t="str">
            <v/>
          </cell>
          <cell r="E44">
            <v>2011</v>
          </cell>
          <cell r="F44">
            <v>4925</v>
          </cell>
          <cell r="G44">
            <v>2971</v>
          </cell>
          <cell r="H44" t="str">
            <v>60.32%</v>
          </cell>
          <cell r="I44">
            <v>374735.32</v>
          </cell>
          <cell r="J44">
            <v>269500.38</v>
          </cell>
          <cell r="K44" t="str">
            <v>71.92%</v>
          </cell>
        </row>
        <row r="45">
          <cell r="B45">
            <v>730</v>
          </cell>
          <cell r="C45" t="str">
            <v>四川太极新都区新繁镇繁江北路药店</v>
          </cell>
          <cell r="D45" t="str">
            <v/>
          </cell>
          <cell r="E45">
            <v>2011</v>
          </cell>
          <cell r="F45">
            <v>4792</v>
          </cell>
          <cell r="G45">
            <v>2398</v>
          </cell>
          <cell r="H45" t="str">
            <v>50.04%</v>
          </cell>
          <cell r="I45">
            <v>356777.25</v>
          </cell>
          <cell r="J45">
            <v>264730.47</v>
          </cell>
          <cell r="K45" t="str">
            <v>74.2%</v>
          </cell>
        </row>
        <row r="46">
          <cell r="B46">
            <v>585</v>
          </cell>
          <cell r="C46" t="str">
            <v>四川太极成华区羊子山西路药店（兴元华盛）</v>
          </cell>
          <cell r="D46" t="str">
            <v/>
          </cell>
          <cell r="E46">
            <v>2011</v>
          </cell>
          <cell r="F46">
            <v>4508</v>
          </cell>
          <cell r="G46">
            <v>2858</v>
          </cell>
          <cell r="H46" t="str">
            <v>63.4%</v>
          </cell>
          <cell r="I46">
            <v>337782.51</v>
          </cell>
          <cell r="J46">
            <v>264576.51</v>
          </cell>
          <cell r="K46" t="str">
            <v>78.33%</v>
          </cell>
        </row>
        <row r="47">
          <cell r="B47">
            <v>707</v>
          </cell>
          <cell r="C47" t="str">
            <v>四川太极成华区万科路药店</v>
          </cell>
          <cell r="D47" t="str">
            <v/>
          </cell>
          <cell r="E47">
            <v>2011</v>
          </cell>
          <cell r="F47">
            <v>4337</v>
          </cell>
          <cell r="G47">
            <v>3019</v>
          </cell>
          <cell r="H47" t="str">
            <v>69.61%</v>
          </cell>
          <cell r="I47">
            <v>331000.66</v>
          </cell>
          <cell r="J47">
            <v>264891.63</v>
          </cell>
          <cell r="K47" t="str">
            <v>80.03%</v>
          </cell>
        </row>
        <row r="48">
          <cell r="B48">
            <v>581</v>
          </cell>
          <cell r="C48" t="str">
            <v>四川太极成华区二环路北四段药店（汇融名城）</v>
          </cell>
          <cell r="D48" t="str">
            <v>是</v>
          </cell>
          <cell r="E48">
            <v>2011</v>
          </cell>
          <cell r="F48">
            <v>5261</v>
          </cell>
          <cell r="G48">
            <v>3133</v>
          </cell>
          <cell r="H48" t="str">
            <v>59.55%</v>
          </cell>
          <cell r="I48">
            <v>316097.29</v>
          </cell>
          <cell r="J48">
            <v>237071.16</v>
          </cell>
          <cell r="K48" t="str">
            <v>75%</v>
          </cell>
        </row>
        <row r="49">
          <cell r="B49">
            <v>709</v>
          </cell>
          <cell r="C49" t="str">
            <v>四川太极新都区马超东路店</v>
          </cell>
          <cell r="D49" t="str">
            <v/>
          </cell>
          <cell r="E49">
            <v>2011</v>
          </cell>
          <cell r="F49">
            <v>4149</v>
          </cell>
          <cell r="G49">
            <v>2374</v>
          </cell>
          <cell r="H49" t="str">
            <v>57.22%</v>
          </cell>
          <cell r="I49">
            <v>278139.12</v>
          </cell>
          <cell r="J49">
            <v>217161.63</v>
          </cell>
          <cell r="K49" t="str">
            <v>78.08%</v>
          </cell>
        </row>
        <row r="50">
          <cell r="B50">
            <v>578</v>
          </cell>
          <cell r="C50" t="str">
            <v>四川太极成华区华油路药店</v>
          </cell>
          <cell r="D50" t="str">
            <v/>
          </cell>
          <cell r="E50">
            <v>2011</v>
          </cell>
          <cell r="F50">
            <v>4406</v>
          </cell>
          <cell r="G50">
            <v>2961</v>
          </cell>
          <cell r="H50" t="str">
            <v>67.2%</v>
          </cell>
          <cell r="I50">
            <v>242698.01</v>
          </cell>
          <cell r="J50">
            <v>192534.19</v>
          </cell>
          <cell r="K50" t="str">
            <v>79.33%</v>
          </cell>
        </row>
        <row r="51">
          <cell r="B51">
            <v>726</v>
          </cell>
          <cell r="C51" t="str">
            <v>四川太极金牛区交大路第三药店</v>
          </cell>
          <cell r="D51" t="str">
            <v/>
          </cell>
          <cell r="E51">
            <v>2011</v>
          </cell>
          <cell r="F51">
            <v>3313</v>
          </cell>
          <cell r="G51">
            <v>2168</v>
          </cell>
          <cell r="H51" t="str">
            <v>65.44%</v>
          </cell>
          <cell r="I51">
            <v>238818.16</v>
          </cell>
          <cell r="J51">
            <v>184865.97</v>
          </cell>
          <cell r="K51" t="str">
            <v>77.41%</v>
          </cell>
        </row>
        <row r="52">
          <cell r="B52">
            <v>724</v>
          </cell>
          <cell r="C52" t="str">
            <v>四川太极锦江区观音桥街药店</v>
          </cell>
          <cell r="D52" t="str">
            <v/>
          </cell>
          <cell r="E52">
            <v>2011</v>
          </cell>
          <cell r="F52">
            <v>3859</v>
          </cell>
          <cell r="G52">
            <v>2754</v>
          </cell>
          <cell r="H52" t="str">
            <v>71.37%</v>
          </cell>
          <cell r="I52">
            <v>234437.41</v>
          </cell>
          <cell r="J52">
            <v>195464.27</v>
          </cell>
          <cell r="K52" t="str">
            <v>83.38%</v>
          </cell>
        </row>
        <row r="53">
          <cell r="B53">
            <v>598</v>
          </cell>
          <cell r="C53" t="str">
            <v>四川太极锦江区水杉街药店</v>
          </cell>
          <cell r="D53" t="str">
            <v/>
          </cell>
          <cell r="E53">
            <v>2011</v>
          </cell>
          <cell r="F53">
            <v>3021</v>
          </cell>
          <cell r="G53">
            <v>1613</v>
          </cell>
          <cell r="H53" t="str">
            <v>53.39%</v>
          </cell>
          <cell r="I53">
            <v>210931.84</v>
          </cell>
          <cell r="J53">
            <v>149451.9</v>
          </cell>
          <cell r="K53" t="str">
            <v>70.85%</v>
          </cell>
        </row>
        <row r="54">
          <cell r="B54">
            <v>737</v>
          </cell>
          <cell r="C54" t="str">
            <v>四川太极高新区大源北街药店</v>
          </cell>
          <cell r="D54" t="str">
            <v/>
          </cell>
          <cell r="E54">
            <v>2011</v>
          </cell>
          <cell r="F54">
            <v>3235</v>
          </cell>
          <cell r="G54">
            <v>1846</v>
          </cell>
          <cell r="H54" t="str">
            <v>57.06%</v>
          </cell>
          <cell r="I54">
            <v>185457.89</v>
          </cell>
          <cell r="J54">
            <v>134775.59</v>
          </cell>
          <cell r="K54" t="str">
            <v>72.67%</v>
          </cell>
        </row>
        <row r="55">
          <cell r="B55">
            <v>584</v>
          </cell>
          <cell r="C55" t="str">
            <v>四川太极高新区中和街道柳荫街药店</v>
          </cell>
          <cell r="D55" t="str">
            <v/>
          </cell>
          <cell r="E55">
            <v>2011</v>
          </cell>
          <cell r="F55">
            <v>2642</v>
          </cell>
          <cell r="G55">
            <v>1307</v>
          </cell>
          <cell r="H55" t="str">
            <v>49.47%</v>
          </cell>
          <cell r="I55">
            <v>179490.85</v>
          </cell>
          <cell r="J55">
            <v>134079.33</v>
          </cell>
          <cell r="K55" t="str">
            <v>74.7%</v>
          </cell>
        </row>
        <row r="56">
          <cell r="B56">
            <v>721</v>
          </cell>
          <cell r="C56" t="str">
            <v>四川太极邛崃市临邛镇洪川小区药店</v>
          </cell>
          <cell r="D56" t="str">
            <v/>
          </cell>
          <cell r="E56">
            <v>2011</v>
          </cell>
          <cell r="F56">
            <v>2421</v>
          </cell>
          <cell r="G56">
            <v>1973</v>
          </cell>
          <cell r="H56" t="str">
            <v>81.5%</v>
          </cell>
          <cell r="I56">
            <v>163798.05</v>
          </cell>
          <cell r="J56">
            <v>147515.83</v>
          </cell>
          <cell r="K56" t="str">
            <v>90.06%</v>
          </cell>
        </row>
        <row r="57">
          <cell r="B57">
            <v>716</v>
          </cell>
          <cell r="C57" t="str">
            <v>四川太极大邑县沙渠镇方圆路药店</v>
          </cell>
          <cell r="D57" t="str">
            <v/>
          </cell>
          <cell r="E57">
            <v>2011</v>
          </cell>
          <cell r="F57">
            <v>2221</v>
          </cell>
          <cell r="G57">
            <v>1478</v>
          </cell>
          <cell r="H57" t="str">
            <v>66.55%</v>
          </cell>
          <cell r="I57">
            <v>154196.42</v>
          </cell>
          <cell r="J57">
            <v>126342.67</v>
          </cell>
          <cell r="K57" t="str">
            <v>81.94%</v>
          </cell>
        </row>
        <row r="58">
          <cell r="B58">
            <v>587</v>
          </cell>
          <cell r="C58" t="str">
            <v>四川太极都江堰景中路店</v>
          </cell>
          <cell r="D58" t="str">
            <v/>
          </cell>
          <cell r="E58">
            <v>2011</v>
          </cell>
          <cell r="F58">
            <v>1766</v>
          </cell>
          <cell r="G58">
            <v>1461</v>
          </cell>
          <cell r="H58" t="str">
            <v>82.73%</v>
          </cell>
          <cell r="I58">
            <v>154167.35</v>
          </cell>
          <cell r="J58">
            <v>137202.47</v>
          </cell>
          <cell r="K58" t="str">
            <v>89%</v>
          </cell>
        </row>
        <row r="59">
          <cell r="B59">
            <v>717</v>
          </cell>
          <cell r="C59" t="str">
            <v>四川太极大邑县晋原镇通达东路五段药店</v>
          </cell>
          <cell r="D59" t="str">
            <v/>
          </cell>
          <cell r="E59">
            <v>2011</v>
          </cell>
          <cell r="F59">
            <v>2056</v>
          </cell>
          <cell r="G59">
            <v>1441</v>
          </cell>
          <cell r="H59" t="str">
            <v>70.09%</v>
          </cell>
          <cell r="I59">
            <v>142191.4</v>
          </cell>
          <cell r="J59">
            <v>116846.1</v>
          </cell>
          <cell r="K59" t="str">
            <v>82.18%</v>
          </cell>
        </row>
        <row r="60">
          <cell r="B60">
            <v>704</v>
          </cell>
          <cell r="C60" t="str">
            <v>四川太极都江堰奎光路中段药店</v>
          </cell>
          <cell r="D60" t="str">
            <v/>
          </cell>
          <cell r="E60">
            <v>2011</v>
          </cell>
          <cell r="F60">
            <v>1497</v>
          </cell>
          <cell r="G60">
            <v>1169</v>
          </cell>
          <cell r="H60" t="str">
            <v>78.09%</v>
          </cell>
          <cell r="I60">
            <v>137251.43</v>
          </cell>
          <cell r="J60">
            <v>121862.74</v>
          </cell>
          <cell r="K60" t="str">
            <v>88.79%</v>
          </cell>
        </row>
        <row r="61">
          <cell r="B61">
            <v>727</v>
          </cell>
          <cell r="C61" t="str">
            <v>四川太极金牛区黄苑东街药店</v>
          </cell>
          <cell r="D61" t="str">
            <v/>
          </cell>
          <cell r="E61">
            <v>2011</v>
          </cell>
          <cell r="F61">
            <v>2031</v>
          </cell>
          <cell r="G61">
            <v>1383</v>
          </cell>
          <cell r="H61" t="str">
            <v>68.09%</v>
          </cell>
          <cell r="I61">
            <v>135756.27</v>
          </cell>
          <cell r="J61">
            <v>112039.24</v>
          </cell>
          <cell r="K61" t="str">
            <v>82.53%</v>
          </cell>
        </row>
        <row r="62">
          <cell r="B62">
            <v>723</v>
          </cell>
          <cell r="C62" t="str">
            <v>四川太极锦江区柳翠路药店</v>
          </cell>
          <cell r="D62" t="str">
            <v/>
          </cell>
          <cell r="E62">
            <v>2011</v>
          </cell>
          <cell r="F62">
            <v>2251</v>
          </cell>
          <cell r="G62">
            <v>1655</v>
          </cell>
          <cell r="H62" t="str">
            <v>73.52%</v>
          </cell>
          <cell r="I62">
            <v>125471.65</v>
          </cell>
          <cell r="J62">
            <v>101105.79</v>
          </cell>
          <cell r="K62" t="str">
            <v>80.58%</v>
          </cell>
        </row>
        <row r="63">
          <cell r="B63">
            <v>591</v>
          </cell>
          <cell r="C63" t="str">
            <v>四川太极邛崃市临邛镇长安大道药店</v>
          </cell>
          <cell r="D63" t="str">
            <v/>
          </cell>
          <cell r="E63">
            <v>2011</v>
          </cell>
          <cell r="F63">
            <v>1510</v>
          </cell>
          <cell r="G63">
            <v>857</v>
          </cell>
          <cell r="H63" t="str">
            <v>56.75%</v>
          </cell>
          <cell r="I63">
            <v>118650.36</v>
          </cell>
          <cell r="J63">
            <v>86099.3</v>
          </cell>
          <cell r="K63" t="str">
            <v>72.57%</v>
          </cell>
        </row>
        <row r="64">
          <cell r="B64">
            <v>594</v>
          </cell>
          <cell r="C64" t="str">
            <v>四川太极大邑县安仁镇千禧街药店</v>
          </cell>
          <cell r="D64" t="str">
            <v/>
          </cell>
          <cell r="E64">
            <v>2011</v>
          </cell>
          <cell r="F64">
            <v>1613</v>
          </cell>
          <cell r="G64">
            <v>1054</v>
          </cell>
          <cell r="H64" t="str">
            <v>65.34%</v>
          </cell>
          <cell r="I64">
            <v>117822.39</v>
          </cell>
          <cell r="J64">
            <v>99100.51</v>
          </cell>
          <cell r="K64" t="str">
            <v>84.11%</v>
          </cell>
        </row>
        <row r="65">
          <cell r="B65">
            <v>733</v>
          </cell>
          <cell r="C65" t="str">
            <v>四川太极双流区东升街道三强西路药店</v>
          </cell>
          <cell r="D65" t="str">
            <v/>
          </cell>
          <cell r="E65">
            <v>2011</v>
          </cell>
          <cell r="F65">
            <v>2156</v>
          </cell>
          <cell r="G65">
            <v>967</v>
          </cell>
          <cell r="H65" t="str">
            <v>44.85%</v>
          </cell>
          <cell r="I65">
            <v>114340.59</v>
          </cell>
          <cell r="J65">
            <v>71984.39</v>
          </cell>
          <cell r="K65" t="str">
            <v>62.96%</v>
          </cell>
        </row>
        <row r="66">
          <cell r="B66">
            <v>720</v>
          </cell>
          <cell r="C66" t="str">
            <v>四川太极大邑县新场镇文昌街药店</v>
          </cell>
          <cell r="D66" t="str">
            <v/>
          </cell>
          <cell r="E66">
            <v>2011</v>
          </cell>
          <cell r="F66">
            <v>1504</v>
          </cell>
          <cell r="G66">
            <v>1130</v>
          </cell>
          <cell r="H66" t="str">
            <v>75.13%</v>
          </cell>
          <cell r="I66">
            <v>102765.81</v>
          </cell>
          <cell r="J66">
            <v>91883.56</v>
          </cell>
          <cell r="K66" t="str">
            <v>89.41%</v>
          </cell>
        </row>
        <row r="67">
          <cell r="B67">
            <v>738</v>
          </cell>
          <cell r="C67" t="str">
            <v>四川太极都江堰市蒲阳路药店</v>
          </cell>
          <cell r="D67" t="str">
            <v/>
          </cell>
          <cell r="E67">
            <v>2011</v>
          </cell>
          <cell r="F67">
            <v>1457</v>
          </cell>
          <cell r="G67">
            <v>1138</v>
          </cell>
          <cell r="H67" t="str">
            <v>78.11%</v>
          </cell>
          <cell r="I67">
            <v>101603.52</v>
          </cell>
          <cell r="J67">
            <v>90871.51</v>
          </cell>
          <cell r="K67" t="str">
            <v>89.44%</v>
          </cell>
        </row>
        <row r="68">
          <cell r="B68">
            <v>706</v>
          </cell>
          <cell r="C68" t="str">
            <v>四川太极都江堰幸福镇翔凤路药店</v>
          </cell>
          <cell r="D68" t="str">
            <v/>
          </cell>
          <cell r="E68">
            <v>2011</v>
          </cell>
          <cell r="F68">
            <v>1504</v>
          </cell>
          <cell r="G68">
            <v>1141</v>
          </cell>
          <cell r="H68" t="str">
            <v>75.86%</v>
          </cell>
          <cell r="I68">
            <v>93772.94</v>
          </cell>
          <cell r="J68">
            <v>79588.55</v>
          </cell>
          <cell r="K68" t="str">
            <v>84.87%</v>
          </cell>
        </row>
        <row r="69">
          <cell r="B69">
            <v>710</v>
          </cell>
          <cell r="C69" t="str">
            <v>四川太极都江堰市蒲阳镇堰问道西路药店</v>
          </cell>
          <cell r="D69" t="str">
            <v/>
          </cell>
          <cell r="E69">
            <v>2011</v>
          </cell>
          <cell r="F69">
            <v>1608</v>
          </cell>
          <cell r="G69">
            <v>1118</v>
          </cell>
          <cell r="H69" t="str">
            <v>69.53%</v>
          </cell>
          <cell r="I69">
            <v>90737.78</v>
          </cell>
          <cell r="J69">
            <v>74248.02</v>
          </cell>
          <cell r="K69" t="str">
            <v>81.83%</v>
          </cell>
        </row>
        <row r="70">
          <cell r="B70">
            <v>732</v>
          </cell>
          <cell r="C70" t="str">
            <v>四川太极邛崃市羊安镇永康大道药店</v>
          </cell>
          <cell r="D70" t="str">
            <v/>
          </cell>
          <cell r="E70">
            <v>2011</v>
          </cell>
          <cell r="F70">
            <v>1223</v>
          </cell>
          <cell r="G70">
            <v>688</v>
          </cell>
          <cell r="H70" t="str">
            <v>56.26%</v>
          </cell>
          <cell r="I70">
            <v>88150.39</v>
          </cell>
          <cell r="J70">
            <v>61725.17</v>
          </cell>
          <cell r="K70" t="str">
            <v>70.02%</v>
          </cell>
        </row>
        <row r="71">
          <cell r="B71">
            <v>713</v>
          </cell>
          <cell r="C71" t="str">
            <v>四川太极都江堰聚源镇药店</v>
          </cell>
          <cell r="D71" t="str">
            <v/>
          </cell>
          <cell r="E71">
            <v>2011</v>
          </cell>
          <cell r="F71">
            <v>912</v>
          </cell>
          <cell r="G71">
            <v>727</v>
          </cell>
          <cell r="H71" t="str">
            <v>79.71%</v>
          </cell>
          <cell r="I71">
            <v>80581.33</v>
          </cell>
          <cell r="J71">
            <v>72889.11</v>
          </cell>
          <cell r="K71" t="str">
            <v>90.45%</v>
          </cell>
        </row>
        <row r="72">
          <cell r="B72">
            <v>718</v>
          </cell>
          <cell r="C72" t="str">
            <v>四川太极龙泉驿区龙泉街道驿生路药店</v>
          </cell>
          <cell r="D72" t="str">
            <v/>
          </cell>
          <cell r="E72">
            <v>2011</v>
          </cell>
          <cell r="F72">
            <v>1256</v>
          </cell>
          <cell r="G72">
            <v>672</v>
          </cell>
          <cell r="H72" t="str">
            <v>53.5%</v>
          </cell>
          <cell r="I72">
            <v>75101.21</v>
          </cell>
          <cell r="J72">
            <v>53047.16</v>
          </cell>
          <cell r="K72" t="str">
            <v>70.63%</v>
          </cell>
        </row>
        <row r="73">
          <cell r="B73">
            <v>740</v>
          </cell>
          <cell r="C73" t="str">
            <v>四川太极成华区华康路药店</v>
          </cell>
          <cell r="D73" t="str">
            <v/>
          </cell>
          <cell r="E73">
            <v>2015</v>
          </cell>
          <cell r="F73">
            <v>1786</v>
          </cell>
          <cell r="G73">
            <v>1148</v>
          </cell>
          <cell r="H73" t="str">
            <v>64.28%</v>
          </cell>
          <cell r="I73">
            <v>110652.42</v>
          </cell>
          <cell r="J73">
            <v>84797.1</v>
          </cell>
          <cell r="K73" t="str">
            <v>76.63%</v>
          </cell>
        </row>
        <row r="74">
          <cell r="B74">
            <v>741</v>
          </cell>
          <cell r="C74" t="str">
            <v>四川太极成华区新怡路店</v>
          </cell>
          <cell r="D74" t="str">
            <v/>
          </cell>
          <cell r="E74">
            <v>2015</v>
          </cell>
          <cell r="F74">
            <v>1253</v>
          </cell>
          <cell r="G74">
            <v>847</v>
          </cell>
          <cell r="H74" t="str">
            <v>67.6%</v>
          </cell>
          <cell r="I74">
            <v>92268.89</v>
          </cell>
          <cell r="J74">
            <v>68743.62</v>
          </cell>
          <cell r="K74" t="str">
            <v>74.5%</v>
          </cell>
        </row>
        <row r="75">
          <cell r="B75">
            <v>746</v>
          </cell>
          <cell r="C75" t="str">
            <v>四川太极大邑县晋原镇内蒙古大道桃源药店</v>
          </cell>
          <cell r="D75" t="str">
            <v/>
          </cell>
          <cell r="E75">
            <v>2016</v>
          </cell>
          <cell r="F75">
            <v>3231</v>
          </cell>
          <cell r="G75">
            <v>2128</v>
          </cell>
          <cell r="H75" t="str">
            <v>65.86%</v>
          </cell>
          <cell r="I75">
            <v>227105.24</v>
          </cell>
          <cell r="J75">
            <v>186003.45</v>
          </cell>
          <cell r="K75" t="str">
            <v>81.9%</v>
          </cell>
        </row>
        <row r="76">
          <cell r="B76">
            <v>750</v>
          </cell>
          <cell r="C76" t="str">
            <v>成都成汉太极大药房有限公司</v>
          </cell>
          <cell r="D76" t="str">
            <v/>
          </cell>
          <cell r="E76" t="str">
            <v/>
          </cell>
          <cell r="F76">
            <v>8649</v>
          </cell>
          <cell r="G76">
            <v>4319</v>
          </cell>
          <cell r="H76" t="str">
            <v>49.94%</v>
          </cell>
          <cell r="I76">
            <v>640934.34</v>
          </cell>
          <cell r="J76">
            <v>431458.21</v>
          </cell>
          <cell r="K76" t="str">
            <v>67.32%</v>
          </cell>
        </row>
        <row r="77">
          <cell r="B77">
            <v>102934</v>
          </cell>
          <cell r="C77" t="str">
            <v>四川太极金牛区银河北街药店</v>
          </cell>
          <cell r="D77" t="str">
            <v/>
          </cell>
          <cell r="E77" t="str">
            <v/>
          </cell>
          <cell r="F77">
            <v>3916</v>
          </cell>
          <cell r="G77">
            <v>2509</v>
          </cell>
          <cell r="H77" t="str">
            <v>64.07%</v>
          </cell>
          <cell r="I77">
            <v>288379.84</v>
          </cell>
          <cell r="J77">
            <v>204757.84</v>
          </cell>
          <cell r="K77" t="str">
            <v>71%</v>
          </cell>
        </row>
        <row r="78">
          <cell r="B78">
            <v>742</v>
          </cell>
          <cell r="C78" t="str">
            <v>四川太极锦江区庆云南街药店</v>
          </cell>
          <cell r="D78" t="str">
            <v/>
          </cell>
          <cell r="E78" t="str">
            <v/>
          </cell>
          <cell r="F78">
            <v>2067</v>
          </cell>
          <cell r="G78">
            <v>536</v>
          </cell>
          <cell r="H78" t="str">
            <v>25.93%</v>
          </cell>
          <cell r="I78">
            <v>257989.74</v>
          </cell>
          <cell r="J78">
            <v>157102.22</v>
          </cell>
          <cell r="K78" t="str">
            <v>60.89%</v>
          </cell>
        </row>
        <row r="79">
          <cell r="B79">
            <v>744</v>
          </cell>
          <cell r="C79" t="str">
            <v>四川太极武侯区科华街药店</v>
          </cell>
          <cell r="D79" t="str">
            <v/>
          </cell>
          <cell r="E79" t="str">
            <v/>
          </cell>
          <cell r="F79">
            <v>3988</v>
          </cell>
          <cell r="G79">
            <v>2599</v>
          </cell>
          <cell r="H79" t="str">
            <v>65.17%</v>
          </cell>
          <cell r="I79">
            <v>255908.92</v>
          </cell>
          <cell r="J79">
            <v>195947.75</v>
          </cell>
          <cell r="K79" t="str">
            <v>76.57%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2935</v>
          </cell>
          <cell r="G80">
            <v>1331</v>
          </cell>
          <cell r="H80" t="str">
            <v>45.35%</v>
          </cell>
          <cell r="I80">
            <v>243181.36</v>
          </cell>
          <cell r="J80">
            <v>153189.33</v>
          </cell>
          <cell r="K80" t="str">
            <v>62.99%</v>
          </cell>
        </row>
        <row r="81">
          <cell r="B81">
            <v>747</v>
          </cell>
          <cell r="C81" t="str">
            <v>四川太极郫县郫筒镇一环路东南段药店</v>
          </cell>
          <cell r="D81" t="str">
            <v/>
          </cell>
          <cell r="E81" t="str">
            <v/>
          </cell>
          <cell r="F81">
            <v>2262</v>
          </cell>
          <cell r="G81">
            <v>1411</v>
          </cell>
          <cell r="H81" t="str">
            <v>62.38%</v>
          </cell>
          <cell r="I81">
            <v>229530.35</v>
          </cell>
          <cell r="J81">
            <v>176642.67</v>
          </cell>
          <cell r="K81" t="str">
            <v>76.96%</v>
          </cell>
        </row>
        <row r="82">
          <cell r="B82">
            <v>103198</v>
          </cell>
          <cell r="C82" t="str">
            <v>四川太极青羊区贝森北路药店</v>
          </cell>
          <cell r="D82" t="str">
            <v/>
          </cell>
          <cell r="E82" t="str">
            <v/>
          </cell>
          <cell r="F82">
            <v>3427</v>
          </cell>
          <cell r="G82">
            <v>1971</v>
          </cell>
          <cell r="H82" t="str">
            <v>57.51%</v>
          </cell>
          <cell r="I82">
            <v>181770.01</v>
          </cell>
          <cell r="J82">
            <v>130864.55</v>
          </cell>
          <cell r="K82" t="str">
            <v>71.99%</v>
          </cell>
        </row>
        <row r="83">
          <cell r="B83">
            <v>102565</v>
          </cell>
          <cell r="C83" t="str">
            <v>四川太极武侯区佳灵路药店</v>
          </cell>
          <cell r="D83" t="str">
            <v/>
          </cell>
          <cell r="E83" t="str">
            <v/>
          </cell>
          <cell r="F83">
            <v>3776</v>
          </cell>
          <cell r="G83">
            <v>1086</v>
          </cell>
          <cell r="H83" t="str">
            <v>28.76%</v>
          </cell>
          <cell r="I83">
            <v>181769.21</v>
          </cell>
          <cell r="J83">
            <v>80349.41</v>
          </cell>
          <cell r="K83" t="str">
            <v>44.2%</v>
          </cell>
        </row>
        <row r="84">
          <cell r="B84">
            <v>101453</v>
          </cell>
          <cell r="C84" t="str">
            <v>四川太极温江区公平街道江安路药店</v>
          </cell>
          <cell r="D84" t="str">
            <v/>
          </cell>
          <cell r="E84" t="str">
            <v/>
          </cell>
          <cell r="F84">
            <v>2812</v>
          </cell>
          <cell r="G84">
            <v>1555</v>
          </cell>
          <cell r="H84" t="str">
            <v>55.3%</v>
          </cell>
          <cell r="I84">
            <v>176460.29</v>
          </cell>
          <cell r="J84">
            <v>123414.8</v>
          </cell>
          <cell r="K84" t="str">
            <v>69.94%</v>
          </cell>
        </row>
        <row r="85">
          <cell r="B85">
            <v>103639</v>
          </cell>
          <cell r="C85" t="str">
            <v>四川太极成华区金马河路药店</v>
          </cell>
          <cell r="D85" t="str">
            <v/>
          </cell>
          <cell r="E85" t="str">
            <v/>
          </cell>
          <cell r="F85">
            <v>3016</v>
          </cell>
          <cell r="G85">
            <v>1503</v>
          </cell>
          <cell r="H85" t="str">
            <v>49.83%</v>
          </cell>
          <cell r="I85">
            <v>175472.53</v>
          </cell>
          <cell r="J85">
            <v>100263.07</v>
          </cell>
          <cell r="K85" t="str">
            <v>57.14%</v>
          </cell>
        </row>
        <row r="86">
          <cell r="B86">
            <v>103199</v>
          </cell>
          <cell r="C86" t="str">
            <v>四川太极成华区西林一街药店</v>
          </cell>
          <cell r="D86" t="str">
            <v/>
          </cell>
          <cell r="E86" t="str">
            <v/>
          </cell>
          <cell r="F86">
            <v>2688</v>
          </cell>
          <cell r="G86">
            <v>1363</v>
          </cell>
          <cell r="H86" t="str">
            <v>50.71%</v>
          </cell>
          <cell r="I86">
            <v>164625.41</v>
          </cell>
          <cell r="J86">
            <v>113250.75</v>
          </cell>
          <cell r="K86" t="str">
            <v>68.79%</v>
          </cell>
        </row>
        <row r="87">
          <cell r="B87">
            <v>745</v>
          </cell>
          <cell r="C87" t="str">
            <v>四川太极金牛区金沙路药店</v>
          </cell>
          <cell r="D87" t="str">
            <v/>
          </cell>
          <cell r="E87" t="str">
            <v/>
          </cell>
          <cell r="F87">
            <v>2401</v>
          </cell>
          <cell r="G87">
            <v>1304</v>
          </cell>
          <cell r="H87" t="str">
            <v>54.31%</v>
          </cell>
          <cell r="I87">
            <v>150727.59</v>
          </cell>
          <cell r="J87">
            <v>99056.16</v>
          </cell>
          <cell r="K87" t="str">
            <v>65.72%</v>
          </cell>
        </row>
        <row r="88">
          <cell r="B88">
            <v>748</v>
          </cell>
          <cell r="C88" t="str">
            <v>四川太极大邑县晋原镇东街药店</v>
          </cell>
          <cell r="D88" t="str">
            <v/>
          </cell>
          <cell r="E88" t="str">
            <v/>
          </cell>
          <cell r="F88">
            <v>1976</v>
          </cell>
          <cell r="G88">
            <v>1318</v>
          </cell>
          <cell r="H88" t="str">
            <v>66.7%</v>
          </cell>
          <cell r="I88">
            <v>146919.25</v>
          </cell>
          <cell r="J88">
            <v>118654.05</v>
          </cell>
          <cell r="K88" t="str">
            <v>80.76%</v>
          </cell>
        </row>
        <row r="89">
          <cell r="B89">
            <v>102935</v>
          </cell>
          <cell r="C89" t="str">
            <v>四川太极青羊区童子街药店</v>
          </cell>
          <cell r="D89" t="str">
            <v/>
          </cell>
          <cell r="E89" t="str">
            <v/>
          </cell>
          <cell r="F89">
            <v>2773</v>
          </cell>
          <cell r="G89">
            <v>1459</v>
          </cell>
          <cell r="H89" t="str">
            <v>52.61%</v>
          </cell>
          <cell r="I89">
            <v>146639.1</v>
          </cell>
          <cell r="J89">
            <v>100555.35</v>
          </cell>
          <cell r="K89" t="str">
            <v>68.57%</v>
          </cell>
        </row>
        <row r="90">
          <cell r="B90">
            <v>106066</v>
          </cell>
          <cell r="C90" t="str">
            <v>四川太极锦江区梨花街药店</v>
          </cell>
          <cell r="D90" t="str">
            <v/>
          </cell>
          <cell r="E90" t="str">
            <v/>
          </cell>
          <cell r="F90">
            <v>2582</v>
          </cell>
          <cell r="G90">
            <v>682</v>
          </cell>
          <cell r="H90" t="str">
            <v>26.41%</v>
          </cell>
          <cell r="I90">
            <v>139589.67</v>
          </cell>
          <cell r="J90">
            <v>49935.92</v>
          </cell>
          <cell r="K90" t="str">
            <v>35.77%</v>
          </cell>
        </row>
        <row r="91">
          <cell r="B91">
            <v>743</v>
          </cell>
          <cell r="C91" t="str">
            <v>四川太极成华区万宇路药店</v>
          </cell>
          <cell r="D91" t="str">
            <v/>
          </cell>
          <cell r="E91" t="str">
            <v/>
          </cell>
          <cell r="F91">
            <v>2748</v>
          </cell>
          <cell r="G91">
            <v>1704</v>
          </cell>
          <cell r="H91" t="str">
            <v>62.01%</v>
          </cell>
          <cell r="I91">
            <v>137380.97</v>
          </cell>
          <cell r="J91">
            <v>101314.92</v>
          </cell>
          <cell r="K91" t="str">
            <v>73.75%</v>
          </cell>
        </row>
        <row r="92">
          <cell r="B92">
            <v>102479</v>
          </cell>
          <cell r="C92" t="str">
            <v>四川太极锦江区劼人路药店</v>
          </cell>
          <cell r="D92" t="str">
            <v/>
          </cell>
          <cell r="E92" t="str">
            <v/>
          </cell>
          <cell r="F92">
            <v>2655</v>
          </cell>
          <cell r="G92">
            <v>1483</v>
          </cell>
          <cell r="H92" t="str">
            <v>55.86%</v>
          </cell>
          <cell r="I92">
            <v>125762.26</v>
          </cell>
          <cell r="J92">
            <v>92197.88</v>
          </cell>
          <cell r="K92" t="str">
            <v>73.31%</v>
          </cell>
        </row>
        <row r="93">
          <cell r="B93">
            <v>104428</v>
          </cell>
          <cell r="C93" t="str">
            <v>四川太极崇州市崇阳镇永康东路药店 </v>
          </cell>
          <cell r="D93" t="str">
            <v/>
          </cell>
          <cell r="E93" t="str">
            <v/>
          </cell>
          <cell r="F93">
            <v>1850</v>
          </cell>
          <cell r="G93">
            <v>995</v>
          </cell>
          <cell r="H93" t="str">
            <v>53.78%</v>
          </cell>
          <cell r="I93">
            <v>125641.26</v>
          </cell>
          <cell r="J93">
            <v>90456.19</v>
          </cell>
          <cell r="K93" t="str">
            <v>72%</v>
          </cell>
        </row>
        <row r="94">
          <cell r="B94">
            <v>752</v>
          </cell>
          <cell r="C94" t="str">
            <v>四川太极大药房连锁有限公司武侯区聚萃街药店</v>
          </cell>
          <cell r="D94" t="str">
            <v/>
          </cell>
          <cell r="E94" t="str">
            <v/>
          </cell>
          <cell r="F94">
            <v>1915</v>
          </cell>
          <cell r="G94">
            <v>1105</v>
          </cell>
          <cell r="H94" t="str">
            <v>57.7%</v>
          </cell>
          <cell r="I94">
            <v>122317.28</v>
          </cell>
          <cell r="J94">
            <v>89885.39</v>
          </cell>
          <cell r="K94" t="str">
            <v>73.49%</v>
          </cell>
        </row>
        <row r="95">
          <cell r="B95">
            <v>105267</v>
          </cell>
          <cell r="C95" t="str">
            <v>四川太极金牛区蜀汉路药店</v>
          </cell>
          <cell r="D95" t="str">
            <v/>
          </cell>
          <cell r="E95" t="str">
            <v/>
          </cell>
          <cell r="F95">
            <v>2021</v>
          </cell>
          <cell r="G95">
            <v>1132</v>
          </cell>
          <cell r="H95" t="str">
            <v>56.01%</v>
          </cell>
          <cell r="I95">
            <v>117978.23</v>
          </cell>
          <cell r="J95">
            <v>82226.93</v>
          </cell>
          <cell r="K95" t="str">
            <v>69.7%</v>
          </cell>
        </row>
        <row r="96">
          <cell r="B96">
            <v>105751</v>
          </cell>
          <cell r="C96" t="str">
            <v>四川太极高新区新下街药店</v>
          </cell>
          <cell r="D96" t="str">
            <v/>
          </cell>
          <cell r="E96" t="str">
            <v/>
          </cell>
          <cell r="F96">
            <v>2283</v>
          </cell>
          <cell r="G96">
            <v>957</v>
          </cell>
          <cell r="H96" t="str">
            <v>41.92%</v>
          </cell>
          <cell r="I96">
            <v>104282.68</v>
          </cell>
          <cell r="J96">
            <v>57635.8</v>
          </cell>
          <cell r="K96" t="str">
            <v>55.27%</v>
          </cell>
        </row>
        <row r="97">
          <cell r="B97">
            <v>753</v>
          </cell>
          <cell r="C97" t="str">
            <v>四川太极锦江区合欢树街药店</v>
          </cell>
          <cell r="D97" t="str">
            <v/>
          </cell>
          <cell r="E97" t="str">
            <v/>
          </cell>
          <cell r="F97">
            <v>1609</v>
          </cell>
          <cell r="G97">
            <v>1293</v>
          </cell>
          <cell r="H97" t="str">
            <v>80.36%</v>
          </cell>
          <cell r="I97">
            <v>103776.26</v>
          </cell>
          <cell r="J97">
            <v>93017.96</v>
          </cell>
          <cell r="K97" t="str">
            <v>89.63%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/>
          </cell>
          <cell r="E98" t="str">
            <v/>
          </cell>
          <cell r="F98">
            <v>1771</v>
          </cell>
          <cell r="G98">
            <v>1176</v>
          </cell>
          <cell r="H98" t="str">
            <v>66.4%</v>
          </cell>
          <cell r="I98">
            <v>94670.97</v>
          </cell>
          <cell r="J98">
            <v>75053.66</v>
          </cell>
          <cell r="K98" t="str">
            <v>79.28%</v>
          </cell>
        </row>
        <row r="99">
          <cell r="B99">
            <v>104533</v>
          </cell>
          <cell r="C99" t="str">
            <v>四川太极大邑县晋原镇潘家街药店</v>
          </cell>
          <cell r="D99" t="str">
            <v/>
          </cell>
          <cell r="E99" t="str">
            <v/>
          </cell>
          <cell r="F99">
            <v>1574</v>
          </cell>
          <cell r="G99">
            <v>1189</v>
          </cell>
          <cell r="H99" t="str">
            <v>75.54%</v>
          </cell>
          <cell r="I99">
            <v>84398.97</v>
          </cell>
          <cell r="J99">
            <v>73046.44</v>
          </cell>
          <cell r="K99" t="str">
            <v>86.55%</v>
          </cell>
        </row>
        <row r="100">
          <cell r="B100">
            <v>104430</v>
          </cell>
          <cell r="C100" t="str">
            <v>四川太极高新区中和大道药店</v>
          </cell>
          <cell r="D100" t="str">
            <v/>
          </cell>
          <cell r="E100" t="str">
            <v/>
          </cell>
          <cell r="F100">
            <v>1635</v>
          </cell>
          <cell r="G100">
            <v>1134</v>
          </cell>
          <cell r="H100" t="str">
            <v>69.36%</v>
          </cell>
          <cell r="I100">
            <v>79376.64</v>
          </cell>
          <cell r="J100">
            <v>64265.38</v>
          </cell>
          <cell r="K100" t="str">
            <v>80.96%</v>
          </cell>
        </row>
        <row r="101">
          <cell r="B101">
            <v>102567</v>
          </cell>
          <cell r="C101" t="str">
            <v>四川太极新津县五津镇武阳西路药店</v>
          </cell>
          <cell r="D101" t="str">
            <v/>
          </cell>
          <cell r="E101" t="str">
            <v/>
          </cell>
          <cell r="F101">
            <v>1174</v>
          </cell>
          <cell r="G101">
            <v>723</v>
          </cell>
          <cell r="H101" t="str">
            <v>61.58%</v>
          </cell>
          <cell r="I101">
            <v>75108.23</v>
          </cell>
          <cell r="J101">
            <v>59813.71</v>
          </cell>
          <cell r="K101" t="str">
            <v>79.64%</v>
          </cell>
        </row>
        <row r="102">
          <cell r="B102">
            <v>104838</v>
          </cell>
          <cell r="C102" t="str">
            <v>四川太极崇州市崇阳镇蜀州中路药店</v>
          </cell>
          <cell r="D102" t="str">
            <v/>
          </cell>
          <cell r="E102" t="str">
            <v/>
          </cell>
          <cell r="F102">
            <v>1379</v>
          </cell>
          <cell r="G102">
            <v>895</v>
          </cell>
          <cell r="H102" t="str">
            <v>64.9%</v>
          </cell>
          <cell r="I102">
            <v>72855.1</v>
          </cell>
          <cell r="J102">
            <v>57777.37</v>
          </cell>
          <cell r="K102" t="str">
            <v>79.3%</v>
          </cell>
        </row>
        <row r="103">
          <cell r="B103">
            <v>102478</v>
          </cell>
          <cell r="C103" t="str">
            <v>四川太极锦江区静明路药店</v>
          </cell>
          <cell r="D103" t="str">
            <v/>
          </cell>
          <cell r="E103" t="str">
            <v/>
          </cell>
          <cell r="F103">
            <v>1277</v>
          </cell>
          <cell r="G103">
            <v>790</v>
          </cell>
          <cell r="H103" t="str">
            <v>61.86%</v>
          </cell>
          <cell r="I103">
            <v>69315.97</v>
          </cell>
          <cell r="J103">
            <v>55495.15</v>
          </cell>
          <cell r="K103" t="str">
            <v>80.06%</v>
          </cell>
        </row>
        <row r="104">
          <cell r="B104">
            <v>104429</v>
          </cell>
          <cell r="C104" t="str">
            <v>四川太极武侯区大华街药店</v>
          </cell>
          <cell r="D104" t="str">
            <v/>
          </cell>
          <cell r="E104" t="str">
            <v/>
          </cell>
          <cell r="F104">
            <v>1230</v>
          </cell>
          <cell r="G104">
            <v>451</v>
          </cell>
          <cell r="H104" t="str">
            <v>36.67%</v>
          </cell>
          <cell r="I104">
            <v>68876.9</v>
          </cell>
          <cell r="J104">
            <v>33140.8</v>
          </cell>
          <cell r="K104" t="str">
            <v>48.12%</v>
          </cell>
        </row>
        <row r="105">
          <cell r="B105">
            <v>105396</v>
          </cell>
          <cell r="C105" t="str">
            <v>四川太极武侯区航中街药店</v>
          </cell>
          <cell r="D105" t="str">
            <v/>
          </cell>
          <cell r="E105" t="str">
            <v/>
          </cell>
          <cell r="F105">
            <v>1409</v>
          </cell>
          <cell r="G105">
            <v>595</v>
          </cell>
          <cell r="H105" t="str">
            <v>42.23%</v>
          </cell>
          <cell r="I105">
            <v>65572.18</v>
          </cell>
          <cell r="J105">
            <v>36156.79</v>
          </cell>
          <cell r="K105" t="str">
            <v>55.14%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/>
          </cell>
          <cell r="E106" t="str">
            <v/>
          </cell>
          <cell r="F106">
            <v>1076</v>
          </cell>
          <cell r="G106">
            <v>372</v>
          </cell>
          <cell r="H106" t="str">
            <v>34.57%</v>
          </cell>
          <cell r="I106">
            <v>57955.41</v>
          </cell>
          <cell r="J106">
            <v>28279.02</v>
          </cell>
          <cell r="K106" t="str">
            <v>48.79%</v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>
            <v>302157</v>
          </cell>
          <cell r="G107">
            <v>176324</v>
          </cell>
          <cell r="H107" t="str">
            <v>58.36%</v>
          </cell>
          <cell r="I107">
            <v>23263017.25</v>
          </cell>
          <cell r="J107">
            <v>16657780.86</v>
          </cell>
          <cell r="K107" t="str">
            <v>71.61%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会员资料"/>
      <sheetName val="Sheet5"/>
      <sheetName val="信息有误"/>
      <sheetName val="无消费"/>
    </sheetNames>
    <sheetDataSet>
      <sheetData sheetId="0">
        <row r="3">
          <cell r="A3" t="str">
            <v>计数项:会员卡号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92</v>
          </cell>
        </row>
        <row r="6">
          <cell r="A6">
            <v>54</v>
          </cell>
          <cell r="B6">
            <v>199</v>
          </cell>
        </row>
        <row r="7">
          <cell r="A7">
            <v>56</v>
          </cell>
          <cell r="B7">
            <v>67</v>
          </cell>
        </row>
        <row r="8">
          <cell r="A8">
            <v>307</v>
          </cell>
          <cell r="B8">
            <v>1079</v>
          </cell>
        </row>
        <row r="9">
          <cell r="A9">
            <v>308</v>
          </cell>
          <cell r="B9">
            <v>184</v>
          </cell>
        </row>
        <row r="10">
          <cell r="A10">
            <v>311</v>
          </cell>
          <cell r="B10">
            <v>74</v>
          </cell>
        </row>
        <row r="11">
          <cell r="A11">
            <v>329</v>
          </cell>
          <cell r="B11">
            <v>86</v>
          </cell>
        </row>
        <row r="12">
          <cell r="A12">
            <v>337</v>
          </cell>
          <cell r="B12">
            <v>726</v>
          </cell>
        </row>
        <row r="13">
          <cell r="A13">
            <v>339</v>
          </cell>
          <cell r="B13">
            <v>64</v>
          </cell>
        </row>
        <row r="14">
          <cell r="A14">
            <v>341</v>
          </cell>
          <cell r="B14">
            <v>383</v>
          </cell>
        </row>
        <row r="15">
          <cell r="A15">
            <v>343</v>
          </cell>
          <cell r="B15">
            <v>129</v>
          </cell>
        </row>
        <row r="16">
          <cell r="A16">
            <v>347</v>
          </cell>
          <cell r="B16">
            <v>186</v>
          </cell>
        </row>
        <row r="17">
          <cell r="A17">
            <v>349</v>
          </cell>
          <cell r="B17">
            <v>189</v>
          </cell>
        </row>
        <row r="18">
          <cell r="A18">
            <v>351</v>
          </cell>
          <cell r="B18">
            <v>90</v>
          </cell>
        </row>
        <row r="19">
          <cell r="A19">
            <v>355</v>
          </cell>
          <cell r="B19">
            <v>160</v>
          </cell>
        </row>
        <row r="20">
          <cell r="A20">
            <v>357</v>
          </cell>
          <cell r="B20">
            <v>209</v>
          </cell>
        </row>
        <row r="21">
          <cell r="A21">
            <v>359</v>
          </cell>
          <cell r="B21">
            <v>200</v>
          </cell>
        </row>
        <row r="22">
          <cell r="A22">
            <v>365</v>
          </cell>
          <cell r="B22">
            <v>225</v>
          </cell>
        </row>
        <row r="23">
          <cell r="A23">
            <v>367</v>
          </cell>
          <cell r="B23">
            <v>172</v>
          </cell>
        </row>
        <row r="24">
          <cell r="A24">
            <v>371</v>
          </cell>
          <cell r="B24">
            <v>124</v>
          </cell>
        </row>
        <row r="25">
          <cell r="A25">
            <v>373</v>
          </cell>
          <cell r="B25">
            <v>146</v>
          </cell>
        </row>
        <row r="26">
          <cell r="A26">
            <v>377</v>
          </cell>
          <cell r="B26">
            <v>185</v>
          </cell>
        </row>
        <row r="27">
          <cell r="A27">
            <v>379</v>
          </cell>
          <cell r="B27">
            <v>139</v>
          </cell>
        </row>
        <row r="28">
          <cell r="A28">
            <v>385</v>
          </cell>
          <cell r="B28">
            <v>150</v>
          </cell>
        </row>
        <row r="29">
          <cell r="A29">
            <v>387</v>
          </cell>
          <cell r="B29">
            <v>123</v>
          </cell>
        </row>
        <row r="30">
          <cell r="A30">
            <v>391</v>
          </cell>
          <cell r="B30">
            <v>209</v>
          </cell>
        </row>
        <row r="31">
          <cell r="A31">
            <v>399</v>
          </cell>
          <cell r="B31">
            <v>264</v>
          </cell>
        </row>
        <row r="32">
          <cell r="A32">
            <v>511</v>
          </cell>
          <cell r="B32">
            <v>131</v>
          </cell>
        </row>
        <row r="33">
          <cell r="A33">
            <v>513</v>
          </cell>
          <cell r="B33">
            <v>196</v>
          </cell>
        </row>
        <row r="34">
          <cell r="A34">
            <v>514</v>
          </cell>
          <cell r="B34">
            <v>92</v>
          </cell>
        </row>
        <row r="35">
          <cell r="A35">
            <v>515</v>
          </cell>
          <cell r="B35">
            <v>162</v>
          </cell>
        </row>
        <row r="36">
          <cell r="A36">
            <v>517</v>
          </cell>
          <cell r="B36">
            <v>461</v>
          </cell>
        </row>
        <row r="37">
          <cell r="A37">
            <v>539</v>
          </cell>
          <cell r="B37">
            <v>67</v>
          </cell>
        </row>
        <row r="38">
          <cell r="A38">
            <v>545</v>
          </cell>
          <cell r="B38">
            <v>77</v>
          </cell>
        </row>
        <row r="39">
          <cell r="A39">
            <v>546</v>
          </cell>
          <cell r="B39">
            <v>230</v>
          </cell>
        </row>
        <row r="40">
          <cell r="A40">
            <v>549</v>
          </cell>
          <cell r="B40">
            <v>112</v>
          </cell>
        </row>
        <row r="41">
          <cell r="A41">
            <v>570</v>
          </cell>
          <cell r="B41">
            <v>126</v>
          </cell>
        </row>
        <row r="42">
          <cell r="A42">
            <v>571</v>
          </cell>
          <cell r="B42">
            <v>220</v>
          </cell>
        </row>
        <row r="43">
          <cell r="A43">
            <v>572</v>
          </cell>
          <cell r="B43">
            <v>182</v>
          </cell>
        </row>
        <row r="44">
          <cell r="A44">
            <v>573</v>
          </cell>
          <cell r="B44">
            <v>95</v>
          </cell>
        </row>
        <row r="45">
          <cell r="A45">
            <v>578</v>
          </cell>
          <cell r="B45">
            <v>163</v>
          </cell>
        </row>
        <row r="46">
          <cell r="A46">
            <v>581</v>
          </cell>
          <cell r="B46">
            <v>200</v>
          </cell>
        </row>
        <row r="47">
          <cell r="A47">
            <v>582</v>
          </cell>
          <cell r="B47">
            <v>448</v>
          </cell>
        </row>
        <row r="48">
          <cell r="A48">
            <v>584</v>
          </cell>
          <cell r="B48">
            <v>165</v>
          </cell>
        </row>
        <row r="49">
          <cell r="A49">
            <v>585</v>
          </cell>
          <cell r="B49">
            <v>230</v>
          </cell>
        </row>
        <row r="50">
          <cell r="A50">
            <v>587</v>
          </cell>
          <cell r="B50">
            <v>73</v>
          </cell>
        </row>
        <row r="51">
          <cell r="A51">
            <v>591</v>
          </cell>
          <cell r="B51">
            <v>106</v>
          </cell>
        </row>
        <row r="52">
          <cell r="A52">
            <v>594</v>
          </cell>
          <cell r="B52">
            <v>148</v>
          </cell>
        </row>
        <row r="53">
          <cell r="A53">
            <v>598</v>
          </cell>
          <cell r="B53">
            <v>165</v>
          </cell>
        </row>
        <row r="54">
          <cell r="A54">
            <v>704</v>
          </cell>
          <cell r="B54">
            <v>162</v>
          </cell>
        </row>
        <row r="55">
          <cell r="A55">
            <v>706</v>
          </cell>
          <cell r="B55">
            <v>67</v>
          </cell>
        </row>
        <row r="56">
          <cell r="A56">
            <v>707</v>
          </cell>
          <cell r="B56">
            <v>176</v>
          </cell>
        </row>
        <row r="57">
          <cell r="A57">
            <v>709</v>
          </cell>
          <cell r="B57">
            <v>215</v>
          </cell>
        </row>
        <row r="58">
          <cell r="A58">
            <v>710</v>
          </cell>
          <cell r="B58">
            <v>137</v>
          </cell>
        </row>
        <row r="59">
          <cell r="A59">
            <v>712</v>
          </cell>
          <cell r="B59">
            <v>306</v>
          </cell>
        </row>
        <row r="60">
          <cell r="A60">
            <v>713</v>
          </cell>
          <cell r="B60">
            <v>69</v>
          </cell>
        </row>
        <row r="61">
          <cell r="A61">
            <v>716</v>
          </cell>
          <cell r="B61">
            <v>64</v>
          </cell>
        </row>
        <row r="62">
          <cell r="A62">
            <v>717</v>
          </cell>
          <cell r="B62">
            <v>133</v>
          </cell>
        </row>
        <row r="63">
          <cell r="A63">
            <v>718</v>
          </cell>
          <cell r="B63">
            <v>72</v>
          </cell>
        </row>
        <row r="64">
          <cell r="A64">
            <v>720</v>
          </cell>
          <cell r="B64">
            <v>199</v>
          </cell>
        </row>
        <row r="65">
          <cell r="A65">
            <v>721</v>
          </cell>
          <cell r="B65">
            <v>150</v>
          </cell>
        </row>
        <row r="66">
          <cell r="A66">
            <v>723</v>
          </cell>
          <cell r="B66">
            <v>135</v>
          </cell>
        </row>
        <row r="67">
          <cell r="A67">
            <v>724</v>
          </cell>
          <cell r="B67">
            <v>95</v>
          </cell>
        </row>
        <row r="68">
          <cell r="A68">
            <v>726</v>
          </cell>
          <cell r="B68">
            <v>214</v>
          </cell>
        </row>
        <row r="69">
          <cell r="A69">
            <v>727</v>
          </cell>
          <cell r="B69">
            <v>130</v>
          </cell>
        </row>
        <row r="70">
          <cell r="A70">
            <v>730</v>
          </cell>
          <cell r="B70">
            <v>413</v>
          </cell>
        </row>
        <row r="71">
          <cell r="A71">
            <v>732</v>
          </cell>
          <cell r="B71">
            <v>54</v>
          </cell>
        </row>
        <row r="72">
          <cell r="A72">
            <v>733</v>
          </cell>
          <cell r="B72">
            <v>150</v>
          </cell>
        </row>
        <row r="73">
          <cell r="A73">
            <v>737</v>
          </cell>
          <cell r="B73">
            <v>285</v>
          </cell>
        </row>
        <row r="74">
          <cell r="A74">
            <v>738</v>
          </cell>
          <cell r="B74">
            <v>96</v>
          </cell>
        </row>
        <row r="75">
          <cell r="A75">
            <v>740</v>
          </cell>
          <cell r="B75">
            <v>84</v>
          </cell>
        </row>
        <row r="76">
          <cell r="A76">
            <v>741</v>
          </cell>
          <cell r="B76">
            <v>121</v>
          </cell>
        </row>
        <row r="77">
          <cell r="A77">
            <v>742</v>
          </cell>
          <cell r="B77">
            <v>205</v>
          </cell>
        </row>
        <row r="78">
          <cell r="A78">
            <v>743</v>
          </cell>
          <cell r="B78">
            <v>178</v>
          </cell>
        </row>
        <row r="79">
          <cell r="A79">
            <v>744</v>
          </cell>
          <cell r="B79">
            <v>180</v>
          </cell>
        </row>
        <row r="80">
          <cell r="A80">
            <v>745</v>
          </cell>
          <cell r="B80">
            <v>184</v>
          </cell>
        </row>
        <row r="81">
          <cell r="A81">
            <v>746</v>
          </cell>
          <cell r="B81">
            <v>221</v>
          </cell>
        </row>
        <row r="82">
          <cell r="A82">
            <v>747</v>
          </cell>
          <cell r="B82">
            <v>175</v>
          </cell>
        </row>
        <row r="83">
          <cell r="A83">
            <v>748</v>
          </cell>
          <cell r="B83">
            <v>118</v>
          </cell>
        </row>
        <row r="84">
          <cell r="A84">
            <v>750</v>
          </cell>
          <cell r="B84">
            <v>544</v>
          </cell>
        </row>
        <row r="85">
          <cell r="A85">
            <v>752</v>
          </cell>
          <cell r="B85">
            <v>57</v>
          </cell>
        </row>
        <row r="86">
          <cell r="A86">
            <v>753</v>
          </cell>
          <cell r="B86">
            <v>110</v>
          </cell>
        </row>
        <row r="87">
          <cell r="A87">
            <v>754</v>
          </cell>
          <cell r="B87">
            <v>352</v>
          </cell>
        </row>
        <row r="88">
          <cell r="A88">
            <v>101453</v>
          </cell>
          <cell r="B88">
            <v>179</v>
          </cell>
        </row>
        <row r="89">
          <cell r="A89">
            <v>102478</v>
          </cell>
          <cell r="B89">
            <v>226</v>
          </cell>
        </row>
        <row r="90">
          <cell r="A90">
            <v>102479</v>
          </cell>
          <cell r="B90">
            <v>365</v>
          </cell>
        </row>
        <row r="91">
          <cell r="A91">
            <v>102564</v>
          </cell>
          <cell r="B91">
            <v>139</v>
          </cell>
        </row>
        <row r="92">
          <cell r="A92">
            <v>102565</v>
          </cell>
          <cell r="B92">
            <v>348</v>
          </cell>
        </row>
        <row r="93">
          <cell r="A93">
            <v>102567</v>
          </cell>
          <cell r="B93">
            <v>113</v>
          </cell>
        </row>
        <row r="94">
          <cell r="A94">
            <v>102934</v>
          </cell>
          <cell r="B94">
            <v>407</v>
          </cell>
        </row>
        <row r="95">
          <cell r="A95">
            <v>102935</v>
          </cell>
          <cell r="B95">
            <v>255</v>
          </cell>
        </row>
        <row r="96">
          <cell r="A96">
            <v>103198</v>
          </cell>
          <cell r="B96">
            <v>252</v>
          </cell>
        </row>
        <row r="97">
          <cell r="A97">
            <v>103199</v>
          </cell>
          <cell r="B97">
            <v>293</v>
          </cell>
        </row>
        <row r="98">
          <cell r="A98">
            <v>103639</v>
          </cell>
          <cell r="B98">
            <v>290</v>
          </cell>
        </row>
        <row r="99">
          <cell r="A99">
            <v>104428</v>
          </cell>
          <cell r="B99">
            <v>278</v>
          </cell>
        </row>
        <row r="100">
          <cell r="A100">
            <v>104429</v>
          </cell>
          <cell r="B100">
            <v>155</v>
          </cell>
        </row>
        <row r="101">
          <cell r="A101">
            <v>104430</v>
          </cell>
          <cell r="B101">
            <v>276</v>
          </cell>
        </row>
        <row r="102">
          <cell r="A102">
            <v>104533</v>
          </cell>
          <cell r="B102">
            <v>219</v>
          </cell>
        </row>
        <row r="103">
          <cell r="A103">
            <v>104838</v>
          </cell>
          <cell r="B103">
            <v>192</v>
          </cell>
        </row>
        <row r="104">
          <cell r="A104">
            <v>105267</v>
          </cell>
          <cell r="B104">
            <v>207</v>
          </cell>
        </row>
        <row r="105">
          <cell r="A105">
            <v>105396</v>
          </cell>
          <cell r="B105">
            <v>215</v>
          </cell>
        </row>
        <row r="106">
          <cell r="A106">
            <v>105751</v>
          </cell>
          <cell r="B106">
            <v>304</v>
          </cell>
        </row>
        <row r="107">
          <cell r="A107">
            <v>105910</v>
          </cell>
          <cell r="B107">
            <v>133</v>
          </cell>
        </row>
        <row r="108">
          <cell r="A108">
            <v>106066</v>
          </cell>
          <cell r="B108">
            <v>388</v>
          </cell>
        </row>
        <row r="109">
          <cell r="A109">
            <v>106399</v>
          </cell>
          <cell r="B109">
            <v>51</v>
          </cell>
        </row>
        <row r="110">
          <cell r="A110">
            <v>106485</v>
          </cell>
          <cell r="B110">
            <v>26</v>
          </cell>
        </row>
        <row r="111">
          <cell r="A111">
            <v>106568</v>
          </cell>
          <cell r="B111">
            <v>18</v>
          </cell>
        </row>
        <row r="112">
          <cell r="A112">
            <v>106569</v>
          </cell>
          <cell r="B112">
            <v>6</v>
          </cell>
        </row>
        <row r="113">
          <cell r="A113" t="str">
            <v>总计</v>
          </cell>
          <cell r="B113">
            <v>20889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  <cell r="G2" t="str">
            <v>会员消费笔数</v>
          </cell>
          <cell r="H2" t="str">
            <v>会员消费笔数占比</v>
          </cell>
          <cell r="I2" t="str">
            <v>总销售</v>
          </cell>
          <cell r="J2" t="str">
            <v>会员消费</v>
          </cell>
          <cell r="K2" t="str">
            <v>会员消费占比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14260</v>
          </cell>
          <cell r="G3">
            <v>7507</v>
          </cell>
          <cell r="H3" t="str">
            <v>52.64%</v>
          </cell>
          <cell r="I3">
            <v>1766665.65</v>
          </cell>
          <cell r="J3">
            <v>1084209.33</v>
          </cell>
          <cell r="K3" t="str">
            <v>61.37%</v>
          </cell>
        </row>
        <row r="4">
          <cell r="B4">
            <v>311</v>
          </cell>
          <cell r="C4" t="str">
            <v>四川太极西部店</v>
          </cell>
          <cell r="D4" t="str">
            <v>是</v>
          </cell>
          <cell r="E4">
            <v>2008</v>
          </cell>
          <cell r="F4">
            <v>1150</v>
          </cell>
          <cell r="G4">
            <v>787</v>
          </cell>
          <cell r="H4" t="str">
            <v>68.43%</v>
          </cell>
          <cell r="I4">
            <v>291366.92</v>
          </cell>
          <cell r="J4">
            <v>167431.73</v>
          </cell>
          <cell r="K4" t="str">
            <v>57.46%</v>
          </cell>
        </row>
        <row r="5">
          <cell r="B5">
            <v>308</v>
          </cell>
          <cell r="C5" t="str">
            <v>四川太极红星店</v>
          </cell>
          <cell r="D5" t="str">
            <v>是</v>
          </cell>
          <cell r="E5">
            <v>2008</v>
          </cell>
          <cell r="F5">
            <v>3213</v>
          </cell>
          <cell r="G5">
            <v>1626</v>
          </cell>
          <cell r="H5" t="str">
            <v>50.61%</v>
          </cell>
          <cell r="I5">
            <v>244650.13</v>
          </cell>
          <cell r="J5">
            <v>156709.25</v>
          </cell>
          <cell r="K5" t="str">
            <v>64.05%</v>
          </cell>
        </row>
        <row r="6">
          <cell r="B6">
            <v>54</v>
          </cell>
          <cell r="C6" t="str">
            <v>四川太极怀远店</v>
          </cell>
          <cell r="D6" t="str">
            <v>是</v>
          </cell>
          <cell r="E6">
            <v>2008</v>
          </cell>
          <cell r="F6">
            <v>3434</v>
          </cell>
          <cell r="G6">
            <v>2640</v>
          </cell>
          <cell r="H6" t="str">
            <v>76.88%</v>
          </cell>
          <cell r="I6">
            <v>227582.59</v>
          </cell>
          <cell r="J6">
            <v>203256.2</v>
          </cell>
          <cell r="K6" t="str">
            <v>89.31%</v>
          </cell>
        </row>
        <row r="7">
          <cell r="B7">
            <v>329</v>
          </cell>
          <cell r="C7" t="str">
            <v>四川太极温江店</v>
          </cell>
          <cell r="D7" t="str">
            <v>是</v>
          </cell>
          <cell r="E7">
            <v>2008</v>
          </cell>
          <cell r="F7">
            <v>1971</v>
          </cell>
          <cell r="G7">
            <v>1264</v>
          </cell>
          <cell r="H7" t="str">
            <v>64.13%</v>
          </cell>
          <cell r="I7">
            <v>180904.57</v>
          </cell>
          <cell r="J7">
            <v>142156.34</v>
          </cell>
          <cell r="K7" t="str">
            <v>78.58%</v>
          </cell>
        </row>
        <row r="8">
          <cell r="B8">
            <v>52</v>
          </cell>
          <cell r="C8" t="str">
            <v>四川太极崇州中心店</v>
          </cell>
          <cell r="D8" t="str">
            <v>是</v>
          </cell>
          <cell r="E8">
            <v>2008</v>
          </cell>
          <cell r="F8">
            <v>2366</v>
          </cell>
          <cell r="G8">
            <v>1524</v>
          </cell>
          <cell r="H8" t="str">
            <v>64.41%</v>
          </cell>
          <cell r="I8">
            <v>154732.37</v>
          </cell>
          <cell r="J8">
            <v>122428.35</v>
          </cell>
          <cell r="K8" t="str">
            <v>79.12%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1503</v>
          </cell>
          <cell r="G9">
            <v>1072</v>
          </cell>
          <cell r="H9" t="str">
            <v>71.32%</v>
          </cell>
          <cell r="I9">
            <v>109219.71</v>
          </cell>
          <cell r="J9">
            <v>97407.41</v>
          </cell>
          <cell r="K9" t="str">
            <v>89.18%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8130</v>
          </cell>
          <cell r="G10">
            <v>3469</v>
          </cell>
          <cell r="H10" t="str">
            <v>42.67%</v>
          </cell>
          <cell r="I10">
            <v>856014.02</v>
          </cell>
          <cell r="J10">
            <v>596076.3</v>
          </cell>
          <cell r="K10" t="str">
            <v>69.63%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6328</v>
          </cell>
          <cell r="G11">
            <v>3928</v>
          </cell>
          <cell r="H11" t="str">
            <v>62.07%</v>
          </cell>
          <cell r="I11">
            <v>580036.55</v>
          </cell>
          <cell r="J11">
            <v>428631.32</v>
          </cell>
          <cell r="K11" t="str">
            <v>73.9%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4747</v>
          </cell>
          <cell r="G12">
            <v>3486</v>
          </cell>
          <cell r="H12" t="str">
            <v>73.44%</v>
          </cell>
          <cell r="I12">
            <v>511768.77</v>
          </cell>
          <cell r="J12">
            <v>443863.22</v>
          </cell>
          <cell r="K12" t="str">
            <v>86.73%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2706</v>
          </cell>
          <cell r="G13">
            <v>1696</v>
          </cell>
          <cell r="H13" t="str">
            <v>62.68%</v>
          </cell>
          <cell r="I13">
            <v>250301.7</v>
          </cell>
          <cell r="J13">
            <v>182913.66</v>
          </cell>
          <cell r="K13" t="str">
            <v>73.08%</v>
          </cell>
        </row>
        <row r="14">
          <cell r="B14">
            <v>345</v>
          </cell>
          <cell r="C14" t="str">
            <v>四川太极交大药店</v>
          </cell>
          <cell r="D14" t="str">
            <v/>
          </cell>
          <cell r="E14">
            <v>2009</v>
          </cell>
          <cell r="F14">
            <v>17</v>
          </cell>
          <cell r="G14" t="str">
            <v/>
          </cell>
          <cell r="H14" t="str">
            <v>%</v>
          </cell>
          <cell r="I14">
            <v>243791.87</v>
          </cell>
          <cell r="J14" t="str">
            <v/>
          </cell>
          <cell r="K14" t="str">
            <v>%</v>
          </cell>
        </row>
        <row r="15">
          <cell r="B15">
            <v>355</v>
          </cell>
          <cell r="C15" t="str">
            <v>四川太极双林路药店</v>
          </cell>
          <cell r="D15" t="str">
            <v>是</v>
          </cell>
          <cell r="E15">
            <v>2009</v>
          </cell>
          <cell r="F15">
            <v>3185</v>
          </cell>
          <cell r="G15">
            <v>1674</v>
          </cell>
          <cell r="H15" t="str">
            <v>52.56%</v>
          </cell>
          <cell r="I15">
            <v>224678</v>
          </cell>
          <cell r="J15">
            <v>159791.28</v>
          </cell>
          <cell r="K15" t="str">
            <v>71.12%</v>
          </cell>
        </row>
        <row r="16">
          <cell r="B16">
            <v>349</v>
          </cell>
          <cell r="C16" t="str">
            <v>四川太极人民中路店</v>
          </cell>
          <cell r="D16" t="str">
            <v/>
          </cell>
          <cell r="E16">
            <v>2009</v>
          </cell>
          <cell r="F16">
            <v>3252</v>
          </cell>
          <cell r="G16">
            <v>1425</v>
          </cell>
          <cell r="H16" t="str">
            <v>43.82%</v>
          </cell>
          <cell r="I16">
            <v>203167.21</v>
          </cell>
          <cell r="J16">
            <v>119484.77</v>
          </cell>
          <cell r="K16" t="str">
            <v>58.81%</v>
          </cell>
        </row>
        <row r="17">
          <cell r="B17">
            <v>351</v>
          </cell>
          <cell r="C17" t="str">
            <v>四川太极都江堰药店</v>
          </cell>
          <cell r="D17" t="str">
            <v>是</v>
          </cell>
          <cell r="E17">
            <v>2009</v>
          </cell>
          <cell r="F17">
            <v>1917</v>
          </cell>
          <cell r="G17">
            <v>1172</v>
          </cell>
          <cell r="H17" t="str">
            <v>61.14%</v>
          </cell>
          <cell r="I17">
            <v>180924.5</v>
          </cell>
          <cell r="J17">
            <v>149979.72</v>
          </cell>
          <cell r="K17" t="str">
            <v>82.9%</v>
          </cell>
        </row>
        <row r="18">
          <cell r="B18">
            <v>347</v>
          </cell>
          <cell r="C18" t="str">
            <v>四川太极清江东路2药店</v>
          </cell>
          <cell r="D18" t="str">
            <v>是</v>
          </cell>
          <cell r="E18">
            <v>2009</v>
          </cell>
          <cell r="F18">
            <v>2582</v>
          </cell>
          <cell r="G18">
            <v>1224</v>
          </cell>
          <cell r="H18" t="str">
            <v>47.41%</v>
          </cell>
          <cell r="I18">
            <v>170735.1</v>
          </cell>
          <cell r="J18">
            <v>113436.87</v>
          </cell>
          <cell r="K18" t="str">
            <v>66.44%</v>
          </cell>
        </row>
        <row r="19">
          <cell r="B19">
            <v>339</v>
          </cell>
          <cell r="C19" t="str">
            <v>四川太极沙河源药店</v>
          </cell>
          <cell r="D19" t="str">
            <v>是</v>
          </cell>
          <cell r="E19">
            <v>2009</v>
          </cell>
          <cell r="F19">
            <v>1900</v>
          </cell>
          <cell r="G19">
            <v>1091</v>
          </cell>
          <cell r="H19" t="str">
            <v>57.42%</v>
          </cell>
          <cell r="I19">
            <v>120216.31</v>
          </cell>
          <cell r="J19">
            <v>84324.04</v>
          </cell>
          <cell r="K19" t="str">
            <v>70.14%</v>
          </cell>
        </row>
        <row r="20">
          <cell r="B20">
            <v>517</v>
          </cell>
          <cell r="C20" t="str">
            <v>四川太极青羊区北东街店</v>
          </cell>
          <cell r="D20" t="str">
            <v/>
          </cell>
          <cell r="E20">
            <v>2010</v>
          </cell>
          <cell r="F20">
            <v>7837</v>
          </cell>
          <cell r="G20">
            <v>2505</v>
          </cell>
          <cell r="H20" t="str">
            <v>31.96%</v>
          </cell>
          <cell r="I20">
            <v>690330.79</v>
          </cell>
          <cell r="J20">
            <v>258608.03</v>
          </cell>
          <cell r="K20" t="str">
            <v>37.46%</v>
          </cell>
        </row>
        <row r="21">
          <cell r="B21">
            <v>571</v>
          </cell>
          <cell r="C21" t="str">
            <v>四川太极高新区民丰大道西段药店</v>
          </cell>
          <cell r="D21" t="str">
            <v>是</v>
          </cell>
          <cell r="E21">
            <v>2010</v>
          </cell>
          <cell r="F21">
            <v>5038</v>
          </cell>
          <cell r="G21">
            <v>3434</v>
          </cell>
          <cell r="H21" t="str">
            <v>68.16%</v>
          </cell>
          <cell r="I21">
            <v>475344.49</v>
          </cell>
          <cell r="J21">
            <v>384892.35</v>
          </cell>
          <cell r="K21" t="str">
            <v>80.97%</v>
          </cell>
        </row>
        <row r="22">
          <cell r="B22">
            <v>365</v>
          </cell>
          <cell r="C22" t="str">
            <v>四川太极光华村街药店</v>
          </cell>
          <cell r="D22" t="str">
            <v>是</v>
          </cell>
          <cell r="E22">
            <v>2010</v>
          </cell>
          <cell r="F22">
            <v>4346</v>
          </cell>
          <cell r="G22">
            <v>2542</v>
          </cell>
          <cell r="H22" t="str">
            <v>58.49%</v>
          </cell>
          <cell r="I22">
            <v>357766.43</v>
          </cell>
          <cell r="J22">
            <v>259741.41</v>
          </cell>
          <cell r="K22" t="str">
            <v>72.6%</v>
          </cell>
        </row>
        <row r="23">
          <cell r="B23">
            <v>387</v>
          </cell>
          <cell r="C23" t="str">
            <v>四川太极新乐中街药店</v>
          </cell>
          <cell r="D23" t="str">
            <v/>
          </cell>
          <cell r="E23">
            <v>2010</v>
          </cell>
          <cell r="F23">
            <v>4398</v>
          </cell>
          <cell r="G23">
            <v>3159</v>
          </cell>
          <cell r="H23" t="str">
            <v>71.83%</v>
          </cell>
          <cell r="I23">
            <v>312157.38</v>
          </cell>
          <cell r="J23">
            <v>258507.34</v>
          </cell>
          <cell r="K23" t="str">
            <v>82.81%</v>
          </cell>
        </row>
        <row r="24">
          <cell r="B24">
            <v>546</v>
          </cell>
          <cell r="C24" t="str">
            <v>四川太极锦江区榕声路店</v>
          </cell>
          <cell r="D24" t="str">
            <v/>
          </cell>
          <cell r="E24">
            <v>2010</v>
          </cell>
          <cell r="F24">
            <v>4914</v>
          </cell>
          <cell r="G24">
            <v>3216</v>
          </cell>
          <cell r="H24" t="str">
            <v>65.45%</v>
          </cell>
          <cell r="I24">
            <v>283913.4</v>
          </cell>
          <cell r="J24">
            <v>225230.1</v>
          </cell>
          <cell r="K24" t="str">
            <v>79.33%</v>
          </cell>
        </row>
        <row r="25">
          <cell r="B25">
            <v>513</v>
          </cell>
          <cell r="C25" t="str">
            <v>四川太极武侯区顺和街店</v>
          </cell>
          <cell r="D25" t="str">
            <v/>
          </cell>
          <cell r="E25">
            <v>2010</v>
          </cell>
          <cell r="F25">
            <v>4032</v>
          </cell>
          <cell r="G25">
            <v>3225</v>
          </cell>
          <cell r="H25" t="str">
            <v>79.99%</v>
          </cell>
          <cell r="I25">
            <v>277050.79</v>
          </cell>
          <cell r="J25">
            <v>248973.98</v>
          </cell>
          <cell r="K25" t="str">
            <v>89.87%</v>
          </cell>
        </row>
        <row r="26">
          <cell r="B26">
            <v>399</v>
          </cell>
          <cell r="C26" t="str">
            <v>四川太极高新天久北巷药店</v>
          </cell>
          <cell r="D26" t="str">
            <v/>
          </cell>
          <cell r="E26">
            <v>2010</v>
          </cell>
          <cell r="F26">
            <v>2904</v>
          </cell>
          <cell r="G26">
            <v>2138</v>
          </cell>
          <cell r="H26" t="str">
            <v>73.62%</v>
          </cell>
          <cell r="I26">
            <v>271456.04</v>
          </cell>
          <cell r="J26">
            <v>206972.26</v>
          </cell>
          <cell r="K26" t="str">
            <v>76.25%</v>
          </cell>
        </row>
        <row r="27">
          <cell r="B27">
            <v>373</v>
          </cell>
          <cell r="C27" t="str">
            <v>四川太极通盈街药店</v>
          </cell>
          <cell r="D27" t="str">
            <v/>
          </cell>
          <cell r="E27">
            <v>2010</v>
          </cell>
          <cell r="F27">
            <v>3993</v>
          </cell>
          <cell r="G27">
            <v>2936</v>
          </cell>
          <cell r="H27" t="str">
            <v>73.53%</v>
          </cell>
          <cell r="I27">
            <v>259914.23</v>
          </cell>
          <cell r="J27">
            <v>212498.38</v>
          </cell>
          <cell r="K27" t="str">
            <v>81.76%</v>
          </cell>
        </row>
        <row r="28">
          <cell r="B28">
            <v>514</v>
          </cell>
          <cell r="C28" t="str">
            <v>四川太极新津邓双镇岷江店</v>
          </cell>
          <cell r="D28" t="str">
            <v/>
          </cell>
          <cell r="E28">
            <v>2010</v>
          </cell>
          <cell r="F28">
            <v>4077</v>
          </cell>
          <cell r="G28">
            <v>3414</v>
          </cell>
          <cell r="H28" t="str">
            <v>83.74%</v>
          </cell>
          <cell r="I28">
            <v>252879.85</v>
          </cell>
          <cell r="J28">
            <v>235310.74</v>
          </cell>
          <cell r="K28" t="str">
            <v>93.05%</v>
          </cell>
        </row>
        <row r="29">
          <cell r="B29">
            <v>391</v>
          </cell>
          <cell r="C29" t="str">
            <v>四川太极金丝街药店</v>
          </cell>
          <cell r="D29" t="str">
            <v/>
          </cell>
          <cell r="E29">
            <v>2010</v>
          </cell>
          <cell r="F29">
            <v>3260</v>
          </cell>
          <cell r="G29">
            <v>1519</v>
          </cell>
          <cell r="H29" t="str">
            <v>46.6%</v>
          </cell>
          <cell r="I29">
            <v>232897.8</v>
          </cell>
          <cell r="J29">
            <v>152418.86</v>
          </cell>
          <cell r="K29" t="str">
            <v>65.44%</v>
          </cell>
        </row>
        <row r="30">
          <cell r="B30">
            <v>515</v>
          </cell>
          <cell r="C30" t="str">
            <v>四川太极成华区崔家店路药店</v>
          </cell>
          <cell r="D30" t="str">
            <v/>
          </cell>
          <cell r="E30">
            <v>2010</v>
          </cell>
          <cell r="F30">
            <v>3777</v>
          </cell>
          <cell r="G30">
            <v>2504</v>
          </cell>
          <cell r="H30" t="str">
            <v>66.3%</v>
          </cell>
          <cell r="I30">
            <v>227868.47</v>
          </cell>
          <cell r="J30">
            <v>179929.05</v>
          </cell>
          <cell r="K30" t="str">
            <v>78.96%</v>
          </cell>
        </row>
        <row r="31">
          <cell r="B31">
            <v>377</v>
          </cell>
          <cell r="C31" t="str">
            <v>四川太极新园大道药店</v>
          </cell>
          <cell r="D31" t="str">
            <v/>
          </cell>
          <cell r="E31">
            <v>2010</v>
          </cell>
          <cell r="F31">
            <v>4024</v>
          </cell>
          <cell r="G31">
            <v>2671</v>
          </cell>
          <cell r="H31" t="str">
            <v>66.38%</v>
          </cell>
          <cell r="I31">
            <v>227307.08</v>
          </cell>
          <cell r="J31">
            <v>181154.4</v>
          </cell>
          <cell r="K31" t="str">
            <v>79.7%</v>
          </cell>
        </row>
        <row r="32">
          <cell r="B32">
            <v>379</v>
          </cell>
          <cell r="C32" t="str">
            <v>四川太极土龙路药店</v>
          </cell>
          <cell r="D32" t="str">
            <v/>
          </cell>
          <cell r="E32">
            <v>2010</v>
          </cell>
          <cell r="F32">
            <v>3926</v>
          </cell>
          <cell r="G32">
            <v>2779</v>
          </cell>
          <cell r="H32" t="str">
            <v>70.78%</v>
          </cell>
          <cell r="I32">
            <v>225921.53</v>
          </cell>
          <cell r="J32">
            <v>179246.05</v>
          </cell>
          <cell r="K32" t="str">
            <v>79.34%</v>
          </cell>
        </row>
        <row r="33">
          <cell r="B33">
            <v>359</v>
          </cell>
          <cell r="C33" t="str">
            <v>四川太极枣子巷药店</v>
          </cell>
          <cell r="D33" t="str">
            <v/>
          </cell>
          <cell r="E33">
            <v>2010</v>
          </cell>
          <cell r="F33">
            <v>3791</v>
          </cell>
          <cell r="G33">
            <v>2279</v>
          </cell>
          <cell r="H33" t="str">
            <v>60.12%</v>
          </cell>
          <cell r="I33">
            <v>224034.59</v>
          </cell>
          <cell r="J33">
            <v>167857.43</v>
          </cell>
          <cell r="K33" t="str">
            <v>74.92%</v>
          </cell>
        </row>
        <row r="34">
          <cell r="B34">
            <v>511</v>
          </cell>
          <cell r="C34" t="str">
            <v>四川太极成华杉板桥南一路店</v>
          </cell>
          <cell r="D34" t="str">
            <v/>
          </cell>
          <cell r="E34">
            <v>2010</v>
          </cell>
          <cell r="F34">
            <v>3570</v>
          </cell>
          <cell r="G34">
            <v>2510</v>
          </cell>
          <cell r="H34" t="str">
            <v>70.31%</v>
          </cell>
          <cell r="I34">
            <v>210559.14</v>
          </cell>
          <cell r="J34">
            <v>157047.71</v>
          </cell>
          <cell r="K34" t="str">
            <v>74.59%</v>
          </cell>
        </row>
        <row r="35">
          <cell r="B35">
            <v>385</v>
          </cell>
          <cell r="C35" t="str">
            <v>四川太极五津西路药店</v>
          </cell>
          <cell r="D35" t="str">
            <v>是</v>
          </cell>
          <cell r="E35">
            <v>2010</v>
          </cell>
          <cell r="F35">
            <v>1841</v>
          </cell>
          <cell r="G35">
            <v>1240</v>
          </cell>
          <cell r="H35" t="str">
            <v>67.35%</v>
          </cell>
          <cell r="I35">
            <v>204748.07</v>
          </cell>
          <cell r="J35">
            <v>185415.9</v>
          </cell>
          <cell r="K35" t="str">
            <v>90.56%</v>
          </cell>
        </row>
        <row r="36">
          <cell r="B36">
            <v>367</v>
          </cell>
          <cell r="C36" t="str">
            <v>四川太极金带街药店</v>
          </cell>
          <cell r="D36" t="str">
            <v/>
          </cell>
          <cell r="E36">
            <v>2010</v>
          </cell>
          <cell r="F36">
            <v>2689</v>
          </cell>
          <cell r="G36">
            <v>2063</v>
          </cell>
          <cell r="H36" t="str">
            <v>76.72%</v>
          </cell>
          <cell r="I36">
            <v>180324.06</v>
          </cell>
          <cell r="J36">
            <v>161802.99</v>
          </cell>
          <cell r="K36" t="str">
            <v>89.73%</v>
          </cell>
        </row>
        <row r="37">
          <cell r="B37">
            <v>572</v>
          </cell>
          <cell r="C37" t="str">
            <v>四川太极郫县郫筒镇东大街药店</v>
          </cell>
          <cell r="D37" t="str">
            <v/>
          </cell>
          <cell r="E37">
            <v>2010</v>
          </cell>
          <cell r="F37">
            <v>2324</v>
          </cell>
          <cell r="G37">
            <v>1407</v>
          </cell>
          <cell r="H37" t="str">
            <v>60.54%</v>
          </cell>
          <cell r="I37">
            <v>158800</v>
          </cell>
          <cell r="J37">
            <v>128332.11</v>
          </cell>
          <cell r="K37" t="str">
            <v>80.81%</v>
          </cell>
        </row>
        <row r="38">
          <cell r="B38">
            <v>570</v>
          </cell>
          <cell r="C38" t="str">
            <v>四川太极青羊区浣花滨河路药店</v>
          </cell>
          <cell r="D38" t="str">
            <v/>
          </cell>
          <cell r="E38">
            <v>2010</v>
          </cell>
          <cell r="F38">
            <v>2705</v>
          </cell>
          <cell r="G38">
            <v>1854</v>
          </cell>
          <cell r="H38" t="str">
            <v>68.54%</v>
          </cell>
          <cell r="I38">
            <v>146860.59</v>
          </cell>
          <cell r="J38">
            <v>119843.81</v>
          </cell>
          <cell r="K38" t="str">
            <v>81.6%</v>
          </cell>
        </row>
        <row r="39">
          <cell r="B39">
            <v>573</v>
          </cell>
          <cell r="C39" t="str">
            <v>四川太极双流县西航港街道锦华路一段药店</v>
          </cell>
          <cell r="D39" t="str">
            <v/>
          </cell>
          <cell r="E39">
            <v>2010</v>
          </cell>
          <cell r="F39">
            <v>2933</v>
          </cell>
          <cell r="G39">
            <v>1974</v>
          </cell>
          <cell r="H39" t="str">
            <v>67.3%</v>
          </cell>
          <cell r="I39">
            <v>142257.63</v>
          </cell>
          <cell r="J39">
            <v>112759.95</v>
          </cell>
          <cell r="K39" t="str">
            <v>79.26%</v>
          </cell>
        </row>
        <row r="40">
          <cell r="B40">
            <v>549</v>
          </cell>
          <cell r="C40" t="str">
            <v>四川太极大邑县晋源镇东壕沟段药店</v>
          </cell>
          <cell r="D40" t="str">
            <v/>
          </cell>
          <cell r="E40">
            <v>2010</v>
          </cell>
          <cell r="F40">
            <v>1790</v>
          </cell>
          <cell r="G40">
            <v>1359</v>
          </cell>
          <cell r="H40" t="str">
            <v>75.92%</v>
          </cell>
          <cell r="I40">
            <v>132755.17</v>
          </cell>
          <cell r="J40">
            <v>118764.17</v>
          </cell>
          <cell r="K40" t="str">
            <v>89.46%</v>
          </cell>
        </row>
        <row r="41">
          <cell r="B41">
            <v>539</v>
          </cell>
          <cell r="C41" t="str">
            <v>四川太极大邑县晋原镇子龙路店</v>
          </cell>
          <cell r="D41" t="str">
            <v/>
          </cell>
          <cell r="E41">
            <v>2010</v>
          </cell>
          <cell r="F41">
            <v>1774</v>
          </cell>
          <cell r="G41">
            <v>1277</v>
          </cell>
          <cell r="H41" t="str">
            <v>71.98%</v>
          </cell>
          <cell r="I41">
            <v>129591.63</v>
          </cell>
          <cell r="J41">
            <v>112653.91</v>
          </cell>
          <cell r="K41" t="str">
            <v>86.93%</v>
          </cell>
        </row>
        <row r="42">
          <cell r="B42">
            <v>371</v>
          </cell>
          <cell r="C42" t="str">
            <v>四川太极兴义镇万兴路药店</v>
          </cell>
          <cell r="D42" t="str">
            <v/>
          </cell>
          <cell r="E42">
            <v>2010</v>
          </cell>
          <cell r="F42">
            <v>1895</v>
          </cell>
          <cell r="G42">
            <v>1225</v>
          </cell>
          <cell r="H42" t="str">
            <v>64.64%</v>
          </cell>
          <cell r="I42">
            <v>104062.82</v>
          </cell>
          <cell r="J42">
            <v>83148.7</v>
          </cell>
          <cell r="K42" t="str">
            <v>79.9%</v>
          </cell>
        </row>
        <row r="43">
          <cell r="B43">
            <v>545</v>
          </cell>
          <cell r="C43" t="str">
            <v>四川太极龙潭西路店</v>
          </cell>
          <cell r="D43" t="str">
            <v>是</v>
          </cell>
          <cell r="E43">
            <v>2010</v>
          </cell>
          <cell r="F43">
            <v>1607</v>
          </cell>
          <cell r="G43">
            <v>1026</v>
          </cell>
          <cell r="H43" t="str">
            <v>63.85%</v>
          </cell>
          <cell r="I43">
            <v>85773.48</v>
          </cell>
          <cell r="J43">
            <v>68068.38</v>
          </cell>
          <cell r="K43" t="str">
            <v>79.36%</v>
          </cell>
        </row>
        <row r="44">
          <cell r="B44">
            <v>582</v>
          </cell>
          <cell r="C44" t="str">
            <v>四川太极青羊区十二桥药店</v>
          </cell>
          <cell r="D44" t="str">
            <v/>
          </cell>
          <cell r="E44">
            <v>2011</v>
          </cell>
          <cell r="F44">
            <v>8846</v>
          </cell>
          <cell r="G44">
            <v>1778</v>
          </cell>
          <cell r="H44" t="str">
            <v>20.1%</v>
          </cell>
          <cell r="I44">
            <v>1222965.14</v>
          </cell>
          <cell r="J44">
            <v>497111.27</v>
          </cell>
          <cell r="K44" t="str">
            <v>40.65%</v>
          </cell>
        </row>
        <row r="45">
          <cell r="B45">
            <v>712</v>
          </cell>
          <cell r="C45" t="str">
            <v>四川太极成华区华泰路药店</v>
          </cell>
          <cell r="D45" t="str">
            <v/>
          </cell>
          <cell r="E45">
            <v>2011</v>
          </cell>
          <cell r="F45">
            <v>5432</v>
          </cell>
          <cell r="G45">
            <v>3441</v>
          </cell>
          <cell r="H45" t="str">
            <v>63.35%</v>
          </cell>
          <cell r="I45">
            <v>389276.75</v>
          </cell>
          <cell r="J45">
            <v>281852.67</v>
          </cell>
          <cell r="K45" t="str">
            <v>72.4%</v>
          </cell>
        </row>
        <row r="46">
          <cell r="B46">
            <v>730</v>
          </cell>
          <cell r="C46" t="str">
            <v>四川太极新都区新繁镇繁江北路药店</v>
          </cell>
          <cell r="D46" t="str">
            <v/>
          </cell>
          <cell r="E46">
            <v>2011</v>
          </cell>
          <cell r="F46">
            <v>4848</v>
          </cell>
          <cell r="G46">
            <v>2583</v>
          </cell>
          <cell r="H46" t="str">
            <v>53.28%</v>
          </cell>
          <cell r="I46">
            <v>347239.89</v>
          </cell>
          <cell r="J46">
            <v>261384.4</v>
          </cell>
          <cell r="K46" t="str">
            <v>75.27%</v>
          </cell>
        </row>
        <row r="47">
          <cell r="B47">
            <v>707</v>
          </cell>
          <cell r="C47" t="str">
            <v>四川太极成华区万科路药店</v>
          </cell>
          <cell r="D47" t="str">
            <v/>
          </cell>
          <cell r="E47">
            <v>2011</v>
          </cell>
          <cell r="F47">
            <v>4817</v>
          </cell>
          <cell r="G47">
            <v>3362</v>
          </cell>
          <cell r="H47" t="str">
            <v>69.79%</v>
          </cell>
          <cell r="I47">
            <v>340855.66</v>
          </cell>
          <cell r="J47">
            <v>271116.11</v>
          </cell>
          <cell r="K47" t="str">
            <v>79.54%</v>
          </cell>
        </row>
        <row r="48">
          <cell r="B48">
            <v>709</v>
          </cell>
          <cell r="C48" t="str">
            <v>四川太极新都区马超东路店</v>
          </cell>
          <cell r="D48" t="str">
            <v/>
          </cell>
          <cell r="E48">
            <v>2011</v>
          </cell>
          <cell r="F48">
            <v>5051</v>
          </cell>
          <cell r="G48">
            <v>2979</v>
          </cell>
          <cell r="H48" t="str">
            <v>58.98%</v>
          </cell>
          <cell r="I48">
            <v>330615.66</v>
          </cell>
          <cell r="J48">
            <v>257136.38</v>
          </cell>
          <cell r="K48" t="str">
            <v>77.78%</v>
          </cell>
        </row>
        <row r="49">
          <cell r="B49">
            <v>585</v>
          </cell>
          <cell r="C49" t="str">
            <v>四川太极成华区羊子山西路药店（兴元华盛）</v>
          </cell>
          <cell r="D49" t="str">
            <v/>
          </cell>
          <cell r="E49">
            <v>2011</v>
          </cell>
          <cell r="F49">
            <v>4951</v>
          </cell>
          <cell r="G49">
            <v>3184</v>
          </cell>
          <cell r="H49" t="str">
            <v>64.31%</v>
          </cell>
          <cell r="I49">
            <v>330098.72</v>
          </cell>
          <cell r="J49">
            <v>263935.83</v>
          </cell>
          <cell r="K49" t="str">
            <v>79.96%</v>
          </cell>
        </row>
        <row r="50">
          <cell r="B50">
            <v>581</v>
          </cell>
          <cell r="C50" t="str">
            <v>四川太极成华区二环路北四段药店（汇融名城）</v>
          </cell>
          <cell r="D50" t="str">
            <v>是</v>
          </cell>
          <cell r="E50">
            <v>2011</v>
          </cell>
          <cell r="F50">
            <v>5892</v>
          </cell>
          <cell r="G50">
            <v>3518</v>
          </cell>
          <cell r="H50" t="str">
            <v>59.71%</v>
          </cell>
          <cell r="I50">
            <v>321863.95</v>
          </cell>
          <cell r="J50">
            <v>245146.68</v>
          </cell>
          <cell r="K50" t="str">
            <v>76.16%</v>
          </cell>
        </row>
        <row r="51">
          <cell r="B51">
            <v>578</v>
          </cell>
          <cell r="C51" t="str">
            <v>四川太极成华区华油路药店</v>
          </cell>
          <cell r="D51" t="str">
            <v/>
          </cell>
          <cell r="E51">
            <v>2011</v>
          </cell>
          <cell r="F51">
            <v>5161</v>
          </cell>
          <cell r="G51">
            <v>3426</v>
          </cell>
          <cell r="H51" t="str">
            <v>66.38%</v>
          </cell>
          <cell r="I51">
            <v>267401.74</v>
          </cell>
          <cell r="J51">
            <v>210913.3</v>
          </cell>
          <cell r="K51" t="str">
            <v>78.88%</v>
          </cell>
        </row>
        <row r="52">
          <cell r="B52">
            <v>724</v>
          </cell>
          <cell r="C52" t="str">
            <v>四川太极锦江区观音桥街药店</v>
          </cell>
          <cell r="D52" t="str">
            <v/>
          </cell>
          <cell r="E52">
            <v>2011</v>
          </cell>
          <cell r="F52">
            <v>4411</v>
          </cell>
          <cell r="G52">
            <v>3123</v>
          </cell>
          <cell r="H52" t="str">
            <v>70.8%</v>
          </cell>
          <cell r="I52">
            <v>250764.52</v>
          </cell>
          <cell r="J52">
            <v>204658.88</v>
          </cell>
          <cell r="K52" t="str">
            <v>81.61%</v>
          </cell>
        </row>
        <row r="53">
          <cell r="B53">
            <v>726</v>
          </cell>
          <cell r="C53" t="str">
            <v>四川太极金牛区交大路第三药店</v>
          </cell>
          <cell r="D53" t="str">
            <v/>
          </cell>
          <cell r="E53">
            <v>2011</v>
          </cell>
          <cell r="F53">
            <v>3454</v>
          </cell>
          <cell r="G53">
            <v>2416</v>
          </cell>
          <cell r="H53" t="str">
            <v>69.95%</v>
          </cell>
          <cell r="I53">
            <v>245781.75</v>
          </cell>
          <cell r="J53">
            <v>201575.83</v>
          </cell>
          <cell r="K53" t="str">
            <v>82.01%</v>
          </cell>
        </row>
        <row r="54">
          <cell r="B54">
            <v>598</v>
          </cell>
          <cell r="C54" t="str">
            <v>四川太极锦江区水杉街药店</v>
          </cell>
          <cell r="D54" t="str">
            <v/>
          </cell>
          <cell r="E54">
            <v>2011</v>
          </cell>
          <cell r="F54">
            <v>3348</v>
          </cell>
          <cell r="G54">
            <v>1774</v>
          </cell>
          <cell r="H54" t="str">
            <v>52.99%</v>
          </cell>
          <cell r="I54">
            <v>235610.27</v>
          </cell>
          <cell r="J54">
            <v>169880.99</v>
          </cell>
          <cell r="K54" t="str">
            <v>72.1%</v>
          </cell>
        </row>
        <row r="55">
          <cell r="B55">
            <v>737</v>
          </cell>
          <cell r="C55" t="str">
            <v>四川太极高新区大源北街药店</v>
          </cell>
          <cell r="D55" t="str">
            <v/>
          </cell>
          <cell r="E55">
            <v>2011</v>
          </cell>
          <cell r="F55">
            <v>3480</v>
          </cell>
          <cell r="G55">
            <v>2093</v>
          </cell>
          <cell r="H55" t="str">
            <v>60.14%</v>
          </cell>
          <cell r="I55">
            <v>185742.1</v>
          </cell>
          <cell r="J55">
            <v>135309.95</v>
          </cell>
          <cell r="K55" t="str">
            <v>72.85%</v>
          </cell>
        </row>
        <row r="56">
          <cell r="B56">
            <v>716</v>
          </cell>
          <cell r="C56" t="str">
            <v>四川太极大邑县沙渠镇方圆路药店</v>
          </cell>
          <cell r="D56" t="str">
            <v/>
          </cell>
          <cell r="E56">
            <v>2011</v>
          </cell>
          <cell r="F56">
            <v>2353</v>
          </cell>
          <cell r="G56">
            <v>1586</v>
          </cell>
          <cell r="H56" t="str">
            <v>67.4%</v>
          </cell>
          <cell r="I56">
            <v>179568.22</v>
          </cell>
          <cell r="J56">
            <v>149782.44</v>
          </cell>
          <cell r="K56" t="str">
            <v>83.41%</v>
          </cell>
        </row>
        <row r="57">
          <cell r="B57">
            <v>721</v>
          </cell>
          <cell r="C57" t="str">
            <v>四川太极邛崃市临邛镇洪川小区药店</v>
          </cell>
          <cell r="D57" t="str">
            <v/>
          </cell>
          <cell r="E57">
            <v>2011</v>
          </cell>
          <cell r="F57">
            <v>2776</v>
          </cell>
          <cell r="G57">
            <v>2260</v>
          </cell>
          <cell r="H57" t="str">
            <v>81.41%</v>
          </cell>
          <cell r="I57">
            <v>171755.51</v>
          </cell>
          <cell r="J57">
            <v>154695.68</v>
          </cell>
          <cell r="K57" t="str">
            <v>90.07%</v>
          </cell>
        </row>
        <row r="58">
          <cell r="B58">
            <v>587</v>
          </cell>
          <cell r="C58" t="str">
            <v>四川太极都江堰景中路店</v>
          </cell>
          <cell r="D58" t="str">
            <v/>
          </cell>
          <cell r="E58">
            <v>2011</v>
          </cell>
          <cell r="F58">
            <v>2102</v>
          </cell>
          <cell r="G58">
            <v>1617</v>
          </cell>
          <cell r="H58" t="str">
            <v>76.93%</v>
          </cell>
          <cell r="I58">
            <v>163904.37</v>
          </cell>
          <cell r="J58">
            <v>137596.33</v>
          </cell>
          <cell r="K58" t="str">
            <v>83.95%</v>
          </cell>
        </row>
        <row r="59">
          <cell r="B59">
            <v>584</v>
          </cell>
          <cell r="C59" t="str">
            <v>四川太极高新区中和街道柳荫街药店</v>
          </cell>
          <cell r="D59" t="str">
            <v/>
          </cell>
          <cell r="E59">
            <v>2011</v>
          </cell>
          <cell r="F59">
            <v>2781</v>
          </cell>
          <cell r="G59">
            <v>1348</v>
          </cell>
          <cell r="H59" t="str">
            <v>48.47%</v>
          </cell>
          <cell r="I59">
            <v>159634.84</v>
          </cell>
          <cell r="J59">
            <v>111897.79</v>
          </cell>
          <cell r="K59" t="str">
            <v>70.1%</v>
          </cell>
        </row>
        <row r="60">
          <cell r="B60">
            <v>704</v>
          </cell>
          <cell r="C60" t="str">
            <v>四川太极都江堰奎光路中段药店</v>
          </cell>
          <cell r="D60" t="str">
            <v/>
          </cell>
          <cell r="E60">
            <v>2011</v>
          </cell>
          <cell r="F60">
            <v>1746</v>
          </cell>
          <cell r="G60">
            <v>1294</v>
          </cell>
          <cell r="H60" t="str">
            <v>74.11%</v>
          </cell>
          <cell r="I60">
            <v>147508.26</v>
          </cell>
          <cell r="J60">
            <v>129095.19</v>
          </cell>
          <cell r="K60" t="str">
            <v>87.52%</v>
          </cell>
        </row>
        <row r="61">
          <cell r="B61">
            <v>717</v>
          </cell>
          <cell r="C61" t="str">
            <v>四川太极大邑县晋原镇通达东路五段药店</v>
          </cell>
          <cell r="D61" t="str">
            <v/>
          </cell>
          <cell r="E61">
            <v>2011</v>
          </cell>
          <cell r="F61">
            <v>2216</v>
          </cell>
          <cell r="G61">
            <v>1597</v>
          </cell>
          <cell r="H61" t="str">
            <v>72.07%</v>
          </cell>
          <cell r="I61">
            <v>138132.9</v>
          </cell>
          <cell r="J61">
            <v>111129.03</v>
          </cell>
          <cell r="K61" t="str">
            <v>80.45%</v>
          </cell>
        </row>
        <row r="62">
          <cell r="B62">
            <v>727</v>
          </cell>
          <cell r="C62" t="str">
            <v>四川太极金牛区黄苑东街药店</v>
          </cell>
          <cell r="D62" t="str">
            <v/>
          </cell>
          <cell r="E62">
            <v>2011</v>
          </cell>
          <cell r="F62">
            <v>2230</v>
          </cell>
          <cell r="G62">
            <v>1565</v>
          </cell>
          <cell r="H62" t="str">
            <v>70.18%</v>
          </cell>
          <cell r="I62">
            <v>136656.9</v>
          </cell>
          <cell r="J62">
            <v>109011.99</v>
          </cell>
          <cell r="K62" t="str">
            <v>79.77%</v>
          </cell>
        </row>
        <row r="63">
          <cell r="B63">
            <v>723</v>
          </cell>
          <cell r="C63" t="str">
            <v>四川太极锦江区柳翠路药店</v>
          </cell>
          <cell r="D63" t="str">
            <v/>
          </cell>
          <cell r="E63">
            <v>2011</v>
          </cell>
          <cell r="F63">
            <v>2552</v>
          </cell>
          <cell r="G63">
            <v>1915</v>
          </cell>
          <cell r="H63" t="str">
            <v>75.04%</v>
          </cell>
          <cell r="I63">
            <v>136489.07</v>
          </cell>
          <cell r="J63">
            <v>117314.56</v>
          </cell>
          <cell r="K63" t="str">
            <v>85.95%</v>
          </cell>
        </row>
        <row r="64">
          <cell r="B64">
            <v>720</v>
          </cell>
          <cell r="C64" t="str">
            <v>四川太极大邑县新场镇文昌街药店</v>
          </cell>
          <cell r="D64" t="str">
            <v/>
          </cell>
          <cell r="E64">
            <v>2011</v>
          </cell>
          <cell r="F64">
            <v>1750</v>
          </cell>
          <cell r="G64">
            <v>1343</v>
          </cell>
          <cell r="H64" t="str">
            <v>76.74%</v>
          </cell>
          <cell r="I64">
            <v>130719.79</v>
          </cell>
          <cell r="J64">
            <v>119245.39</v>
          </cell>
          <cell r="K64" t="str">
            <v>91.22%</v>
          </cell>
        </row>
        <row r="65">
          <cell r="B65">
            <v>591</v>
          </cell>
          <cell r="C65" t="str">
            <v>四川太极邛崃市临邛镇长安大道药店</v>
          </cell>
          <cell r="D65" t="str">
            <v/>
          </cell>
          <cell r="E65">
            <v>2011</v>
          </cell>
          <cell r="F65">
            <v>1634</v>
          </cell>
          <cell r="G65">
            <v>895</v>
          </cell>
          <cell r="H65" t="str">
            <v>54.77%</v>
          </cell>
          <cell r="I65">
            <v>128616.41</v>
          </cell>
          <cell r="J65">
            <v>92493.34</v>
          </cell>
          <cell r="K65" t="str">
            <v>71.91%</v>
          </cell>
        </row>
        <row r="66">
          <cell r="B66">
            <v>594</v>
          </cell>
          <cell r="C66" t="str">
            <v>四川太极大邑县安仁镇千禧街药店</v>
          </cell>
          <cell r="D66" t="str">
            <v/>
          </cell>
          <cell r="E66">
            <v>2011</v>
          </cell>
          <cell r="F66">
            <v>1793</v>
          </cell>
          <cell r="G66">
            <v>1227</v>
          </cell>
          <cell r="H66" t="str">
            <v>68.43%</v>
          </cell>
          <cell r="I66">
            <v>123993.15</v>
          </cell>
          <cell r="J66">
            <v>104357.56</v>
          </cell>
          <cell r="K66" t="str">
            <v>84.16%</v>
          </cell>
        </row>
        <row r="67">
          <cell r="B67">
            <v>733</v>
          </cell>
          <cell r="C67" t="str">
            <v>四川太极双流区东升街道三强西路药店</v>
          </cell>
          <cell r="D67" t="str">
            <v/>
          </cell>
          <cell r="E67">
            <v>2011</v>
          </cell>
          <cell r="F67">
            <v>2412</v>
          </cell>
          <cell r="G67">
            <v>1149</v>
          </cell>
          <cell r="H67" t="str">
            <v>47.64%</v>
          </cell>
          <cell r="I67">
            <v>113445.28</v>
          </cell>
          <cell r="J67">
            <v>74605.6</v>
          </cell>
          <cell r="K67" t="str">
            <v>65.76%</v>
          </cell>
        </row>
        <row r="68">
          <cell r="B68">
            <v>732</v>
          </cell>
          <cell r="C68" t="str">
            <v>四川太极邛崃市羊安镇永康大道药店</v>
          </cell>
          <cell r="D68" t="str">
            <v/>
          </cell>
          <cell r="E68">
            <v>2011</v>
          </cell>
          <cell r="F68">
            <v>1475</v>
          </cell>
          <cell r="G68">
            <v>857</v>
          </cell>
          <cell r="H68" t="str">
            <v>58.1%</v>
          </cell>
          <cell r="I68">
            <v>112146.12</v>
          </cell>
          <cell r="J68">
            <v>83741.08</v>
          </cell>
          <cell r="K68" t="str">
            <v>74.67%</v>
          </cell>
        </row>
        <row r="69">
          <cell r="B69">
            <v>738</v>
          </cell>
          <cell r="C69" t="str">
            <v>四川太极都江堰市蒲阳路药店</v>
          </cell>
          <cell r="D69" t="str">
            <v/>
          </cell>
          <cell r="E69">
            <v>2011</v>
          </cell>
          <cell r="F69">
            <v>1587</v>
          </cell>
          <cell r="G69">
            <v>1309</v>
          </cell>
          <cell r="H69" t="str">
            <v>82.48%</v>
          </cell>
          <cell r="I69">
            <v>104463.28</v>
          </cell>
          <cell r="J69">
            <v>98722.69</v>
          </cell>
          <cell r="K69" t="str">
            <v>94.5%</v>
          </cell>
        </row>
        <row r="70">
          <cell r="B70">
            <v>710</v>
          </cell>
          <cell r="C70" t="str">
            <v>四川太极都江堰市蒲阳镇堰问道西路药店</v>
          </cell>
          <cell r="D70" t="str">
            <v/>
          </cell>
          <cell r="E70">
            <v>2011</v>
          </cell>
          <cell r="F70">
            <v>1883</v>
          </cell>
          <cell r="G70">
            <v>1345</v>
          </cell>
          <cell r="H70" t="str">
            <v>71.43%</v>
          </cell>
          <cell r="I70">
            <v>102332.41</v>
          </cell>
          <cell r="J70">
            <v>84651.87</v>
          </cell>
          <cell r="K70" t="str">
            <v>82.72%</v>
          </cell>
        </row>
        <row r="71">
          <cell r="B71">
            <v>706</v>
          </cell>
          <cell r="C71" t="str">
            <v>四川太极都江堰幸福镇翔凤路药店</v>
          </cell>
          <cell r="D71" t="str">
            <v/>
          </cell>
          <cell r="E71">
            <v>2011</v>
          </cell>
          <cell r="F71">
            <v>1624</v>
          </cell>
          <cell r="G71">
            <v>1171</v>
          </cell>
          <cell r="H71" t="str">
            <v>72.11%</v>
          </cell>
          <cell r="I71">
            <v>94718.16</v>
          </cell>
          <cell r="J71">
            <v>77684.46</v>
          </cell>
          <cell r="K71" t="str">
            <v>82.02%</v>
          </cell>
        </row>
        <row r="72">
          <cell r="B72">
            <v>718</v>
          </cell>
          <cell r="C72" t="str">
            <v>四川太极龙泉驿区龙泉街道驿生路药店</v>
          </cell>
          <cell r="D72" t="str">
            <v/>
          </cell>
          <cell r="E72">
            <v>2011</v>
          </cell>
          <cell r="F72">
            <v>1394</v>
          </cell>
          <cell r="G72">
            <v>784</v>
          </cell>
          <cell r="H72" t="str">
            <v>56.24%</v>
          </cell>
          <cell r="I72">
            <v>82643.48</v>
          </cell>
          <cell r="J72">
            <v>60218.51</v>
          </cell>
          <cell r="K72" t="str">
            <v>72.87%</v>
          </cell>
        </row>
        <row r="73">
          <cell r="B73">
            <v>713</v>
          </cell>
          <cell r="C73" t="str">
            <v>四川太极都江堰聚源镇药店</v>
          </cell>
          <cell r="D73" t="str">
            <v/>
          </cell>
          <cell r="E73">
            <v>2011</v>
          </cell>
          <cell r="F73">
            <v>971</v>
          </cell>
          <cell r="G73">
            <v>766</v>
          </cell>
          <cell r="H73" t="str">
            <v>78.89%</v>
          </cell>
          <cell r="I73">
            <v>80059.77</v>
          </cell>
          <cell r="J73">
            <v>71108.39</v>
          </cell>
          <cell r="K73" t="str">
            <v>88.82%</v>
          </cell>
        </row>
        <row r="74">
          <cell r="B74">
            <v>740</v>
          </cell>
          <cell r="C74" t="str">
            <v>四川太极成华区华康路药店</v>
          </cell>
          <cell r="D74" t="str">
            <v/>
          </cell>
          <cell r="E74">
            <v>2015</v>
          </cell>
          <cell r="F74">
            <v>2158</v>
          </cell>
          <cell r="G74">
            <v>1354</v>
          </cell>
          <cell r="H74" t="str">
            <v>62.74%</v>
          </cell>
          <cell r="I74">
            <v>116923.49</v>
          </cell>
          <cell r="J74">
            <v>86673.13</v>
          </cell>
          <cell r="K74" t="str">
            <v>74.13%</v>
          </cell>
        </row>
        <row r="75">
          <cell r="B75">
            <v>741</v>
          </cell>
          <cell r="C75" t="str">
            <v>四川太极成华区新怡路店</v>
          </cell>
          <cell r="D75" t="str">
            <v/>
          </cell>
          <cell r="E75">
            <v>2015</v>
          </cell>
          <cell r="F75">
            <v>1500</v>
          </cell>
          <cell r="G75">
            <v>986</v>
          </cell>
          <cell r="H75" t="str">
            <v>65.73%</v>
          </cell>
          <cell r="I75">
            <v>85862.19</v>
          </cell>
          <cell r="J75">
            <v>61196.99</v>
          </cell>
          <cell r="K75" t="str">
            <v>71.27%</v>
          </cell>
        </row>
        <row r="76">
          <cell r="B76">
            <v>746</v>
          </cell>
          <cell r="C76" t="str">
            <v>四川太极大邑县晋原镇内蒙古大道桃源药店</v>
          </cell>
          <cell r="D76" t="str">
            <v/>
          </cell>
          <cell r="E76">
            <v>2016</v>
          </cell>
          <cell r="F76">
            <v>3654</v>
          </cell>
          <cell r="G76">
            <v>2418</v>
          </cell>
          <cell r="H76" t="str">
            <v>66.17%</v>
          </cell>
          <cell r="I76">
            <v>259397.04</v>
          </cell>
          <cell r="J76">
            <v>186494.79</v>
          </cell>
          <cell r="K76" t="str">
            <v>71.9%</v>
          </cell>
        </row>
        <row r="77">
          <cell r="B77">
            <v>750</v>
          </cell>
          <cell r="C77" t="str">
            <v>成都成汉太极大药房有限公司</v>
          </cell>
          <cell r="D77" t="str">
            <v/>
          </cell>
          <cell r="E77" t="str">
            <v/>
          </cell>
          <cell r="F77">
            <v>9416</v>
          </cell>
          <cell r="G77">
            <v>4738</v>
          </cell>
          <cell r="H77" t="str">
            <v>50.32%</v>
          </cell>
          <cell r="I77">
            <v>696971.59</v>
          </cell>
          <cell r="J77">
            <v>482284.41</v>
          </cell>
          <cell r="K77" t="str">
            <v>69.2%</v>
          </cell>
        </row>
        <row r="78">
          <cell r="B78">
            <v>744</v>
          </cell>
          <cell r="C78" t="str">
            <v>四川太极武侯区科华街药店</v>
          </cell>
          <cell r="D78" t="str">
            <v/>
          </cell>
          <cell r="E78" t="str">
            <v/>
          </cell>
          <cell r="F78">
            <v>4368</v>
          </cell>
          <cell r="G78">
            <v>2827</v>
          </cell>
          <cell r="H78" t="str">
            <v>64.72%</v>
          </cell>
          <cell r="I78">
            <v>307793.13</v>
          </cell>
          <cell r="J78">
            <v>227426.14</v>
          </cell>
          <cell r="K78" t="str">
            <v>73.89%</v>
          </cell>
        </row>
        <row r="79">
          <cell r="B79">
            <v>102934</v>
          </cell>
          <cell r="C79" t="str">
            <v>四川太极金牛区银河北街药店</v>
          </cell>
          <cell r="D79" t="str">
            <v/>
          </cell>
          <cell r="E79" t="str">
            <v/>
          </cell>
          <cell r="F79">
            <v>4970</v>
          </cell>
          <cell r="G79">
            <v>3215</v>
          </cell>
          <cell r="H79" t="str">
            <v>64.69%</v>
          </cell>
          <cell r="I79">
            <v>305374.51</v>
          </cell>
          <cell r="J79">
            <v>235651.93</v>
          </cell>
          <cell r="K79" t="str">
            <v>77.17%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3217</v>
          </cell>
          <cell r="G80">
            <v>1580</v>
          </cell>
          <cell r="H80" t="str">
            <v>49.11%</v>
          </cell>
          <cell r="I80">
            <v>250232.88</v>
          </cell>
          <cell r="J80">
            <v>162674.45</v>
          </cell>
          <cell r="K80" t="str">
            <v>65.01%</v>
          </cell>
        </row>
        <row r="81">
          <cell r="B81">
            <v>742</v>
          </cell>
          <cell r="C81" t="str">
            <v>四川太极锦江区庆云南街药店</v>
          </cell>
          <cell r="D81" t="str">
            <v/>
          </cell>
          <cell r="E81" t="str">
            <v/>
          </cell>
          <cell r="F81">
            <v>2429</v>
          </cell>
          <cell r="G81">
            <v>844</v>
          </cell>
          <cell r="H81" t="str">
            <v>34.75%</v>
          </cell>
          <cell r="I81">
            <v>245106.23</v>
          </cell>
          <cell r="J81">
            <v>146844.21</v>
          </cell>
          <cell r="K81" t="str">
            <v>59.91%</v>
          </cell>
        </row>
        <row r="82">
          <cell r="B82">
            <v>747</v>
          </cell>
          <cell r="C82" t="str">
            <v>四川太极郫县郫筒镇一环路东南段药店</v>
          </cell>
          <cell r="D82" t="str">
            <v/>
          </cell>
          <cell r="E82" t="str">
            <v/>
          </cell>
          <cell r="F82">
            <v>2456</v>
          </cell>
          <cell r="G82">
            <v>1529</v>
          </cell>
          <cell r="H82" t="str">
            <v>62.26%</v>
          </cell>
          <cell r="I82">
            <v>225760.49</v>
          </cell>
          <cell r="J82">
            <v>184544.82</v>
          </cell>
          <cell r="K82" t="str">
            <v>81.74%</v>
          </cell>
        </row>
        <row r="83">
          <cell r="B83">
            <v>101453</v>
          </cell>
          <cell r="C83" t="str">
            <v>四川太极温江区公平街道江安路药店</v>
          </cell>
          <cell r="D83" t="str">
            <v/>
          </cell>
          <cell r="E83" t="str">
            <v/>
          </cell>
          <cell r="F83">
            <v>3237</v>
          </cell>
          <cell r="G83">
            <v>1849</v>
          </cell>
          <cell r="H83" t="str">
            <v>57.12%</v>
          </cell>
          <cell r="I83">
            <v>216562.65</v>
          </cell>
          <cell r="J83">
            <v>153965.45</v>
          </cell>
          <cell r="K83" t="str">
            <v>71.1%</v>
          </cell>
        </row>
        <row r="84">
          <cell r="B84">
            <v>103639</v>
          </cell>
          <cell r="C84" t="str">
            <v>四川太极成华区金马河路药店</v>
          </cell>
          <cell r="D84" t="str">
            <v/>
          </cell>
          <cell r="E84" t="str">
            <v/>
          </cell>
          <cell r="F84">
            <v>3606</v>
          </cell>
          <cell r="G84">
            <v>1998</v>
          </cell>
          <cell r="H84" t="str">
            <v>55.41%</v>
          </cell>
          <cell r="I84">
            <v>197641.95</v>
          </cell>
          <cell r="J84">
            <v>126618.37</v>
          </cell>
          <cell r="K84" t="str">
            <v>64.06%</v>
          </cell>
        </row>
        <row r="85">
          <cell r="B85">
            <v>102565</v>
          </cell>
          <cell r="C85" t="str">
            <v>四川太极武侯区佳灵路药店</v>
          </cell>
          <cell r="D85" t="str">
            <v/>
          </cell>
          <cell r="E85" t="str">
            <v/>
          </cell>
          <cell r="F85">
            <v>4005</v>
          </cell>
          <cell r="G85">
            <v>1654</v>
          </cell>
          <cell r="H85" t="str">
            <v>41.3%</v>
          </cell>
          <cell r="I85">
            <v>186455.96</v>
          </cell>
          <cell r="J85">
            <v>99352.63</v>
          </cell>
          <cell r="K85" t="str">
            <v>53.28%</v>
          </cell>
        </row>
        <row r="86">
          <cell r="B86">
            <v>103198</v>
          </cell>
          <cell r="C86" t="str">
            <v>四川太极青羊区贝森北路药店</v>
          </cell>
          <cell r="D86" t="str">
            <v/>
          </cell>
          <cell r="E86" t="str">
            <v/>
          </cell>
          <cell r="F86">
            <v>3712</v>
          </cell>
          <cell r="G86">
            <v>2238</v>
          </cell>
          <cell r="H86" t="str">
            <v>60.29%</v>
          </cell>
          <cell r="I86">
            <v>184302.76</v>
          </cell>
          <cell r="J86">
            <v>143786.03</v>
          </cell>
          <cell r="K86" t="str">
            <v>78.02%</v>
          </cell>
        </row>
        <row r="87">
          <cell r="B87">
            <v>103199</v>
          </cell>
          <cell r="C87" t="str">
            <v>四川太极成华区西林一街药店</v>
          </cell>
          <cell r="D87" t="str">
            <v/>
          </cell>
          <cell r="E87" t="str">
            <v/>
          </cell>
          <cell r="F87">
            <v>3196</v>
          </cell>
          <cell r="G87">
            <v>1587</v>
          </cell>
          <cell r="H87" t="str">
            <v>49.66%</v>
          </cell>
          <cell r="I87">
            <v>175148.09</v>
          </cell>
          <cell r="J87">
            <v>112704.47</v>
          </cell>
          <cell r="K87" t="str">
            <v>64.35%</v>
          </cell>
        </row>
        <row r="88">
          <cell r="B88">
            <v>748</v>
          </cell>
          <cell r="C88" t="str">
            <v>四川太极大邑县晋原镇东街药店</v>
          </cell>
          <cell r="D88" t="str">
            <v/>
          </cell>
          <cell r="E88" t="str">
            <v/>
          </cell>
          <cell r="F88">
            <v>2112</v>
          </cell>
          <cell r="G88">
            <v>1474</v>
          </cell>
          <cell r="H88" t="str">
            <v>69.79%</v>
          </cell>
          <cell r="I88">
            <v>164637.89</v>
          </cell>
          <cell r="J88">
            <v>134380.23</v>
          </cell>
          <cell r="K88" t="str">
            <v>81.62%</v>
          </cell>
        </row>
        <row r="89">
          <cell r="B89">
            <v>102935</v>
          </cell>
          <cell r="C89" t="str">
            <v>四川太极青羊区童子街药店</v>
          </cell>
          <cell r="D89" t="str">
            <v/>
          </cell>
          <cell r="E89" t="str">
            <v/>
          </cell>
          <cell r="F89">
            <v>2870</v>
          </cell>
          <cell r="G89">
            <v>1573</v>
          </cell>
          <cell r="H89" t="str">
            <v>54.81%</v>
          </cell>
          <cell r="I89">
            <v>161059</v>
          </cell>
          <cell r="J89">
            <v>118948.93</v>
          </cell>
          <cell r="K89" t="str">
            <v>73.85%</v>
          </cell>
        </row>
        <row r="90">
          <cell r="B90">
            <v>745</v>
          </cell>
          <cell r="C90" t="str">
            <v>四川太极金牛区金沙路药店</v>
          </cell>
          <cell r="D90" t="str">
            <v/>
          </cell>
          <cell r="E90" t="str">
            <v/>
          </cell>
          <cell r="F90">
            <v>2771</v>
          </cell>
          <cell r="G90">
            <v>1686</v>
          </cell>
          <cell r="H90" t="str">
            <v>60.84%</v>
          </cell>
          <cell r="I90">
            <v>160655.08</v>
          </cell>
          <cell r="J90">
            <v>113302.47</v>
          </cell>
          <cell r="K90" t="str">
            <v>70.53%</v>
          </cell>
        </row>
        <row r="91">
          <cell r="B91">
            <v>743</v>
          </cell>
          <cell r="C91" t="str">
            <v>四川太极成华区万宇路药店</v>
          </cell>
          <cell r="D91" t="str">
            <v/>
          </cell>
          <cell r="E91" t="str">
            <v/>
          </cell>
          <cell r="F91">
            <v>3055</v>
          </cell>
          <cell r="G91">
            <v>1851</v>
          </cell>
          <cell r="H91" t="str">
            <v>60.59%</v>
          </cell>
          <cell r="I91">
            <v>152543.02</v>
          </cell>
          <cell r="J91">
            <v>113434.12</v>
          </cell>
          <cell r="K91" t="str">
            <v>74.36%</v>
          </cell>
        </row>
        <row r="92">
          <cell r="B92">
            <v>106066</v>
          </cell>
          <cell r="C92" t="str">
            <v>四川太极锦江区梨花街药店</v>
          </cell>
          <cell r="D92" t="str">
            <v/>
          </cell>
          <cell r="E92" t="str">
            <v/>
          </cell>
          <cell r="F92">
            <v>3242</v>
          </cell>
          <cell r="G92">
            <v>937</v>
          </cell>
          <cell r="H92" t="str">
            <v>28.9%</v>
          </cell>
          <cell r="I92">
            <v>145036.77</v>
          </cell>
          <cell r="J92">
            <v>52337.39</v>
          </cell>
          <cell r="K92" t="str">
            <v>36.09%</v>
          </cell>
        </row>
        <row r="93">
          <cell r="B93">
            <v>102479</v>
          </cell>
          <cell r="C93" t="str">
            <v>四川太极锦江区劼人路药店</v>
          </cell>
          <cell r="D93" t="str">
            <v/>
          </cell>
          <cell r="E93" t="str">
            <v/>
          </cell>
          <cell r="F93">
            <v>3038</v>
          </cell>
          <cell r="G93">
            <v>1776</v>
          </cell>
          <cell r="H93" t="str">
            <v>58.46%</v>
          </cell>
          <cell r="I93">
            <v>142679.99</v>
          </cell>
          <cell r="J93">
            <v>110201.61</v>
          </cell>
          <cell r="K93" t="str">
            <v>77.24%</v>
          </cell>
        </row>
        <row r="94">
          <cell r="B94">
            <v>104428</v>
          </cell>
          <cell r="C94" t="str">
            <v>四川太极崇州市崇阳镇永康东路药店 </v>
          </cell>
          <cell r="D94" t="str">
            <v/>
          </cell>
          <cell r="E94" t="str">
            <v/>
          </cell>
          <cell r="F94">
            <v>2068</v>
          </cell>
          <cell r="G94">
            <v>1123</v>
          </cell>
          <cell r="H94" t="str">
            <v>54.3%</v>
          </cell>
          <cell r="I94">
            <v>133149.58</v>
          </cell>
          <cell r="J94">
            <v>97568.54</v>
          </cell>
          <cell r="K94" t="str">
            <v>73.28%</v>
          </cell>
        </row>
        <row r="95">
          <cell r="B95">
            <v>105267</v>
          </cell>
          <cell r="C95" t="str">
            <v>四川太极金牛区蜀汉路药店</v>
          </cell>
          <cell r="D95" t="str">
            <v/>
          </cell>
          <cell r="E95" t="str">
            <v/>
          </cell>
          <cell r="F95">
            <v>2265</v>
          </cell>
          <cell r="G95">
            <v>1299</v>
          </cell>
          <cell r="H95" t="str">
            <v>57.35%</v>
          </cell>
          <cell r="I95">
            <v>124501.31</v>
          </cell>
          <cell r="J95">
            <v>86716.54</v>
          </cell>
          <cell r="K95" t="str">
            <v>69.65%</v>
          </cell>
        </row>
        <row r="96">
          <cell r="B96">
            <v>752</v>
          </cell>
          <cell r="C96" t="str">
            <v>四川太极大药房连锁有限公司武侯区聚萃街药店</v>
          </cell>
          <cell r="D96" t="str">
            <v/>
          </cell>
          <cell r="E96" t="str">
            <v/>
          </cell>
          <cell r="F96">
            <v>2154</v>
          </cell>
          <cell r="G96">
            <v>1565</v>
          </cell>
          <cell r="H96" t="str">
            <v>72.66%</v>
          </cell>
          <cell r="I96">
            <v>118815.39</v>
          </cell>
          <cell r="J96">
            <v>97730.89</v>
          </cell>
          <cell r="K96" t="str">
            <v>82.25%</v>
          </cell>
        </row>
        <row r="97">
          <cell r="B97">
            <v>105751</v>
          </cell>
          <cell r="C97" t="str">
            <v>四川太极高新区新下街药店</v>
          </cell>
          <cell r="D97" t="str">
            <v/>
          </cell>
          <cell r="E97" t="str">
            <v/>
          </cell>
          <cell r="F97">
            <v>2466</v>
          </cell>
          <cell r="G97">
            <v>1028</v>
          </cell>
          <cell r="H97" t="str">
            <v>41.69%</v>
          </cell>
          <cell r="I97">
            <v>111650.97</v>
          </cell>
          <cell r="J97">
            <v>59101.68</v>
          </cell>
          <cell r="K97" t="str">
            <v>52.93%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/>
          </cell>
          <cell r="E98" t="str">
            <v/>
          </cell>
          <cell r="F98">
            <v>1862</v>
          </cell>
          <cell r="G98">
            <v>1255</v>
          </cell>
          <cell r="H98" t="str">
            <v>67.4%</v>
          </cell>
          <cell r="I98">
            <v>107969.28</v>
          </cell>
          <cell r="J98">
            <v>85471.65</v>
          </cell>
          <cell r="K98" t="str">
            <v>79.16%</v>
          </cell>
        </row>
        <row r="99">
          <cell r="B99">
            <v>102567</v>
          </cell>
          <cell r="C99" t="str">
            <v>四川太极新津县五津镇武阳西路药店</v>
          </cell>
          <cell r="D99" t="str">
            <v/>
          </cell>
          <cell r="E99" t="str">
            <v/>
          </cell>
          <cell r="F99">
            <v>1462</v>
          </cell>
          <cell r="G99">
            <v>934</v>
          </cell>
          <cell r="H99" t="str">
            <v>63.89%</v>
          </cell>
          <cell r="I99">
            <v>102704.2</v>
          </cell>
          <cell r="J99">
            <v>83875.97</v>
          </cell>
          <cell r="K99" t="str">
            <v>81.67%</v>
          </cell>
        </row>
        <row r="100">
          <cell r="B100">
            <v>104430</v>
          </cell>
          <cell r="C100" t="str">
            <v>四川太极高新区中和大道药店</v>
          </cell>
          <cell r="D100" t="str">
            <v/>
          </cell>
          <cell r="E100" t="str">
            <v/>
          </cell>
          <cell r="F100">
            <v>1784</v>
          </cell>
          <cell r="G100">
            <v>1318</v>
          </cell>
          <cell r="H100" t="str">
            <v>73.88%</v>
          </cell>
          <cell r="I100">
            <v>97889.71</v>
          </cell>
          <cell r="J100">
            <v>85074.55</v>
          </cell>
          <cell r="K100" t="str">
            <v>86.91%</v>
          </cell>
        </row>
        <row r="101">
          <cell r="B101">
            <v>104533</v>
          </cell>
          <cell r="C101" t="str">
            <v>四川太极大邑县晋原镇潘家街药店</v>
          </cell>
          <cell r="D101" t="str">
            <v/>
          </cell>
          <cell r="E101" t="str">
            <v/>
          </cell>
          <cell r="F101">
            <v>1782</v>
          </cell>
          <cell r="G101">
            <v>1369</v>
          </cell>
          <cell r="H101" t="str">
            <v>76.82%</v>
          </cell>
          <cell r="I101">
            <v>91579.23</v>
          </cell>
          <cell r="J101">
            <v>79321.34</v>
          </cell>
          <cell r="K101" t="str">
            <v>86.61%</v>
          </cell>
        </row>
        <row r="102">
          <cell r="B102">
            <v>753</v>
          </cell>
          <cell r="C102" t="str">
            <v>四川太极锦江区合欢树街药店</v>
          </cell>
          <cell r="D102" t="str">
            <v/>
          </cell>
          <cell r="E102" t="str">
            <v/>
          </cell>
          <cell r="F102">
            <v>1506</v>
          </cell>
          <cell r="G102">
            <v>1213</v>
          </cell>
          <cell r="H102" t="str">
            <v>80.54%</v>
          </cell>
          <cell r="I102">
            <v>91577.67</v>
          </cell>
          <cell r="J102">
            <v>81592.73</v>
          </cell>
          <cell r="K102" t="str">
            <v>89.1%</v>
          </cell>
        </row>
        <row r="103">
          <cell r="B103">
            <v>104429</v>
          </cell>
          <cell r="C103" t="str">
            <v>四川太极武侯区大华街药店</v>
          </cell>
          <cell r="D103" t="str">
            <v/>
          </cell>
          <cell r="E103" t="str">
            <v/>
          </cell>
          <cell r="F103">
            <v>1463</v>
          </cell>
          <cell r="G103">
            <v>532</v>
          </cell>
          <cell r="H103" t="str">
            <v>36.36%</v>
          </cell>
          <cell r="I103">
            <v>86850.68</v>
          </cell>
          <cell r="J103">
            <v>42195.33</v>
          </cell>
          <cell r="K103" t="str">
            <v>48.58%</v>
          </cell>
        </row>
        <row r="104">
          <cell r="B104">
            <v>102478</v>
          </cell>
          <cell r="C104" t="str">
            <v>四川太极锦江区静明路药店</v>
          </cell>
          <cell r="D104" t="str">
            <v/>
          </cell>
          <cell r="E104" t="str">
            <v/>
          </cell>
          <cell r="F104">
            <v>1539</v>
          </cell>
          <cell r="G104">
            <v>954</v>
          </cell>
          <cell r="H104" t="str">
            <v>61.99%</v>
          </cell>
          <cell r="I104">
            <v>82612.22</v>
          </cell>
          <cell r="J104">
            <v>65742.13</v>
          </cell>
          <cell r="K104" t="str">
            <v>79.58%</v>
          </cell>
        </row>
        <row r="105">
          <cell r="B105">
            <v>104838</v>
          </cell>
          <cell r="C105" t="str">
            <v>四川太极崇州市崇阳镇蜀州中路药店</v>
          </cell>
          <cell r="D105" t="str">
            <v/>
          </cell>
          <cell r="E105" t="str">
            <v/>
          </cell>
          <cell r="F105">
            <v>1476</v>
          </cell>
          <cell r="G105">
            <v>1003</v>
          </cell>
          <cell r="H105" t="str">
            <v>67.95%</v>
          </cell>
          <cell r="I105">
            <v>76246.69</v>
          </cell>
          <cell r="J105">
            <v>62794.33</v>
          </cell>
          <cell r="K105" t="str">
            <v>82.36%</v>
          </cell>
        </row>
        <row r="106">
          <cell r="B106">
            <v>105396</v>
          </cell>
          <cell r="C106" t="str">
            <v>四川太极武侯区航中街药店</v>
          </cell>
          <cell r="D106" t="str">
            <v/>
          </cell>
          <cell r="E106" t="str">
            <v/>
          </cell>
          <cell r="F106">
            <v>1650</v>
          </cell>
          <cell r="G106">
            <v>632</v>
          </cell>
          <cell r="H106" t="str">
            <v>38.3%</v>
          </cell>
          <cell r="I106">
            <v>65647.01</v>
          </cell>
          <cell r="J106">
            <v>32440.2</v>
          </cell>
          <cell r="K106" t="str">
            <v>49.42%</v>
          </cell>
        </row>
        <row r="107">
          <cell r="B107">
            <v>105910</v>
          </cell>
          <cell r="C107" t="str">
            <v>四川太极高新区紫薇东路药店</v>
          </cell>
          <cell r="D107" t="str">
            <v/>
          </cell>
          <cell r="E107" t="str">
            <v/>
          </cell>
          <cell r="F107">
            <v>1228</v>
          </cell>
          <cell r="G107">
            <v>434</v>
          </cell>
          <cell r="H107" t="str">
            <v>35.34%</v>
          </cell>
          <cell r="I107">
            <v>58911.31</v>
          </cell>
          <cell r="J107">
            <v>30945.92</v>
          </cell>
          <cell r="K107" t="str">
            <v>52.53%</v>
          </cell>
        </row>
        <row r="108">
          <cell r="B108">
            <v>106485</v>
          </cell>
          <cell r="C108" t="str">
            <v>四川太极成都高新区元华二巷药店</v>
          </cell>
          <cell r="D108" t="str">
            <v/>
          </cell>
          <cell r="E108" t="str">
            <v/>
          </cell>
          <cell r="F108">
            <v>206</v>
          </cell>
          <cell r="G108">
            <v>40</v>
          </cell>
          <cell r="H108" t="str">
            <v>19.42%</v>
          </cell>
          <cell r="I108">
            <v>4607.24</v>
          </cell>
          <cell r="J108">
            <v>1250.8</v>
          </cell>
          <cell r="K108" t="str">
            <v>27.15%</v>
          </cell>
        </row>
        <row r="109">
          <cell r="B109">
            <v>106568</v>
          </cell>
          <cell r="C109" t="str">
            <v>四川太极高新区中和公济桥路药店</v>
          </cell>
          <cell r="D109" t="str">
            <v/>
          </cell>
          <cell r="E109" t="str">
            <v/>
          </cell>
          <cell r="F109">
            <v>57</v>
          </cell>
          <cell r="G109">
            <v>22</v>
          </cell>
          <cell r="H109" t="str">
            <v>38.6%</v>
          </cell>
          <cell r="I109">
            <v>1640.29</v>
          </cell>
          <cell r="J109">
            <v>951.82</v>
          </cell>
          <cell r="K109" t="str">
            <v>58.03%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/>
          </cell>
          <cell r="E110" t="str">
            <v/>
          </cell>
          <cell r="F110">
            <v>44</v>
          </cell>
          <cell r="G110">
            <v>25</v>
          </cell>
          <cell r="H110" t="str">
            <v>56.82%</v>
          </cell>
          <cell r="I110">
            <v>1508.8</v>
          </cell>
          <cell r="J110">
            <v>1047.12</v>
          </cell>
          <cell r="K110" t="str">
            <v>69.4%</v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>
            <v>335100</v>
          </cell>
          <cell r="G111">
            <v>200406</v>
          </cell>
          <cell r="H111" t="str">
            <v>59.80%</v>
          </cell>
          <cell r="I111">
            <v>24644341.79</v>
          </cell>
          <cell r="J111">
            <v>17585296.1</v>
          </cell>
          <cell r="K111" t="str">
            <v>71.36%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workbookViewId="0">
      <selection activeCell="E1" sqref="E$1:O$1048576"/>
    </sheetView>
  </sheetViews>
  <sheetFormatPr defaultColWidth="9" defaultRowHeight="13.5"/>
  <cols>
    <col min="1" max="2" width="9" style="2"/>
    <col min="3" max="3" width="9" style="4"/>
    <col min="4" max="4" width="13.375" style="4" hidden="1" customWidth="1"/>
    <col min="5" max="5" width="25" style="4" customWidth="1"/>
    <col min="6" max="7" width="21.375" style="45" hidden="1" customWidth="1"/>
    <col min="8" max="8" width="25" style="45" hidden="1" customWidth="1"/>
    <col min="9" max="9" width="19" style="2" customWidth="1"/>
    <col min="10" max="10" width="25" style="45" hidden="1" customWidth="1"/>
    <col min="11" max="11" width="19.5" style="5" customWidth="1"/>
    <col min="12" max="12" width="11.5" style="2" hidden="1" customWidth="1"/>
    <col min="13" max="13" width="12.625" style="2" hidden="1" customWidth="1"/>
    <col min="14" max="16384" width="9" style="2"/>
  </cols>
  <sheetData>
    <row r="1" ht="22.5" spans="1:10">
      <c r="A1" s="6" t="s">
        <v>0</v>
      </c>
      <c r="B1" s="6"/>
      <c r="C1" s="7"/>
      <c r="D1" s="7"/>
      <c r="E1" s="7"/>
      <c r="F1" s="46"/>
      <c r="G1" s="46"/>
      <c r="H1" s="46"/>
      <c r="I1" s="6"/>
      <c r="J1" s="46"/>
    </row>
    <row r="2" s="2" customFormat="1" ht="30.75" spans="1:12">
      <c r="A2" s="10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0" t="s">
        <v>6</v>
      </c>
      <c r="G2" s="10" t="s">
        <v>7</v>
      </c>
      <c r="H2" s="14" t="s">
        <v>8</v>
      </c>
      <c r="I2" s="14" t="s">
        <v>9</v>
      </c>
      <c r="J2" s="10" t="s">
        <v>6</v>
      </c>
      <c r="K2" s="50" t="s">
        <v>10</v>
      </c>
      <c r="L2" s="51" t="s">
        <v>11</v>
      </c>
    </row>
    <row r="3" spans="1:13">
      <c r="A3" s="15">
        <v>1</v>
      </c>
      <c r="B3" s="15">
        <v>357</v>
      </c>
      <c r="C3" s="16" t="s">
        <v>12</v>
      </c>
      <c r="D3" s="16"/>
      <c r="E3" s="16" t="s">
        <v>13</v>
      </c>
      <c r="F3" s="47">
        <v>0.5973</v>
      </c>
      <c r="G3" s="39">
        <v>2580</v>
      </c>
      <c r="H3" s="39">
        <f>G3*0.1</f>
        <v>258</v>
      </c>
      <c r="I3" s="18">
        <f t="shared" ref="I3:I14" si="0">ROUND(H3,0)</f>
        <v>258</v>
      </c>
      <c r="J3" s="47">
        <v>0.5973</v>
      </c>
      <c r="K3" s="27">
        <v>0.7</v>
      </c>
      <c r="L3" s="51">
        <v>255750</v>
      </c>
      <c r="M3" s="2">
        <f t="shared" ref="M3:M66" si="1">L3*K3</f>
        <v>179025</v>
      </c>
    </row>
    <row r="4" spans="1:13">
      <c r="A4" s="15">
        <v>2</v>
      </c>
      <c r="B4" s="15">
        <v>365</v>
      </c>
      <c r="C4" s="16" t="s">
        <v>12</v>
      </c>
      <c r="D4" s="16"/>
      <c r="E4" s="16" t="s">
        <v>14</v>
      </c>
      <c r="F4" s="47">
        <v>0.7368</v>
      </c>
      <c r="G4" s="39">
        <v>3941</v>
      </c>
      <c r="H4" s="39">
        <f t="shared" ref="H4:H12" si="2">G4*0.06</f>
        <v>236.46</v>
      </c>
      <c r="I4" s="18">
        <f t="shared" si="0"/>
        <v>236</v>
      </c>
      <c r="J4" s="47">
        <v>0.7368</v>
      </c>
      <c r="K4" s="29">
        <f t="shared" ref="K4:K12" si="3">J4*1.025</f>
        <v>0.75522</v>
      </c>
      <c r="L4" s="51">
        <v>351540</v>
      </c>
      <c r="M4" s="2">
        <f t="shared" si="1"/>
        <v>265490.0388</v>
      </c>
    </row>
    <row r="5" spans="1:13">
      <c r="A5" s="15">
        <v>3</v>
      </c>
      <c r="B5" s="15">
        <v>399</v>
      </c>
      <c r="C5" s="16" t="s">
        <v>15</v>
      </c>
      <c r="D5" s="16"/>
      <c r="E5" s="16" t="s">
        <v>16</v>
      </c>
      <c r="F5" s="47">
        <v>0.8386</v>
      </c>
      <c r="G5" s="39">
        <v>2720</v>
      </c>
      <c r="H5" s="39">
        <f>G5*0.04</f>
        <v>108.8</v>
      </c>
      <c r="I5" s="18">
        <f t="shared" si="0"/>
        <v>109</v>
      </c>
      <c r="J5" s="47">
        <v>0.8386</v>
      </c>
      <c r="K5" s="27">
        <f>J5*1.015</f>
        <v>0.851179</v>
      </c>
      <c r="L5" s="51">
        <v>245520</v>
      </c>
      <c r="M5" s="2">
        <f t="shared" si="1"/>
        <v>208981.46808</v>
      </c>
    </row>
    <row r="6" spans="1:13">
      <c r="A6" s="15">
        <v>4</v>
      </c>
      <c r="B6" s="15">
        <v>754</v>
      </c>
      <c r="C6" s="16" t="s">
        <v>17</v>
      </c>
      <c r="D6" s="16"/>
      <c r="E6" s="16" t="s">
        <v>18</v>
      </c>
      <c r="F6" s="47">
        <v>0.6299</v>
      </c>
      <c r="G6" s="39">
        <v>2935</v>
      </c>
      <c r="H6" s="39">
        <f>G6*0.08</f>
        <v>234.8</v>
      </c>
      <c r="I6" s="18">
        <f t="shared" si="0"/>
        <v>235</v>
      </c>
      <c r="J6" s="47">
        <v>0.6299</v>
      </c>
      <c r="K6" s="29">
        <f>J6*1.035</f>
        <v>0.6519465</v>
      </c>
      <c r="L6" s="51">
        <v>267375</v>
      </c>
      <c r="M6" s="2">
        <f t="shared" si="1"/>
        <v>174314.1954375</v>
      </c>
    </row>
    <row r="7" spans="1:13">
      <c r="A7" s="15">
        <v>5</v>
      </c>
      <c r="B7" s="15">
        <v>351</v>
      </c>
      <c r="C7" s="16" t="s">
        <v>17</v>
      </c>
      <c r="D7" s="16"/>
      <c r="E7" s="16" t="s">
        <v>19</v>
      </c>
      <c r="F7" s="47">
        <v>0.846</v>
      </c>
      <c r="G7" s="39">
        <v>1763</v>
      </c>
      <c r="H7" s="39">
        <f>G7*0.04</f>
        <v>70.52</v>
      </c>
      <c r="I7" s="18">
        <f t="shared" si="0"/>
        <v>71</v>
      </c>
      <c r="J7" s="47">
        <v>0.846</v>
      </c>
      <c r="K7" s="27">
        <f>J7*1.015</f>
        <v>0.85869</v>
      </c>
      <c r="L7" s="51">
        <v>204600</v>
      </c>
      <c r="M7" s="2">
        <f t="shared" si="1"/>
        <v>175687.974</v>
      </c>
    </row>
    <row r="8" spans="1:13">
      <c r="A8" s="15">
        <v>6</v>
      </c>
      <c r="B8" s="15">
        <v>52</v>
      </c>
      <c r="C8" s="16" t="s">
        <v>17</v>
      </c>
      <c r="D8" s="16"/>
      <c r="E8" s="16" t="s">
        <v>20</v>
      </c>
      <c r="F8" s="47">
        <v>0.7594</v>
      </c>
      <c r="G8" s="39">
        <v>2250</v>
      </c>
      <c r="H8" s="39">
        <f t="shared" si="2"/>
        <v>135</v>
      </c>
      <c r="I8" s="18">
        <f t="shared" si="0"/>
        <v>135</v>
      </c>
      <c r="J8" s="47">
        <v>0.7594</v>
      </c>
      <c r="K8" s="29">
        <f t="shared" si="3"/>
        <v>0.778385</v>
      </c>
      <c r="L8" s="51">
        <v>204600</v>
      </c>
      <c r="M8" s="2">
        <f t="shared" si="1"/>
        <v>159257.571</v>
      </c>
    </row>
    <row r="9" spans="1:13">
      <c r="A9" s="15">
        <v>7</v>
      </c>
      <c r="B9" s="15">
        <v>359</v>
      </c>
      <c r="C9" s="16" t="s">
        <v>12</v>
      </c>
      <c r="D9" s="16"/>
      <c r="E9" s="16" t="s">
        <v>21</v>
      </c>
      <c r="F9" s="47">
        <v>0.7958</v>
      </c>
      <c r="G9" s="39">
        <v>3269</v>
      </c>
      <c r="H9" s="39">
        <f t="shared" si="2"/>
        <v>196.14</v>
      </c>
      <c r="I9" s="18">
        <f t="shared" si="0"/>
        <v>196</v>
      </c>
      <c r="J9" s="47">
        <v>0.7958</v>
      </c>
      <c r="K9" s="29">
        <f t="shared" si="3"/>
        <v>0.815695</v>
      </c>
      <c r="L9" s="51">
        <v>284580</v>
      </c>
      <c r="M9" s="2">
        <f t="shared" si="1"/>
        <v>232130.4831</v>
      </c>
    </row>
    <row r="10" spans="1:13">
      <c r="A10" s="15">
        <v>8</v>
      </c>
      <c r="B10" s="15">
        <v>572</v>
      </c>
      <c r="C10" s="16" t="s">
        <v>22</v>
      </c>
      <c r="D10" s="16"/>
      <c r="E10" s="16" t="s">
        <v>23</v>
      </c>
      <c r="F10" s="47">
        <v>0.7841</v>
      </c>
      <c r="G10" s="39">
        <v>2339</v>
      </c>
      <c r="H10" s="39">
        <f t="shared" si="2"/>
        <v>140.34</v>
      </c>
      <c r="I10" s="18">
        <f t="shared" si="0"/>
        <v>140</v>
      </c>
      <c r="J10" s="47">
        <v>0.7841</v>
      </c>
      <c r="K10" s="29">
        <f t="shared" si="3"/>
        <v>0.8037025</v>
      </c>
      <c r="L10" s="51">
        <v>204600</v>
      </c>
      <c r="M10" s="2">
        <f t="shared" si="1"/>
        <v>164437.5315</v>
      </c>
    </row>
    <row r="11" spans="1:13">
      <c r="A11" s="15">
        <v>9</v>
      </c>
      <c r="B11" s="15">
        <v>743</v>
      </c>
      <c r="C11" s="16" t="s">
        <v>15</v>
      </c>
      <c r="D11" s="16"/>
      <c r="E11" s="16" t="s">
        <v>24</v>
      </c>
      <c r="F11" s="47">
        <v>0.7375</v>
      </c>
      <c r="G11" s="39">
        <v>2748</v>
      </c>
      <c r="H11" s="39">
        <f t="shared" si="2"/>
        <v>164.88</v>
      </c>
      <c r="I11" s="18">
        <f t="shared" si="0"/>
        <v>165</v>
      </c>
      <c r="J11" s="47">
        <v>0.7375</v>
      </c>
      <c r="K11" s="29">
        <f t="shared" si="3"/>
        <v>0.7559375</v>
      </c>
      <c r="L11" s="51">
        <v>146630</v>
      </c>
      <c r="M11" s="2">
        <f t="shared" si="1"/>
        <v>110843.115625</v>
      </c>
    </row>
    <row r="12" spans="1:13">
      <c r="A12" s="15">
        <v>10</v>
      </c>
      <c r="B12" s="15">
        <v>744</v>
      </c>
      <c r="C12" s="16" t="s">
        <v>22</v>
      </c>
      <c r="D12" s="16"/>
      <c r="E12" s="16" t="s">
        <v>25</v>
      </c>
      <c r="F12" s="47">
        <v>0.7657</v>
      </c>
      <c r="G12" s="39">
        <v>3988</v>
      </c>
      <c r="H12" s="39">
        <f t="shared" si="2"/>
        <v>239.28</v>
      </c>
      <c r="I12" s="18">
        <f t="shared" si="0"/>
        <v>239</v>
      </c>
      <c r="J12" s="47">
        <v>0.7657</v>
      </c>
      <c r="K12" s="29">
        <f t="shared" si="3"/>
        <v>0.7848425</v>
      </c>
      <c r="L12" s="51">
        <v>267375</v>
      </c>
      <c r="M12" s="2">
        <f t="shared" si="1"/>
        <v>209847.2634375</v>
      </c>
    </row>
    <row r="13" spans="1:13">
      <c r="A13" s="15">
        <v>11</v>
      </c>
      <c r="B13" s="15">
        <v>391</v>
      </c>
      <c r="C13" s="16" t="s">
        <v>22</v>
      </c>
      <c r="D13" s="16"/>
      <c r="E13" s="16" t="s">
        <v>26</v>
      </c>
      <c r="F13" s="47">
        <v>0.6686</v>
      </c>
      <c r="G13" s="39">
        <v>2936</v>
      </c>
      <c r="H13" s="39">
        <f>G13*0.08</f>
        <v>234.88</v>
      </c>
      <c r="I13" s="18">
        <f t="shared" si="0"/>
        <v>235</v>
      </c>
      <c r="J13" s="47">
        <v>0.6686</v>
      </c>
      <c r="K13" s="29">
        <f>J13*1.035</f>
        <v>0.692001</v>
      </c>
      <c r="L13" s="51">
        <v>267840</v>
      </c>
      <c r="M13" s="2">
        <f t="shared" si="1"/>
        <v>185345.54784</v>
      </c>
    </row>
    <row r="14" spans="1:13">
      <c r="A14" s="15">
        <v>12</v>
      </c>
      <c r="B14" s="15">
        <v>54</v>
      </c>
      <c r="C14" s="16" t="s">
        <v>17</v>
      </c>
      <c r="D14" s="16"/>
      <c r="E14" s="16" t="s">
        <v>27</v>
      </c>
      <c r="F14" s="47">
        <v>0.8909</v>
      </c>
      <c r="G14" s="39">
        <v>3272</v>
      </c>
      <c r="H14" s="39">
        <f t="shared" ref="H14:H19" si="4">G14*0.04</f>
        <v>130.88</v>
      </c>
      <c r="I14" s="18">
        <f t="shared" si="0"/>
        <v>131</v>
      </c>
      <c r="J14" s="47">
        <v>0.8909</v>
      </c>
      <c r="K14" s="27">
        <f t="shared" ref="K14:K19" si="5">J14*1.015</f>
        <v>0.9042635</v>
      </c>
      <c r="L14" s="51">
        <v>252340</v>
      </c>
      <c r="M14" s="2">
        <f t="shared" si="1"/>
        <v>228181.85159</v>
      </c>
    </row>
    <row r="15" spans="1:13">
      <c r="A15" s="15">
        <v>13</v>
      </c>
      <c r="B15" s="15">
        <v>582</v>
      </c>
      <c r="C15" s="16" t="s">
        <v>12</v>
      </c>
      <c r="D15" s="16"/>
      <c r="E15" s="16" t="s">
        <v>28</v>
      </c>
      <c r="F15" s="47">
        <v>0.4757</v>
      </c>
      <c r="G15" s="39">
        <v>8146</v>
      </c>
      <c r="H15" s="48">
        <f>G15*0.12</f>
        <v>977.52</v>
      </c>
      <c r="I15" s="19">
        <f>ROUND(H15/2,0)</f>
        <v>489</v>
      </c>
      <c r="J15" s="47">
        <v>0.4757</v>
      </c>
      <c r="K15" s="29">
        <v>0.6</v>
      </c>
      <c r="L15" s="51">
        <v>1074150</v>
      </c>
      <c r="M15" s="2">
        <f t="shared" si="1"/>
        <v>644490</v>
      </c>
    </row>
    <row r="16" spans="1:13">
      <c r="A16" s="15">
        <v>14</v>
      </c>
      <c r="B16" s="15">
        <v>387</v>
      </c>
      <c r="C16" s="16" t="s">
        <v>15</v>
      </c>
      <c r="D16" s="16"/>
      <c r="E16" s="16" t="s">
        <v>29</v>
      </c>
      <c r="F16" s="47">
        <v>0.7635</v>
      </c>
      <c r="G16" s="39">
        <v>4108</v>
      </c>
      <c r="H16" s="39">
        <f>G16*0.06</f>
        <v>246.48</v>
      </c>
      <c r="I16" s="18">
        <f t="shared" ref="I16:I22" si="6">ROUND(H16,0)</f>
        <v>246</v>
      </c>
      <c r="J16" s="47">
        <v>0.7635</v>
      </c>
      <c r="K16" s="29">
        <f>J16*1.025</f>
        <v>0.7825875</v>
      </c>
      <c r="L16" s="51">
        <v>351540</v>
      </c>
      <c r="M16" s="2">
        <f t="shared" si="1"/>
        <v>275110.80975</v>
      </c>
    </row>
    <row r="17" spans="1:13">
      <c r="A17" s="15">
        <v>15</v>
      </c>
      <c r="B17" s="15">
        <v>717</v>
      </c>
      <c r="C17" s="16" t="s">
        <v>30</v>
      </c>
      <c r="D17" s="16"/>
      <c r="E17" s="16" t="s">
        <v>31</v>
      </c>
      <c r="F17" s="47">
        <v>0.8218</v>
      </c>
      <c r="G17" s="39">
        <v>2056</v>
      </c>
      <c r="H17" s="39">
        <f t="shared" si="4"/>
        <v>82.24</v>
      </c>
      <c r="I17" s="18">
        <f t="shared" si="6"/>
        <v>82</v>
      </c>
      <c r="J17" s="47">
        <v>0.8218</v>
      </c>
      <c r="K17" s="27">
        <f t="shared" si="5"/>
        <v>0.834127</v>
      </c>
      <c r="L17" s="51">
        <v>150040</v>
      </c>
      <c r="M17" s="2">
        <f t="shared" si="1"/>
        <v>125152.41508</v>
      </c>
    </row>
    <row r="18" spans="1:13">
      <c r="A18" s="15">
        <v>16</v>
      </c>
      <c r="B18" s="15">
        <v>349</v>
      </c>
      <c r="C18" s="16" t="s">
        <v>22</v>
      </c>
      <c r="D18" s="16"/>
      <c r="E18" s="16" t="s">
        <v>32</v>
      </c>
      <c r="F18" s="47">
        <v>0.505</v>
      </c>
      <c r="G18" s="39">
        <v>2942</v>
      </c>
      <c r="H18" s="39">
        <f>G18*0.1</f>
        <v>294.2</v>
      </c>
      <c r="I18" s="18">
        <f t="shared" si="6"/>
        <v>294</v>
      </c>
      <c r="J18" s="47">
        <v>0.505</v>
      </c>
      <c r="K18" s="27">
        <v>0.65</v>
      </c>
      <c r="L18" s="51">
        <v>231880</v>
      </c>
      <c r="M18" s="2">
        <f t="shared" si="1"/>
        <v>150722</v>
      </c>
    </row>
    <row r="19" spans="1:13">
      <c r="A19" s="15">
        <v>17</v>
      </c>
      <c r="B19" s="15">
        <v>710</v>
      </c>
      <c r="C19" s="16" t="s">
        <v>17</v>
      </c>
      <c r="D19" s="16"/>
      <c r="E19" s="16" t="s">
        <v>33</v>
      </c>
      <c r="F19" s="47">
        <v>0.8183</v>
      </c>
      <c r="G19" s="39">
        <v>1608</v>
      </c>
      <c r="H19" s="39">
        <f t="shared" si="4"/>
        <v>64.32</v>
      </c>
      <c r="I19" s="18">
        <f t="shared" si="6"/>
        <v>64</v>
      </c>
      <c r="J19" s="47">
        <v>0.8183</v>
      </c>
      <c r="K19" s="27">
        <f t="shared" si="5"/>
        <v>0.8305745</v>
      </c>
      <c r="L19" s="51">
        <v>110515</v>
      </c>
      <c r="M19" s="2">
        <f t="shared" si="1"/>
        <v>91790.9408675</v>
      </c>
    </row>
    <row r="20" spans="1:13">
      <c r="A20" s="15">
        <v>18</v>
      </c>
      <c r="B20" s="15">
        <v>747</v>
      </c>
      <c r="C20" s="16" t="s">
        <v>22</v>
      </c>
      <c r="D20" s="16"/>
      <c r="E20" s="16" t="s">
        <v>34</v>
      </c>
      <c r="F20" s="47">
        <v>0.7696</v>
      </c>
      <c r="G20" s="39">
        <v>2262</v>
      </c>
      <c r="H20" s="39">
        <f>G20*0.06</f>
        <v>135.72</v>
      </c>
      <c r="I20" s="18">
        <f t="shared" si="6"/>
        <v>136</v>
      </c>
      <c r="J20" s="47">
        <v>0.7696</v>
      </c>
      <c r="K20" s="29">
        <f>J20*1.025</f>
        <v>0.78884</v>
      </c>
      <c r="L20" s="51">
        <v>248930</v>
      </c>
      <c r="M20" s="2">
        <f t="shared" si="1"/>
        <v>196365.9412</v>
      </c>
    </row>
    <row r="21" spans="1:13">
      <c r="A21" s="15">
        <v>19</v>
      </c>
      <c r="B21" s="15">
        <v>748</v>
      </c>
      <c r="C21" s="16" t="s">
        <v>30</v>
      </c>
      <c r="D21" s="16"/>
      <c r="E21" s="16" t="s">
        <v>35</v>
      </c>
      <c r="F21" s="47">
        <v>0.8076</v>
      </c>
      <c r="G21" s="39">
        <v>1976</v>
      </c>
      <c r="H21" s="39">
        <f t="shared" ref="H21:H24" si="7">G21*0.04</f>
        <v>79.04</v>
      </c>
      <c r="I21" s="18">
        <f t="shared" si="6"/>
        <v>79</v>
      </c>
      <c r="J21" s="47">
        <v>0.8076</v>
      </c>
      <c r="K21" s="27">
        <f t="shared" ref="K21:K24" si="8">J21*1.015</f>
        <v>0.819714</v>
      </c>
      <c r="L21" s="51">
        <v>156860</v>
      </c>
      <c r="M21" s="2">
        <f t="shared" si="1"/>
        <v>128580.33804</v>
      </c>
    </row>
    <row r="22" spans="1:13">
      <c r="A22" s="15">
        <v>20</v>
      </c>
      <c r="B22" s="15">
        <v>723</v>
      </c>
      <c r="C22" s="16" t="s">
        <v>22</v>
      </c>
      <c r="D22" s="16"/>
      <c r="E22" s="16" t="s">
        <v>36</v>
      </c>
      <c r="F22" s="47">
        <v>0.8058</v>
      </c>
      <c r="G22" s="39">
        <v>2251</v>
      </c>
      <c r="H22" s="39">
        <f t="shared" si="7"/>
        <v>90.04</v>
      </c>
      <c r="I22" s="18">
        <f t="shared" si="6"/>
        <v>90</v>
      </c>
      <c r="J22" s="47">
        <v>0.8058</v>
      </c>
      <c r="K22" s="27">
        <f t="shared" si="8"/>
        <v>0.817887</v>
      </c>
      <c r="L22" s="51">
        <v>135470</v>
      </c>
      <c r="M22" s="2">
        <f t="shared" si="1"/>
        <v>110799.15189</v>
      </c>
    </row>
    <row r="23" spans="1:13">
      <c r="A23" s="15">
        <v>21</v>
      </c>
      <c r="B23" s="15">
        <v>750</v>
      </c>
      <c r="C23" s="16" t="s">
        <v>15</v>
      </c>
      <c r="D23" s="16"/>
      <c r="E23" s="16" t="s">
        <v>37</v>
      </c>
      <c r="F23" s="47">
        <v>0.6732</v>
      </c>
      <c r="G23" s="39">
        <v>8649</v>
      </c>
      <c r="H23" s="48">
        <f>G23*0.08</f>
        <v>691.92</v>
      </c>
      <c r="I23" s="19">
        <f>ROUND(H23/3*2,0)</f>
        <v>461</v>
      </c>
      <c r="J23" s="47">
        <v>0.6732</v>
      </c>
      <c r="K23" s="29">
        <f>J23*1.035</f>
        <v>0.696762</v>
      </c>
      <c r="L23" s="51">
        <v>748650</v>
      </c>
      <c r="M23" s="2">
        <f t="shared" si="1"/>
        <v>521630.8713</v>
      </c>
    </row>
    <row r="24" spans="1:13">
      <c r="A24" s="15">
        <v>22</v>
      </c>
      <c r="B24" s="15">
        <v>545</v>
      </c>
      <c r="C24" s="16" t="s">
        <v>15</v>
      </c>
      <c r="D24" s="16"/>
      <c r="E24" s="16" t="s">
        <v>38</v>
      </c>
      <c r="F24" s="47">
        <v>0.831</v>
      </c>
      <c r="G24" s="39">
        <v>1566</v>
      </c>
      <c r="H24" s="39">
        <f t="shared" si="7"/>
        <v>62.64</v>
      </c>
      <c r="I24" s="18">
        <f t="shared" ref="I24:I34" si="9">ROUND(H24,0)</f>
        <v>63</v>
      </c>
      <c r="J24" s="47">
        <v>0.831</v>
      </c>
      <c r="K24" s="27">
        <f t="shared" si="8"/>
        <v>0.843465</v>
      </c>
      <c r="L24" s="51">
        <v>106950</v>
      </c>
      <c r="M24" s="2">
        <f t="shared" si="1"/>
        <v>90208.58175</v>
      </c>
    </row>
    <row r="25" spans="1:13">
      <c r="A25" s="15">
        <v>23</v>
      </c>
      <c r="B25" s="15">
        <v>741</v>
      </c>
      <c r="C25" s="16" t="s">
        <v>12</v>
      </c>
      <c r="D25" s="16"/>
      <c r="E25" s="16" t="s">
        <v>39</v>
      </c>
      <c r="F25" s="47">
        <v>0.745</v>
      </c>
      <c r="G25" s="39">
        <v>1253</v>
      </c>
      <c r="H25" s="39">
        <f t="shared" ref="H25:H27" si="10">G25*0.06</f>
        <v>75.18</v>
      </c>
      <c r="I25" s="18">
        <f t="shared" si="9"/>
        <v>75</v>
      </c>
      <c r="J25" s="47">
        <v>0.745</v>
      </c>
      <c r="K25" s="29">
        <f t="shared" ref="K25:K27" si="11">J25*1.025</f>
        <v>0.763625</v>
      </c>
      <c r="L25" s="51">
        <v>106950</v>
      </c>
      <c r="M25" s="2">
        <f t="shared" si="1"/>
        <v>81669.69375</v>
      </c>
    </row>
    <row r="26" spans="1:13">
      <c r="A26" s="15">
        <v>24</v>
      </c>
      <c r="B26" s="15">
        <v>732</v>
      </c>
      <c r="C26" s="16" t="s">
        <v>30</v>
      </c>
      <c r="D26" s="16"/>
      <c r="E26" s="16" t="s">
        <v>40</v>
      </c>
      <c r="F26" s="47">
        <v>0.7002</v>
      </c>
      <c r="G26" s="39">
        <v>1223</v>
      </c>
      <c r="H26" s="39">
        <f t="shared" si="10"/>
        <v>73.38</v>
      </c>
      <c r="I26" s="18">
        <f t="shared" si="9"/>
        <v>73</v>
      </c>
      <c r="J26" s="47">
        <v>0.7002</v>
      </c>
      <c r="K26" s="29">
        <f t="shared" si="11"/>
        <v>0.717705</v>
      </c>
      <c r="L26" s="51">
        <v>135470</v>
      </c>
      <c r="M26" s="2">
        <f t="shared" si="1"/>
        <v>97227.49635</v>
      </c>
    </row>
    <row r="27" spans="1:13">
      <c r="A27" s="15">
        <v>25</v>
      </c>
      <c r="B27" s="15">
        <v>709</v>
      </c>
      <c r="C27" s="16" t="s">
        <v>12</v>
      </c>
      <c r="D27" s="16"/>
      <c r="E27" s="16" t="s">
        <v>41</v>
      </c>
      <c r="F27" s="47">
        <v>0.7808</v>
      </c>
      <c r="G27" s="39">
        <v>4149</v>
      </c>
      <c r="H27" s="39">
        <f t="shared" si="10"/>
        <v>248.94</v>
      </c>
      <c r="I27" s="18">
        <f t="shared" si="9"/>
        <v>249</v>
      </c>
      <c r="J27" s="47">
        <v>0.7808</v>
      </c>
      <c r="K27" s="29">
        <f t="shared" si="11"/>
        <v>0.80032</v>
      </c>
      <c r="L27" s="51">
        <v>289850</v>
      </c>
      <c r="M27" s="2">
        <f t="shared" si="1"/>
        <v>231972.752</v>
      </c>
    </row>
    <row r="28" spans="1:13">
      <c r="A28" s="15">
        <v>26</v>
      </c>
      <c r="B28" s="15">
        <v>514</v>
      </c>
      <c r="C28" s="16" t="s">
        <v>30</v>
      </c>
      <c r="D28" s="16"/>
      <c r="E28" s="16" t="s">
        <v>42</v>
      </c>
      <c r="F28" s="47">
        <v>0.9206</v>
      </c>
      <c r="G28" s="39">
        <v>3741</v>
      </c>
      <c r="H28" s="39">
        <f t="shared" ref="H28:H33" si="12">G28*0.04</f>
        <v>149.64</v>
      </c>
      <c r="I28" s="18">
        <f t="shared" si="9"/>
        <v>150</v>
      </c>
      <c r="J28" s="47">
        <v>0.9206</v>
      </c>
      <c r="K28" s="27">
        <f>J28</f>
        <v>0.9206</v>
      </c>
      <c r="L28" s="51">
        <v>281232</v>
      </c>
      <c r="M28" s="2">
        <f t="shared" si="1"/>
        <v>258902.1792</v>
      </c>
    </row>
    <row r="29" spans="1:13">
      <c r="A29" s="15">
        <v>27</v>
      </c>
      <c r="B29" s="15">
        <v>726</v>
      </c>
      <c r="C29" s="16" t="s">
        <v>12</v>
      </c>
      <c r="D29" s="16"/>
      <c r="E29" s="16" t="s">
        <v>43</v>
      </c>
      <c r="F29" s="47">
        <v>0.7741</v>
      </c>
      <c r="G29" s="39">
        <v>3313</v>
      </c>
      <c r="H29" s="39">
        <f t="shared" ref="H29:H31" si="13">G29*0.06</f>
        <v>198.78</v>
      </c>
      <c r="I29" s="18">
        <f t="shared" si="9"/>
        <v>199</v>
      </c>
      <c r="J29" s="47">
        <v>0.7741</v>
      </c>
      <c r="K29" s="29">
        <f t="shared" ref="K29:K31" si="14">J29*1.025</f>
        <v>0.7934525</v>
      </c>
      <c r="L29" s="51">
        <v>291276</v>
      </c>
      <c r="M29" s="2">
        <f t="shared" si="1"/>
        <v>231113.67039</v>
      </c>
    </row>
    <row r="30" spans="1:13">
      <c r="A30" s="15">
        <v>28</v>
      </c>
      <c r="B30" s="15">
        <v>570</v>
      </c>
      <c r="C30" s="16" t="s">
        <v>12</v>
      </c>
      <c r="D30" s="16"/>
      <c r="E30" s="16" t="s">
        <v>44</v>
      </c>
      <c r="F30" s="47">
        <v>0.7956</v>
      </c>
      <c r="G30" s="39">
        <v>2446</v>
      </c>
      <c r="H30" s="39">
        <f t="shared" si="13"/>
        <v>146.76</v>
      </c>
      <c r="I30" s="18">
        <f t="shared" si="9"/>
        <v>147</v>
      </c>
      <c r="J30" s="47">
        <v>0.7956</v>
      </c>
      <c r="K30" s="29">
        <f t="shared" si="14"/>
        <v>0.81549</v>
      </c>
      <c r="L30" s="51">
        <v>153450</v>
      </c>
      <c r="M30" s="2">
        <f t="shared" si="1"/>
        <v>125136.9405</v>
      </c>
    </row>
    <row r="31" spans="1:13">
      <c r="A31" s="15">
        <v>29</v>
      </c>
      <c r="B31" s="15">
        <v>598</v>
      </c>
      <c r="C31" s="16" t="s">
        <v>15</v>
      </c>
      <c r="D31" s="16"/>
      <c r="E31" s="16" t="s">
        <v>45</v>
      </c>
      <c r="F31" s="47">
        <v>0.7085</v>
      </c>
      <c r="G31" s="39">
        <v>3021</v>
      </c>
      <c r="H31" s="39">
        <f t="shared" si="13"/>
        <v>181.26</v>
      </c>
      <c r="I31" s="18">
        <f t="shared" si="9"/>
        <v>181</v>
      </c>
      <c r="J31" s="47">
        <v>0.7085</v>
      </c>
      <c r="K31" s="29">
        <f t="shared" si="14"/>
        <v>0.7262125</v>
      </c>
      <c r="L31" s="51">
        <v>245520</v>
      </c>
      <c r="M31" s="2">
        <f t="shared" si="1"/>
        <v>178299.693</v>
      </c>
    </row>
    <row r="32" spans="1:13">
      <c r="A32" s="15">
        <v>30</v>
      </c>
      <c r="B32" s="15">
        <v>724</v>
      </c>
      <c r="C32" s="16" t="s">
        <v>15</v>
      </c>
      <c r="D32" s="16"/>
      <c r="E32" s="16" t="s">
        <v>46</v>
      </c>
      <c r="F32" s="47">
        <v>0.8338</v>
      </c>
      <c r="G32" s="39">
        <v>3859</v>
      </c>
      <c r="H32" s="39">
        <f t="shared" si="12"/>
        <v>154.36</v>
      </c>
      <c r="I32" s="18">
        <f t="shared" si="9"/>
        <v>154</v>
      </c>
      <c r="J32" s="47">
        <v>0.8338</v>
      </c>
      <c r="K32" s="27">
        <f>J32*1.015</f>
        <v>0.846307</v>
      </c>
      <c r="L32" s="51">
        <v>301320</v>
      </c>
      <c r="M32" s="2">
        <f t="shared" si="1"/>
        <v>255009.22524</v>
      </c>
    </row>
    <row r="33" spans="1:13">
      <c r="A33" s="15">
        <v>31</v>
      </c>
      <c r="B33" s="15">
        <v>546</v>
      </c>
      <c r="C33" s="16" t="s">
        <v>15</v>
      </c>
      <c r="D33" s="16"/>
      <c r="E33" s="16" t="s">
        <v>47</v>
      </c>
      <c r="F33" s="47">
        <v>0.8004</v>
      </c>
      <c r="G33" s="39">
        <v>4500</v>
      </c>
      <c r="H33" s="39">
        <f t="shared" si="12"/>
        <v>180</v>
      </c>
      <c r="I33" s="18">
        <f t="shared" si="9"/>
        <v>180</v>
      </c>
      <c r="J33" s="47">
        <v>0.8004</v>
      </c>
      <c r="K33" s="27">
        <f>J33*1.015</f>
        <v>0.812406</v>
      </c>
      <c r="L33" s="51">
        <v>319734</v>
      </c>
      <c r="M33" s="2">
        <f t="shared" si="1"/>
        <v>259753.820004</v>
      </c>
    </row>
    <row r="34" spans="1:13">
      <c r="A34" s="15">
        <v>32</v>
      </c>
      <c r="B34" s="15">
        <v>584</v>
      </c>
      <c r="C34" s="16" t="s">
        <v>15</v>
      </c>
      <c r="D34" s="16"/>
      <c r="E34" s="16" t="s">
        <v>48</v>
      </c>
      <c r="F34" s="47">
        <v>0.747</v>
      </c>
      <c r="G34" s="39">
        <v>2642</v>
      </c>
      <c r="H34" s="39">
        <f>G34*0.06</f>
        <v>158.52</v>
      </c>
      <c r="I34" s="18">
        <f t="shared" si="9"/>
        <v>159</v>
      </c>
      <c r="J34" s="47">
        <v>0.747</v>
      </c>
      <c r="K34" s="29">
        <f>J34*1.025</f>
        <v>0.765675</v>
      </c>
      <c r="L34" s="51">
        <v>180730</v>
      </c>
      <c r="M34" s="2">
        <f t="shared" si="1"/>
        <v>138380.44275</v>
      </c>
    </row>
    <row r="35" spans="1:13">
      <c r="A35" s="15">
        <v>33</v>
      </c>
      <c r="B35" s="15">
        <v>341</v>
      </c>
      <c r="C35" s="16" t="s">
        <v>30</v>
      </c>
      <c r="D35" s="16"/>
      <c r="E35" s="16" t="s">
        <v>49</v>
      </c>
      <c r="F35" s="47">
        <v>0.6766</v>
      </c>
      <c r="G35" s="39">
        <v>6222</v>
      </c>
      <c r="H35" s="48">
        <f t="shared" ref="H35:H40" si="15">G35*0.08</f>
        <v>497.76</v>
      </c>
      <c r="I35" s="19">
        <f>ROUND(H35/4*3,0)</f>
        <v>373</v>
      </c>
      <c r="J35" s="47">
        <v>0.6766</v>
      </c>
      <c r="K35" s="29">
        <v>0.73</v>
      </c>
      <c r="L35" s="51">
        <v>651000</v>
      </c>
      <c r="M35" s="2">
        <f t="shared" si="1"/>
        <v>475230</v>
      </c>
    </row>
    <row r="36" spans="1:13">
      <c r="A36" s="15">
        <v>34</v>
      </c>
      <c r="B36" s="15">
        <v>742</v>
      </c>
      <c r="C36" s="16" t="s">
        <v>22</v>
      </c>
      <c r="D36" s="16"/>
      <c r="E36" s="16" t="s">
        <v>50</v>
      </c>
      <c r="F36" s="47">
        <v>0.6089</v>
      </c>
      <c r="G36" s="39">
        <v>2067</v>
      </c>
      <c r="H36" s="39">
        <f t="shared" si="15"/>
        <v>165.36</v>
      </c>
      <c r="I36" s="18">
        <f t="shared" ref="I36:I51" si="16">ROUND(H36,0)</f>
        <v>165</v>
      </c>
      <c r="J36" s="47">
        <v>0.6089</v>
      </c>
      <c r="K36" s="29">
        <f>J36*1.035</f>
        <v>0.6302115</v>
      </c>
      <c r="L36" s="51">
        <v>287928</v>
      </c>
      <c r="M36" s="2">
        <f t="shared" si="1"/>
        <v>181455.536772</v>
      </c>
    </row>
    <row r="37" spans="1:13">
      <c r="A37" s="15">
        <v>35</v>
      </c>
      <c r="B37" s="15">
        <v>712</v>
      </c>
      <c r="C37" s="16" t="s">
        <v>15</v>
      </c>
      <c r="D37" s="16"/>
      <c r="E37" s="16" t="s">
        <v>51</v>
      </c>
      <c r="F37" s="47">
        <v>0.7192</v>
      </c>
      <c r="G37" s="39">
        <v>4925</v>
      </c>
      <c r="H37" s="39">
        <f>G37*0.06</f>
        <v>295.5</v>
      </c>
      <c r="I37" s="18">
        <f t="shared" si="16"/>
        <v>296</v>
      </c>
      <c r="J37" s="47">
        <v>0.7192</v>
      </c>
      <c r="K37" s="29">
        <f>J37*1.025</f>
        <v>0.73718</v>
      </c>
      <c r="L37" s="51">
        <v>418500</v>
      </c>
      <c r="M37" s="2">
        <f t="shared" si="1"/>
        <v>308509.83</v>
      </c>
    </row>
    <row r="38" spans="1:13">
      <c r="A38" s="15">
        <v>36</v>
      </c>
      <c r="B38" s="15">
        <v>513</v>
      </c>
      <c r="C38" s="16" t="s">
        <v>12</v>
      </c>
      <c r="D38" s="16"/>
      <c r="E38" s="16" t="s">
        <v>52</v>
      </c>
      <c r="F38" s="47">
        <v>0.8663</v>
      </c>
      <c r="G38" s="39">
        <v>3557</v>
      </c>
      <c r="H38" s="39">
        <f t="shared" ref="H38:H41" si="17">G38*0.04</f>
        <v>142.28</v>
      </c>
      <c r="I38" s="18">
        <f t="shared" si="16"/>
        <v>142</v>
      </c>
      <c r="J38" s="47">
        <v>0.8663</v>
      </c>
      <c r="K38" s="27">
        <f t="shared" ref="K38:K43" si="18">J38*1.015</f>
        <v>0.8792945</v>
      </c>
      <c r="L38" s="51">
        <v>267840</v>
      </c>
      <c r="M38" s="2">
        <f t="shared" si="1"/>
        <v>235510.23888</v>
      </c>
    </row>
    <row r="39" spans="1:13">
      <c r="A39" s="15">
        <v>37</v>
      </c>
      <c r="B39" s="15">
        <v>746</v>
      </c>
      <c r="C39" s="16" t="s">
        <v>30</v>
      </c>
      <c r="D39" s="16"/>
      <c r="E39" s="16" t="s">
        <v>53</v>
      </c>
      <c r="F39" s="47">
        <v>0.819</v>
      </c>
      <c r="G39" s="39">
        <v>3231</v>
      </c>
      <c r="H39" s="39">
        <f t="shared" si="17"/>
        <v>129.24</v>
      </c>
      <c r="I39" s="18">
        <f t="shared" si="16"/>
        <v>129</v>
      </c>
      <c r="J39" s="47">
        <v>0.819</v>
      </c>
      <c r="K39" s="27">
        <f t="shared" si="18"/>
        <v>0.831285</v>
      </c>
      <c r="L39" s="51">
        <v>231880</v>
      </c>
      <c r="M39" s="2">
        <f t="shared" si="1"/>
        <v>192758.3658</v>
      </c>
    </row>
    <row r="40" spans="1:13">
      <c r="A40" s="15">
        <v>38</v>
      </c>
      <c r="B40" s="15">
        <v>307</v>
      </c>
      <c r="C40" s="16" t="s">
        <v>54</v>
      </c>
      <c r="D40" s="16"/>
      <c r="E40" s="16" t="s">
        <v>55</v>
      </c>
      <c r="F40" s="47">
        <v>0.6143</v>
      </c>
      <c r="G40" s="39">
        <v>13210</v>
      </c>
      <c r="H40" s="39">
        <f t="shared" si="15"/>
        <v>1056.8</v>
      </c>
      <c r="I40" s="18">
        <f t="shared" si="16"/>
        <v>1057</v>
      </c>
      <c r="J40" s="47">
        <v>0.6143</v>
      </c>
      <c r="K40" s="29">
        <f>J40*1.035</f>
        <v>0.6358005</v>
      </c>
      <c r="L40" s="51">
        <v>2108000</v>
      </c>
      <c r="M40" s="2">
        <f t="shared" si="1"/>
        <v>1340267.454</v>
      </c>
    </row>
    <row r="41" spans="1:13">
      <c r="A41" s="15">
        <v>39</v>
      </c>
      <c r="B41" s="15">
        <v>721</v>
      </c>
      <c r="C41" s="16" t="s">
        <v>30</v>
      </c>
      <c r="D41" s="16"/>
      <c r="E41" s="16" t="s">
        <v>56</v>
      </c>
      <c r="F41" s="47">
        <v>0.9006</v>
      </c>
      <c r="G41" s="39">
        <v>2421</v>
      </c>
      <c r="H41" s="39">
        <f t="shared" si="17"/>
        <v>96.84</v>
      </c>
      <c r="I41" s="18">
        <f t="shared" si="16"/>
        <v>97</v>
      </c>
      <c r="J41" s="47">
        <v>0.9006</v>
      </c>
      <c r="K41" s="27">
        <f>J41</f>
        <v>0.9006</v>
      </c>
      <c r="L41" s="51">
        <v>177320</v>
      </c>
      <c r="M41" s="2">
        <f t="shared" si="1"/>
        <v>159694.392</v>
      </c>
    </row>
    <row r="42" spans="1:13">
      <c r="A42" s="15">
        <v>40</v>
      </c>
      <c r="B42" s="15">
        <v>371</v>
      </c>
      <c r="C42" s="16" t="s">
        <v>30</v>
      </c>
      <c r="D42" s="16"/>
      <c r="E42" s="16" t="s">
        <v>57</v>
      </c>
      <c r="F42" s="47">
        <v>0.7966</v>
      </c>
      <c r="G42" s="39">
        <v>1652</v>
      </c>
      <c r="H42" s="39">
        <f t="shared" ref="H42:H47" si="19">G42*0.06</f>
        <v>99.12</v>
      </c>
      <c r="I42" s="18">
        <f t="shared" si="16"/>
        <v>99</v>
      </c>
      <c r="J42" s="47">
        <v>0.7966</v>
      </c>
      <c r="K42" s="29">
        <f t="shared" ref="K42:K47" si="20">J42*1.025</f>
        <v>0.816515</v>
      </c>
      <c r="L42" s="51">
        <v>135470</v>
      </c>
      <c r="M42" s="2">
        <f t="shared" si="1"/>
        <v>110613.28705</v>
      </c>
    </row>
    <row r="43" spans="1:13">
      <c r="A43" s="15">
        <v>41</v>
      </c>
      <c r="B43" s="15">
        <v>343</v>
      </c>
      <c r="C43" s="16" t="s">
        <v>12</v>
      </c>
      <c r="D43" s="16"/>
      <c r="E43" s="16" t="s">
        <v>58</v>
      </c>
      <c r="F43" s="47">
        <v>0.8621</v>
      </c>
      <c r="G43" s="39">
        <v>4448</v>
      </c>
      <c r="H43" s="39">
        <f t="shared" ref="H43:H48" si="21">G43*0.04</f>
        <v>177.92</v>
      </c>
      <c r="I43" s="18">
        <f t="shared" si="16"/>
        <v>178</v>
      </c>
      <c r="J43" s="47">
        <v>0.8621</v>
      </c>
      <c r="K43" s="27">
        <f t="shared" si="18"/>
        <v>0.8750315</v>
      </c>
      <c r="L43" s="51">
        <v>651000</v>
      </c>
      <c r="M43" s="2">
        <f t="shared" si="1"/>
        <v>569645.5065</v>
      </c>
    </row>
    <row r="44" spans="1:13">
      <c r="A44" s="15">
        <v>42</v>
      </c>
      <c r="B44" s="15">
        <v>718</v>
      </c>
      <c r="C44" s="16" t="s">
        <v>22</v>
      </c>
      <c r="D44" s="16"/>
      <c r="E44" s="16" t="s">
        <v>59</v>
      </c>
      <c r="F44" s="47">
        <v>0.7063</v>
      </c>
      <c r="G44" s="39">
        <v>1256</v>
      </c>
      <c r="H44" s="39">
        <f t="shared" si="19"/>
        <v>75.36</v>
      </c>
      <c r="I44" s="18">
        <f t="shared" si="16"/>
        <v>75</v>
      </c>
      <c r="J44" s="47">
        <v>0.7063</v>
      </c>
      <c r="K44" s="29">
        <f t="shared" si="20"/>
        <v>0.7239575</v>
      </c>
      <c r="L44" s="51">
        <v>106950</v>
      </c>
      <c r="M44" s="2">
        <f t="shared" si="1"/>
        <v>77427.254625</v>
      </c>
    </row>
    <row r="45" spans="1:13">
      <c r="A45" s="15">
        <v>43</v>
      </c>
      <c r="B45" s="15">
        <v>571</v>
      </c>
      <c r="C45" s="16" t="s">
        <v>15</v>
      </c>
      <c r="D45" s="16"/>
      <c r="E45" s="16" t="s">
        <v>60</v>
      </c>
      <c r="F45" s="47">
        <v>0.8139</v>
      </c>
      <c r="G45" s="39">
        <v>2055</v>
      </c>
      <c r="H45" s="39">
        <f t="shared" si="21"/>
        <v>82.2</v>
      </c>
      <c r="I45" s="18">
        <f t="shared" si="16"/>
        <v>82</v>
      </c>
      <c r="J45" s="47">
        <v>0.8139</v>
      </c>
      <c r="K45" s="27">
        <f>J45*1.015</f>
        <v>0.8261085</v>
      </c>
      <c r="L45" s="51">
        <v>552420</v>
      </c>
      <c r="M45" s="2">
        <f t="shared" si="1"/>
        <v>456358.85757</v>
      </c>
    </row>
    <row r="46" spans="1:13">
      <c r="A46" s="15">
        <v>44</v>
      </c>
      <c r="B46" s="15">
        <v>355</v>
      </c>
      <c r="C46" s="16" t="s">
        <v>22</v>
      </c>
      <c r="D46" s="16"/>
      <c r="E46" s="16" t="s">
        <v>61</v>
      </c>
      <c r="F46" s="47">
        <v>0.6311</v>
      </c>
      <c r="G46" s="39">
        <v>2737</v>
      </c>
      <c r="H46" s="39">
        <f>G46*0.08</f>
        <v>218.96</v>
      </c>
      <c r="I46" s="18">
        <f t="shared" si="16"/>
        <v>219</v>
      </c>
      <c r="J46" s="47">
        <v>0.6311</v>
      </c>
      <c r="K46" s="27">
        <f>J46*1.12</f>
        <v>0.706832</v>
      </c>
      <c r="L46" s="51">
        <v>267840</v>
      </c>
      <c r="M46" s="2">
        <f t="shared" si="1"/>
        <v>189317.88288</v>
      </c>
    </row>
    <row r="47" spans="1:13">
      <c r="A47" s="15">
        <v>45</v>
      </c>
      <c r="B47" s="15">
        <v>515</v>
      </c>
      <c r="C47" s="16" t="s">
        <v>22</v>
      </c>
      <c r="D47" s="16"/>
      <c r="E47" s="16" t="s">
        <v>62</v>
      </c>
      <c r="F47" s="47">
        <v>0.7698</v>
      </c>
      <c r="G47" s="39">
        <v>3364</v>
      </c>
      <c r="H47" s="39">
        <f t="shared" si="19"/>
        <v>201.84</v>
      </c>
      <c r="I47" s="18">
        <f t="shared" si="16"/>
        <v>202</v>
      </c>
      <c r="J47" s="47">
        <v>0.7698</v>
      </c>
      <c r="K47" s="29">
        <f t="shared" si="20"/>
        <v>0.789045</v>
      </c>
      <c r="L47" s="51">
        <v>238700</v>
      </c>
      <c r="M47" s="2">
        <f t="shared" si="1"/>
        <v>188345.0415</v>
      </c>
    </row>
    <row r="48" spans="1:13">
      <c r="A48" s="15">
        <v>46</v>
      </c>
      <c r="B48" s="15">
        <v>56</v>
      </c>
      <c r="C48" s="16" t="s">
        <v>17</v>
      </c>
      <c r="D48" s="16"/>
      <c r="E48" s="16" t="s">
        <v>63</v>
      </c>
      <c r="F48" s="47">
        <v>0.9039</v>
      </c>
      <c r="G48" s="39">
        <v>1304</v>
      </c>
      <c r="H48" s="39">
        <f t="shared" si="21"/>
        <v>52.16</v>
      </c>
      <c r="I48" s="18">
        <f t="shared" si="16"/>
        <v>52</v>
      </c>
      <c r="J48" s="47">
        <v>0.9039</v>
      </c>
      <c r="K48" s="27">
        <f>J48</f>
        <v>0.9039</v>
      </c>
      <c r="L48" s="51">
        <v>135470</v>
      </c>
      <c r="M48" s="2">
        <f t="shared" si="1"/>
        <v>122451.333</v>
      </c>
    </row>
    <row r="49" spans="1:13">
      <c r="A49" s="15">
        <v>47</v>
      </c>
      <c r="B49" s="15">
        <v>730</v>
      </c>
      <c r="C49" s="16" t="s">
        <v>12</v>
      </c>
      <c r="D49" s="16"/>
      <c r="E49" s="16" t="s">
        <v>64</v>
      </c>
      <c r="F49" s="47">
        <v>0.742</v>
      </c>
      <c r="G49" s="39">
        <v>4792</v>
      </c>
      <c r="H49" s="39">
        <f t="shared" ref="H49:H53" si="22">G49*0.06</f>
        <v>287.52</v>
      </c>
      <c r="I49" s="18">
        <f t="shared" si="16"/>
        <v>288</v>
      </c>
      <c r="J49" s="47">
        <v>0.742</v>
      </c>
      <c r="K49" s="29">
        <f t="shared" ref="K49:K53" si="23">J49*1.025</f>
        <v>0.76055</v>
      </c>
      <c r="L49" s="51">
        <v>341000</v>
      </c>
      <c r="M49" s="2">
        <f t="shared" si="1"/>
        <v>259347.55</v>
      </c>
    </row>
    <row r="50" spans="1:13">
      <c r="A50" s="15">
        <v>48</v>
      </c>
      <c r="B50" s="15">
        <v>377</v>
      </c>
      <c r="C50" s="16" t="s">
        <v>15</v>
      </c>
      <c r="D50" s="16"/>
      <c r="E50" s="16" t="s">
        <v>65</v>
      </c>
      <c r="F50" s="47">
        <v>0.7916</v>
      </c>
      <c r="G50" s="39">
        <v>3905</v>
      </c>
      <c r="H50" s="39">
        <f t="shared" si="22"/>
        <v>234.3</v>
      </c>
      <c r="I50" s="18">
        <f t="shared" si="16"/>
        <v>234</v>
      </c>
      <c r="J50" s="47">
        <v>0.7916</v>
      </c>
      <c r="K50" s="29">
        <f t="shared" si="23"/>
        <v>0.81139</v>
      </c>
      <c r="L50" s="51">
        <v>267840</v>
      </c>
      <c r="M50" s="2">
        <f t="shared" si="1"/>
        <v>217322.6976</v>
      </c>
    </row>
    <row r="51" spans="1:13">
      <c r="A51" s="15">
        <v>49</v>
      </c>
      <c r="B51" s="15">
        <v>704</v>
      </c>
      <c r="C51" s="16" t="s">
        <v>17</v>
      </c>
      <c r="D51" s="16"/>
      <c r="E51" s="16" t="s">
        <v>66</v>
      </c>
      <c r="F51" s="47">
        <v>0.8879</v>
      </c>
      <c r="G51" s="39">
        <v>1497</v>
      </c>
      <c r="H51" s="39">
        <f t="shared" ref="H51:H55" si="24">G51*0.04</f>
        <v>59.88</v>
      </c>
      <c r="I51" s="18">
        <f t="shared" si="16"/>
        <v>60</v>
      </c>
      <c r="J51" s="47">
        <v>0.8879</v>
      </c>
      <c r="K51" s="27">
        <f t="shared" ref="K51:K55" si="25">J51*1.015</f>
        <v>0.9012185</v>
      </c>
      <c r="L51" s="51">
        <v>187550</v>
      </c>
      <c r="M51" s="2">
        <f t="shared" si="1"/>
        <v>169023.529675</v>
      </c>
    </row>
    <row r="52" spans="1:13">
      <c r="A52" s="15">
        <v>50</v>
      </c>
      <c r="B52" s="15">
        <v>337</v>
      </c>
      <c r="C52" s="16" t="s">
        <v>22</v>
      </c>
      <c r="D52" s="16"/>
      <c r="E52" s="16" t="s">
        <v>67</v>
      </c>
      <c r="F52" s="47">
        <v>0.6707</v>
      </c>
      <c r="G52" s="39">
        <v>7324</v>
      </c>
      <c r="H52" s="48">
        <f>G52*0.08</f>
        <v>585.92</v>
      </c>
      <c r="I52" s="19">
        <f>ROUND(H52/4*3,0)</f>
        <v>439</v>
      </c>
      <c r="J52" s="47">
        <v>0.6707</v>
      </c>
      <c r="K52" s="29">
        <f>J52*1.035</f>
        <v>0.6941745</v>
      </c>
      <c r="L52" s="51">
        <v>943950</v>
      </c>
      <c r="M52" s="2">
        <f t="shared" si="1"/>
        <v>655266.019275</v>
      </c>
    </row>
    <row r="53" spans="1:13">
      <c r="A53" s="15">
        <v>51</v>
      </c>
      <c r="B53" s="15">
        <v>581</v>
      </c>
      <c r="C53" s="16" t="s">
        <v>12</v>
      </c>
      <c r="D53" s="16"/>
      <c r="E53" s="16" t="s">
        <v>68</v>
      </c>
      <c r="F53" s="49">
        <v>0.75</v>
      </c>
      <c r="G53" s="39">
        <v>5261</v>
      </c>
      <c r="H53" s="39">
        <f t="shared" si="22"/>
        <v>315.66</v>
      </c>
      <c r="I53" s="18">
        <f t="shared" ref="I53:I76" si="26">ROUND(H53,0)</f>
        <v>316</v>
      </c>
      <c r="J53" s="49">
        <v>0.75</v>
      </c>
      <c r="K53" s="29">
        <f t="shared" si="23"/>
        <v>0.76875</v>
      </c>
      <c r="L53" s="51">
        <v>351540</v>
      </c>
      <c r="M53" s="2">
        <f t="shared" si="1"/>
        <v>270246.375</v>
      </c>
    </row>
    <row r="54" spans="1:13">
      <c r="A54" s="15">
        <v>52</v>
      </c>
      <c r="B54" s="15">
        <v>587</v>
      </c>
      <c r="C54" s="16" t="s">
        <v>17</v>
      </c>
      <c r="D54" s="16"/>
      <c r="E54" s="16" t="s">
        <v>69</v>
      </c>
      <c r="F54" s="49">
        <v>0.89</v>
      </c>
      <c r="G54" s="39">
        <v>1766</v>
      </c>
      <c r="H54" s="39">
        <f t="shared" si="24"/>
        <v>70.64</v>
      </c>
      <c r="I54" s="18">
        <f t="shared" si="26"/>
        <v>71</v>
      </c>
      <c r="J54" s="49">
        <v>0.89</v>
      </c>
      <c r="K54" s="27">
        <f t="shared" si="25"/>
        <v>0.90335</v>
      </c>
      <c r="L54" s="51">
        <v>170500</v>
      </c>
      <c r="M54" s="2">
        <f t="shared" si="1"/>
        <v>154021.175</v>
      </c>
    </row>
    <row r="55" spans="1:13">
      <c r="A55" s="15">
        <v>53</v>
      </c>
      <c r="B55" s="15">
        <v>706</v>
      </c>
      <c r="C55" s="16" t="s">
        <v>17</v>
      </c>
      <c r="D55" s="16"/>
      <c r="E55" s="16" t="s">
        <v>70</v>
      </c>
      <c r="F55" s="47">
        <v>0.8487</v>
      </c>
      <c r="G55" s="39">
        <v>1504</v>
      </c>
      <c r="H55" s="39">
        <f t="shared" si="24"/>
        <v>60.16</v>
      </c>
      <c r="I55" s="18">
        <f t="shared" si="26"/>
        <v>60</v>
      </c>
      <c r="J55" s="47">
        <v>0.8487</v>
      </c>
      <c r="K55" s="27">
        <f t="shared" si="25"/>
        <v>0.8614305</v>
      </c>
      <c r="L55" s="51">
        <v>106950</v>
      </c>
      <c r="M55" s="2">
        <f t="shared" si="1"/>
        <v>92129.991975</v>
      </c>
    </row>
    <row r="56" spans="1:13">
      <c r="A56" s="15">
        <v>54</v>
      </c>
      <c r="B56" s="15">
        <v>308</v>
      </c>
      <c r="C56" s="16" t="s">
        <v>22</v>
      </c>
      <c r="D56" s="16"/>
      <c r="E56" s="16" t="s">
        <v>71</v>
      </c>
      <c r="F56" s="47">
        <v>0.6561</v>
      </c>
      <c r="G56" s="39">
        <v>3020</v>
      </c>
      <c r="H56" s="39">
        <f>G56*0.08</f>
        <v>241.6</v>
      </c>
      <c r="I56" s="18">
        <f t="shared" si="26"/>
        <v>242</v>
      </c>
      <c r="J56" s="47">
        <v>0.6561</v>
      </c>
      <c r="K56" s="29">
        <f>J56*1.035</f>
        <v>0.6790635</v>
      </c>
      <c r="L56" s="51">
        <v>265980</v>
      </c>
      <c r="M56" s="2">
        <f t="shared" si="1"/>
        <v>180617.30973</v>
      </c>
    </row>
    <row r="57" spans="1:13">
      <c r="A57" s="15">
        <v>55</v>
      </c>
      <c r="B57" s="15">
        <v>539</v>
      </c>
      <c r="C57" s="16" t="s">
        <v>30</v>
      </c>
      <c r="D57" s="16"/>
      <c r="E57" s="16" t="s">
        <v>72</v>
      </c>
      <c r="F57" s="47">
        <v>0.8646</v>
      </c>
      <c r="G57" s="39">
        <v>1743</v>
      </c>
      <c r="H57" s="39">
        <f t="shared" ref="H57:H59" si="27">G57*0.04</f>
        <v>69.72</v>
      </c>
      <c r="I57" s="18">
        <f t="shared" si="26"/>
        <v>70</v>
      </c>
      <c r="J57" s="47">
        <v>0.8646</v>
      </c>
      <c r="K57" s="27">
        <f t="shared" ref="K57:K59" si="28">J57*1.015</f>
        <v>0.877569</v>
      </c>
      <c r="L57" s="51">
        <v>143220</v>
      </c>
      <c r="M57" s="2">
        <f t="shared" si="1"/>
        <v>125685.43218</v>
      </c>
    </row>
    <row r="58" spans="1:13">
      <c r="A58" s="15">
        <v>56</v>
      </c>
      <c r="B58" s="15">
        <v>594</v>
      </c>
      <c r="C58" s="16" t="s">
        <v>30</v>
      </c>
      <c r="D58" s="16"/>
      <c r="E58" s="16" t="s">
        <v>73</v>
      </c>
      <c r="F58" s="47">
        <v>0.8411</v>
      </c>
      <c r="G58" s="39">
        <v>1613</v>
      </c>
      <c r="H58" s="39">
        <f t="shared" si="27"/>
        <v>64.52</v>
      </c>
      <c r="I58" s="18">
        <f t="shared" si="26"/>
        <v>65</v>
      </c>
      <c r="J58" s="47">
        <v>0.8411</v>
      </c>
      <c r="K58" s="27">
        <f t="shared" si="28"/>
        <v>0.8537165</v>
      </c>
      <c r="L58" s="51">
        <v>128340</v>
      </c>
      <c r="M58" s="2">
        <f t="shared" si="1"/>
        <v>109565.97561</v>
      </c>
    </row>
    <row r="59" spans="1:13">
      <c r="A59" s="15">
        <v>57</v>
      </c>
      <c r="B59" s="15">
        <v>329</v>
      </c>
      <c r="C59" s="16" t="s">
        <v>17</v>
      </c>
      <c r="D59" s="16"/>
      <c r="E59" s="16" t="s">
        <v>74</v>
      </c>
      <c r="F59" s="47">
        <v>0.8147</v>
      </c>
      <c r="G59" s="39">
        <v>1957</v>
      </c>
      <c r="H59" s="39">
        <f t="shared" si="27"/>
        <v>78.28</v>
      </c>
      <c r="I59" s="18">
        <f t="shared" si="26"/>
        <v>78</v>
      </c>
      <c r="J59" s="47">
        <v>0.8147</v>
      </c>
      <c r="K59" s="27">
        <f t="shared" si="28"/>
        <v>0.8269205</v>
      </c>
      <c r="L59" s="51">
        <v>225060</v>
      </c>
      <c r="M59" s="2">
        <f t="shared" si="1"/>
        <v>186106.72773</v>
      </c>
    </row>
    <row r="60" spans="1:13">
      <c r="A60" s="15">
        <v>58</v>
      </c>
      <c r="B60" s="15">
        <v>745</v>
      </c>
      <c r="C60" s="16" t="s">
        <v>12</v>
      </c>
      <c r="D60" s="16"/>
      <c r="E60" s="16" t="s">
        <v>75</v>
      </c>
      <c r="F60" s="47">
        <v>0.6572</v>
      </c>
      <c r="G60" s="39">
        <v>2401</v>
      </c>
      <c r="H60" s="39">
        <f>G60*0.08</f>
        <v>192.08</v>
      </c>
      <c r="I60" s="18">
        <f t="shared" si="26"/>
        <v>192</v>
      </c>
      <c r="J60" s="47">
        <v>0.6572</v>
      </c>
      <c r="K60" s="29">
        <f>J60*1.035</f>
        <v>0.680202</v>
      </c>
      <c r="L60" s="51">
        <v>173910</v>
      </c>
      <c r="M60" s="2">
        <f t="shared" si="1"/>
        <v>118293.92982</v>
      </c>
    </row>
    <row r="61" spans="1:13">
      <c r="A61" s="15">
        <v>59</v>
      </c>
      <c r="B61" s="15">
        <v>740</v>
      </c>
      <c r="C61" s="16" t="s">
        <v>15</v>
      </c>
      <c r="D61" s="16"/>
      <c r="E61" s="16" t="s">
        <v>76</v>
      </c>
      <c r="F61" s="47">
        <v>0.7663</v>
      </c>
      <c r="G61" s="39">
        <v>1786</v>
      </c>
      <c r="H61" s="39">
        <f t="shared" ref="H61:H66" si="29">G61*0.06</f>
        <v>107.16</v>
      </c>
      <c r="I61" s="18">
        <f t="shared" si="26"/>
        <v>107</v>
      </c>
      <c r="J61" s="47">
        <v>0.7663</v>
      </c>
      <c r="K61" s="29">
        <f t="shared" ref="K61:K66" si="30">J61*1.025</f>
        <v>0.7854575</v>
      </c>
      <c r="L61" s="51">
        <v>128340</v>
      </c>
      <c r="M61" s="2">
        <f t="shared" si="1"/>
        <v>100805.61555</v>
      </c>
    </row>
    <row r="62" spans="1:13">
      <c r="A62" s="15">
        <v>60</v>
      </c>
      <c r="B62" s="15">
        <v>367</v>
      </c>
      <c r="C62" s="16" t="s">
        <v>17</v>
      </c>
      <c r="D62" s="16"/>
      <c r="E62" s="16" t="s">
        <v>77</v>
      </c>
      <c r="F62" s="47">
        <v>0.8576</v>
      </c>
      <c r="G62" s="39">
        <v>2551</v>
      </c>
      <c r="H62" s="39">
        <f t="shared" ref="H62:H65" si="31">G62*0.04</f>
        <v>102.04</v>
      </c>
      <c r="I62" s="18">
        <f t="shared" si="26"/>
        <v>102</v>
      </c>
      <c r="J62" s="47">
        <v>0.8576</v>
      </c>
      <c r="K62" s="27">
        <f t="shared" ref="K62:K68" si="32">J62*1.015</f>
        <v>0.870464</v>
      </c>
      <c r="L62" s="51">
        <v>204600</v>
      </c>
      <c r="M62" s="2">
        <f t="shared" si="1"/>
        <v>178096.9344</v>
      </c>
    </row>
    <row r="63" spans="1:13">
      <c r="A63" s="15">
        <v>61</v>
      </c>
      <c r="B63" s="15">
        <v>591</v>
      </c>
      <c r="C63" s="16" t="s">
        <v>30</v>
      </c>
      <c r="D63" s="16"/>
      <c r="E63" s="16" t="s">
        <v>78</v>
      </c>
      <c r="F63" s="47">
        <v>0.7257</v>
      </c>
      <c r="G63" s="39">
        <v>1510</v>
      </c>
      <c r="H63" s="39">
        <f t="shared" si="29"/>
        <v>90.6</v>
      </c>
      <c r="I63" s="18">
        <f t="shared" si="26"/>
        <v>91</v>
      </c>
      <c r="J63" s="47">
        <v>0.7257</v>
      </c>
      <c r="K63" s="29">
        <f t="shared" si="30"/>
        <v>0.7438425</v>
      </c>
      <c r="L63" s="51">
        <v>160270</v>
      </c>
      <c r="M63" s="2">
        <f t="shared" si="1"/>
        <v>119215.637475</v>
      </c>
    </row>
    <row r="64" spans="1:13">
      <c r="A64" s="15">
        <v>62</v>
      </c>
      <c r="B64" s="15">
        <v>753</v>
      </c>
      <c r="C64" s="16" t="s">
        <v>15</v>
      </c>
      <c r="D64" s="16"/>
      <c r="E64" s="16" t="s">
        <v>79</v>
      </c>
      <c r="F64" s="47">
        <v>0.8963</v>
      </c>
      <c r="G64" s="39">
        <v>1609</v>
      </c>
      <c r="H64" s="39">
        <f t="shared" si="31"/>
        <v>64.36</v>
      </c>
      <c r="I64" s="18">
        <f t="shared" si="26"/>
        <v>64</v>
      </c>
      <c r="J64" s="47">
        <v>0.8963</v>
      </c>
      <c r="K64" s="27">
        <f t="shared" si="32"/>
        <v>0.9097445</v>
      </c>
      <c r="L64" s="51">
        <v>99820</v>
      </c>
      <c r="M64" s="2">
        <f t="shared" si="1"/>
        <v>90810.69599</v>
      </c>
    </row>
    <row r="65" spans="1:13">
      <c r="A65" s="15">
        <v>63</v>
      </c>
      <c r="B65" s="15">
        <v>713</v>
      </c>
      <c r="C65" s="16" t="s">
        <v>17</v>
      </c>
      <c r="D65" s="16"/>
      <c r="E65" s="16" t="s">
        <v>80</v>
      </c>
      <c r="F65" s="47">
        <v>0.9045</v>
      </c>
      <c r="G65" s="39">
        <v>912</v>
      </c>
      <c r="H65" s="39">
        <f t="shared" si="31"/>
        <v>36.48</v>
      </c>
      <c r="I65" s="18">
        <f t="shared" si="26"/>
        <v>36</v>
      </c>
      <c r="J65" s="47">
        <v>0.9045</v>
      </c>
      <c r="K65" s="27">
        <f>J65</f>
        <v>0.9045</v>
      </c>
      <c r="L65" s="51">
        <v>106950</v>
      </c>
      <c r="M65" s="2">
        <f t="shared" si="1"/>
        <v>96736.275</v>
      </c>
    </row>
    <row r="66" spans="1:13">
      <c r="A66" s="15">
        <v>64</v>
      </c>
      <c r="B66" s="15">
        <v>752</v>
      </c>
      <c r="C66" s="16" t="s">
        <v>12</v>
      </c>
      <c r="D66" s="16"/>
      <c r="E66" s="16" t="s">
        <v>81</v>
      </c>
      <c r="F66" s="47">
        <v>0.7349</v>
      </c>
      <c r="G66" s="39">
        <v>1915</v>
      </c>
      <c r="H66" s="39">
        <f t="shared" si="29"/>
        <v>114.9</v>
      </c>
      <c r="I66" s="18">
        <f t="shared" si="26"/>
        <v>115</v>
      </c>
      <c r="J66" s="47">
        <v>0.7349</v>
      </c>
      <c r="K66" s="29">
        <f t="shared" si="30"/>
        <v>0.7532725</v>
      </c>
      <c r="L66" s="51">
        <v>128340</v>
      </c>
      <c r="M66" s="2">
        <f t="shared" si="1"/>
        <v>96674.99265</v>
      </c>
    </row>
    <row r="67" spans="1:13">
      <c r="A67" s="15">
        <v>65</v>
      </c>
      <c r="B67" s="15">
        <v>707</v>
      </c>
      <c r="C67" s="16" t="s">
        <v>15</v>
      </c>
      <c r="D67" s="16"/>
      <c r="E67" s="16" t="s">
        <v>82</v>
      </c>
      <c r="F67" s="47">
        <v>0.8003</v>
      </c>
      <c r="G67" s="39">
        <v>4337</v>
      </c>
      <c r="H67" s="39">
        <f>G67*0.04</f>
        <v>173.48</v>
      </c>
      <c r="I67" s="18">
        <f t="shared" si="26"/>
        <v>173</v>
      </c>
      <c r="J67" s="47">
        <v>0.8003</v>
      </c>
      <c r="K67" s="27">
        <f t="shared" si="32"/>
        <v>0.8123045</v>
      </c>
      <c r="L67" s="51">
        <v>368280</v>
      </c>
      <c r="M67" s="2">
        <f t="shared" ref="M67:M106" si="33">L67*K67</f>
        <v>299155.50126</v>
      </c>
    </row>
    <row r="68" spans="1:13">
      <c r="A68" s="15">
        <v>66</v>
      </c>
      <c r="B68" s="15">
        <v>716</v>
      </c>
      <c r="C68" s="16" t="s">
        <v>30</v>
      </c>
      <c r="D68" s="16"/>
      <c r="E68" s="16" t="s">
        <v>83</v>
      </c>
      <c r="F68" s="47">
        <v>0.8194</v>
      </c>
      <c r="G68" s="39">
        <v>2221</v>
      </c>
      <c r="H68" s="39">
        <f>G68*0.04</f>
        <v>88.84</v>
      </c>
      <c r="I68" s="18">
        <f t="shared" si="26"/>
        <v>89</v>
      </c>
      <c r="J68" s="47">
        <v>0.8194</v>
      </c>
      <c r="K68" s="27">
        <f t="shared" si="32"/>
        <v>0.831691</v>
      </c>
      <c r="L68" s="51">
        <v>142600</v>
      </c>
      <c r="M68" s="2">
        <f t="shared" si="33"/>
        <v>118599.1366</v>
      </c>
    </row>
    <row r="69" spans="1:13">
      <c r="A69" s="15">
        <v>67</v>
      </c>
      <c r="B69" s="15">
        <v>733</v>
      </c>
      <c r="C69" s="16" t="s">
        <v>15</v>
      </c>
      <c r="D69" s="16"/>
      <c r="E69" s="16" t="s">
        <v>84</v>
      </c>
      <c r="F69" s="47">
        <v>0.6296</v>
      </c>
      <c r="G69" s="39">
        <v>2156</v>
      </c>
      <c r="H69" s="39">
        <f>G69*0.08</f>
        <v>172.48</v>
      </c>
      <c r="I69" s="18">
        <f t="shared" si="26"/>
        <v>172</v>
      </c>
      <c r="J69" s="47">
        <v>0.6296</v>
      </c>
      <c r="K69" s="29">
        <v>0.7</v>
      </c>
      <c r="L69" s="51">
        <v>128340</v>
      </c>
      <c r="M69" s="2">
        <f t="shared" si="33"/>
        <v>89838</v>
      </c>
    </row>
    <row r="70" spans="1:13">
      <c r="A70" s="15">
        <v>68</v>
      </c>
      <c r="B70" s="15">
        <v>737</v>
      </c>
      <c r="C70" s="16" t="s">
        <v>15</v>
      </c>
      <c r="D70" s="16"/>
      <c r="E70" s="16" t="s">
        <v>85</v>
      </c>
      <c r="F70" s="47">
        <v>0.7267</v>
      </c>
      <c r="G70" s="39">
        <v>3235</v>
      </c>
      <c r="H70" s="39">
        <f t="shared" ref="H70:H72" si="34">G70*0.06</f>
        <v>194.1</v>
      </c>
      <c r="I70" s="18">
        <f t="shared" si="26"/>
        <v>194</v>
      </c>
      <c r="J70" s="47">
        <v>0.7267</v>
      </c>
      <c r="K70" s="29">
        <f t="shared" ref="K70:K72" si="35">J70*1.025</f>
        <v>0.7448675</v>
      </c>
      <c r="L70" s="51">
        <v>214830</v>
      </c>
      <c r="M70" s="2">
        <f t="shared" si="33"/>
        <v>160019.885025</v>
      </c>
    </row>
    <row r="71" spans="1:13">
      <c r="A71" s="15">
        <v>69</v>
      </c>
      <c r="B71" s="15">
        <v>578</v>
      </c>
      <c r="C71" s="16" t="s">
        <v>22</v>
      </c>
      <c r="D71" s="16"/>
      <c r="E71" s="16" t="s">
        <v>86</v>
      </c>
      <c r="F71" s="47">
        <v>0.7933</v>
      </c>
      <c r="G71" s="39">
        <v>4406</v>
      </c>
      <c r="H71" s="39">
        <f t="shared" si="34"/>
        <v>264.36</v>
      </c>
      <c r="I71" s="18">
        <f t="shared" si="26"/>
        <v>264</v>
      </c>
      <c r="J71" s="47">
        <v>0.7933</v>
      </c>
      <c r="K71" s="29">
        <f t="shared" si="35"/>
        <v>0.8131325</v>
      </c>
      <c r="L71" s="51">
        <v>267840</v>
      </c>
      <c r="M71" s="2">
        <f t="shared" si="33"/>
        <v>217789.4088</v>
      </c>
    </row>
    <row r="72" spans="1:13">
      <c r="A72" s="15">
        <v>70</v>
      </c>
      <c r="B72" s="15">
        <v>585</v>
      </c>
      <c r="C72" s="16" t="s">
        <v>12</v>
      </c>
      <c r="D72" s="16"/>
      <c r="E72" s="16" t="s">
        <v>87</v>
      </c>
      <c r="F72" s="47">
        <v>0.7833</v>
      </c>
      <c r="G72" s="39">
        <v>4508</v>
      </c>
      <c r="H72" s="39">
        <f t="shared" si="34"/>
        <v>270.48</v>
      </c>
      <c r="I72" s="18">
        <f t="shared" si="26"/>
        <v>270</v>
      </c>
      <c r="J72" s="47">
        <v>0.7833</v>
      </c>
      <c r="K72" s="29">
        <f t="shared" si="35"/>
        <v>0.8028825</v>
      </c>
      <c r="L72" s="51">
        <v>361584</v>
      </c>
      <c r="M72" s="2">
        <f t="shared" si="33"/>
        <v>290309.46588</v>
      </c>
    </row>
    <row r="73" spans="1:13">
      <c r="A73" s="15">
        <v>71</v>
      </c>
      <c r="B73" s="15">
        <v>727</v>
      </c>
      <c r="C73" s="16" t="s">
        <v>12</v>
      </c>
      <c r="D73" s="16"/>
      <c r="E73" s="16" t="s">
        <v>88</v>
      </c>
      <c r="F73" s="47">
        <v>0.8253</v>
      </c>
      <c r="G73" s="39">
        <v>2031</v>
      </c>
      <c r="H73" s="39">
        <f t="shared" ref="H73:H76" si="36">G73*0.04</f>
        <v>81.24</v>
      </c>
      <c r="I73" s="18">
        <f t="shared" si="26"/>
        <v>81</v>
      </c>
      <c r="J73" s="47">
        <v>0.8253</v>
      </c>
      <c r="K73" s="27">
        <f t="shared" ref="K73:K76" si="37">J73*1.015</f>
        <v>0.8376795</v>
      </c>
      <c r="L73" s="51">
        <v>153450</v>
      </c>
      <c r="M73" s="2">
        <f t="shared" si="33"/>
        <v>128541.919275</v>
      </c>
    </row>
    <row r="74" spans="1:13">
      <c r="A74" s="15">
        <v>72</v>
      </c>
      <c r="B74" s="15">
        <v>379</v>
      </c>
      <c r="C74" s="16" t="s">
        <v>12</v>
      </c>
      <c r="D74" s="16"/>
      <c r="E74" s="16" t="s">
        <v>89</v>
      </c>
      <c r="F74" s="47">
        <v>0.7865</v>
      </c>
      <c r="G74" s="39">
        <v>3504</v>
      </c>
      <c r="H74" s="39">
        <f>G74*0.06</f>
        <v>210.24</v>
      </c>
      <c r="I74" s="18">
        <f t="shared" si="26"/>
        <v>210</v>
      </c>
      <c r="J74" s="47">
        <v>0.7865</v>
      </c>
      <c r="K74" s="29">
        <f>J74*1.025</f>
        <v>0.8061625</v>
      </c>
      <c r="L74" s="51">
        <v>238700</v>
      </c>
      <c r="M74" s="2">
        <f t="shared" si="33"/>
        <v>192430.98875</v>
      </c>
    </row>
    <row r="75" spans="1:13">
      <c r="A75" s="15">
        <v>73</v>
      </c>
      <c r="B75" s="15">
        <v>549</v>
      </c>
      <c r="C75" s="16" t="s">
        <v>30</v>
      </c>
      <c r="D75" s="16"/>
      <c r="E75" s="16" t="s">
        <v>90</v>
      </c>
      <c r="F75" s="47">
        <v>0.8711</v>
      </c>
      <c r="G75" s="39">
        <v>1657</v>
      </c>
      <c r="H75" s="39">
        <f t="shared" si="36"/>
        <v>66.28</v>
      </c>
      <c r="I75" s="18">
        <f t="shared" si="26"/>
        <v>66</v>
      </c>
      <c r="J75" s="47">
        <v>0.8711</v>
      </c>
      <c r="K75" s="27">
        <f t="shared" si="37"/>
        <v>0.8841665</v>
      </c>
      <c r="L75" s="51">
        <v>153450</v>
      </c>
      <c r="M75" s="2">
        <f t="shared" si="33"/>
        <v>135675.349425</v>
      </c>
    </row>
    <row r="76" spans="1:13">
      <c r="A76" s="15">
        <v>74</v>
      </c>
      <c r="B76" s="15">
        <v>720</v>
      </c>
      <c r="C76" s="16" t="s">
        <v>30</v>
      </c>
      <c r="D76" s="16"/>
      <c r="E76" s="16" t="s">
        <v>91</v>
      </c>
      <c r="F76" s="47">
        <v>0.8941</v>
      </c>
      <c r="G76" s="39">
        <v>1504</v>
      </c>
      <c r="H76" s="39">
        <f t="shared" si="36"/>
        <v>60.16</v>
      </c>
      <c r="I76" s="18">
        <f t="shared" si="26"/>
        <v>60</v>
      </c>
      <c r="J76" s="47">
        <v>0.8941</v>
      </c>
      <c r="K76" s="27">
        <f t="shared" si="37"/>
        <v>0.9075115</v>
      </c>
      <c r="L76" s="51">
        <v>124775</v>
      </c>
      <c r="M76" s="2">
        <f t="shared" si="33"/>
        <v>113234.7474125</v>
      </c>
    </row>
    <row r="77" spans="1:13">
      <c r="A77" s="15">
        <v>75</v>
      </c>
      <c r="B77" s="15">
        <v>517</v>
      </c>
      <c r="C77" s="16" t="s">
        <v>22</v>
      </c>
      <c r="D77" s="16"/>
      <c r="E77" s="16" t="s">
        <v>92</v>
      </c>
      <c r="F77" s="47">
        <v>0.4267</v>
      </c>
      <c r="G77" s="39">
        <v>6739</v>
      </c>
      <c r="H77" s="48">
        <f>G77*0.12</f>
        <v>808.68</v>
      </c>
      <c r="I77" s="19">
        <f>ROUND(H77/2,0)</f>
        <v>404</v>
      </c>
      <c r="J77" s="47">
        <v>0.4267</v>
      </c>
      <c r="K77" s="29">
        <v>0.6</v>
      </c>
      <c r="L77" s="51">
        <v>647900</v>
      </c>
      <c r="M77" s="2">
        <f t="shared" si="33"/>
        <v>388740</v>
      </c>
    </row>
    <row r="78" spans="1:13">
      <c r="A78" s="15">
        <v>76</v>
      </c>
      <c r="B78" s="15">
        <v>573</v>
      </c>
      <c r="C78" s="16" t="s">
        <v>15</v>
      </c>
      <c r="D78" s="16"/>
      <c r="E78" s="16" t="s">
        <v>93</v>
      </c>
      <c r="F78" s="47">
        <v>0.7807</v>
      </c>
      <c r="G78" s="39">
        <v>2521</v>
      </c>
      <c r="H78" s="39">
        <f>G78*0.06</f>
        <v>151.26</v>
      </c>
      <c r="I78" s="18">
        <f t="shared" ref="I78:I86" si="38">ROUND(H78,0)</f>
        <v>151</v>
      </c>
      <c r="J78" s="47">
        <v>0.7807</v>
      </c>
      <c r="K78" s="29">
        <f>J78*1.025</f>
        <v>0.8002175</v>
      </c>
      <c r="L78" s="51">
        <v>146630</v>
      </c>
      <c r="M78" s="2">
        <f t="shared" si="33"/>
        <v>117335.892025</v>
      </c>
    </row>
    <row r="79" spans="1:13">
      <c r="A79" s="15">
        <v>77</v>
      </c>
      <c r="B79" s="15">
        <v>738</v>
      </c>
      <c r="C79" s="16" t="s">
        <v>17</v>
      </c>
      <c r="D79" s="16"/>
      <c r="E79" s="16" t="s">
        <v>94</v>
      </c>
      <c r="F79" s="47">
        <v>0.8944</v>
      </c>
      <c r="G79" s="39">
        <v>1457</v>
      </c>
      <c r="H79" s="39">
        <f>G79*0.04</f>
        <v>58.28</v>
      </c>
      <c r="I79" s="18">
        <f t="shared" si="38"/>
        <v>58</v>
      </c>
      <c r="J79" s="47">
        <v>0.8944</v>
      </c>
      <c r="K79" s="27">
        <f>J79*1.015</f>
        <v>0.907816</v>
      </c>
      <c r="L79" s="51">
        <v>128340</v>
      </c>
      <c r="M79" s="2">
        <f t="shared" si="33"/>
        <v>116509.10544</v>
      </c>
    </row>
    <row r="80" spans="1:13">
      <c r="A80" s="15">
        <v>78</v>
      </c>
      <c r="B80" s="15">
        <v>373</v>
      </c>
      <c r="C80" s="16" t="s">
        <v>22</v>
      </c>
      <c r="D80" s="16"/>
      <c r="E80" s="16" t="s">
        <v>95</v>
      </c>
      <c r="F80" s="47">
        <v>0.7738</v>
      </c>
      <c r="G80" s="39">
        <v>3723</v>
      </c>
      <c r="H80" s="39">
        <f t="shared" ref="H80:H86" si="39">G80*0.06</f>
        <v>223.38</v>
      </c>
      <c r="I80" s="18">
        <f t="shared" si="38"/>
        <v>223</v>
      </c>
      <c r="J80" s="47">
        <v>0.7738</v>
      </c>
      <c r="K80" s="29">
        <f t="shared" ref="K80:K86" si="40">J80*1.025</f>
        <v>0.793145</v>
      </c>
      <c r="L80" s="51">
        <v>314712</v>
      </c>
      <c r="M80" s="2">
        <f t="shared" si="33"/>
        <v>249612.24924</v>
      </c>
    </row>
    <row r="81" spans="1:13">
      <c r="A81" s="15">
        <v>79</v>
      </c>
      <c r="B81" s="15">
        <v>101453</v>
      </c>
      <c r="C81" s="16" t="s">
        <v>17</v>
      </c>
      <c r="D81" s="16" t="s">
        <v>96</v>
      </c>
      <c r="E81" s="16" t="s">
        <v>97</v>
      </c>
      <c r="F81" s="47">
        <v>0.6994</v>
      </c>
      <c r="G81" s="39">
        <v>2812</v>
      </c>
      <c r="H81" s="39">
        <f>G81*0.08</f>
        <v>224.96</v>
      </c>
      <c r="I81" s="18">
        <f t="shared" si="38"/>
        <v>225</v>
      </c>
      <c r="J81" s="47">
        <v>0.6994</v>
      </c>
      <c r="K81" s="29">
        <f>J81*1.035</f>
        <v>0.723879</v>
      </c>
      <c r="L81" s="51">
        <v>185380</v>
      </c>
      <c r="M81" s="2">
        <f t="shared" si="33"/>
        <v>134192.68902</v>
      </c>
    </row>
    <row r="82" spans="1:13">
      <c r="A82" s="15">
        <v>80</v>
      </c>
      <c r="B82" s="15">
        <v>385</v>
      </c>
      <c r="C82" s="16" t="s">
        <v>30</v>
      </c>
      <c r="D82" s="16"/>
      <c r="E82" s="16" t="s">
        <v>98</v>
      </c>
      <c r="F82" s="47">
        <v>0.847</v>
      </c>
      <c r="G82" s="39">
        <v>3380</v>
      </c>
      <c r="H82" s="39">
        <f>G82*0.04</f>
        <v>135.2</v>
      </c>
      <c r="I82" s="18">
        <f t="shared" si="38"/>
        <v>135</v>
      </c>
      <c r="J82" s="47">
        <v>0.847</v>
      </c>
      <c r="K82" s="27">
        <f>J82*1.015</f>
        <v>0.859705</v>
      </c>
      <c r="L82" s="51">
        <v>368280</v>
      </c>
      <c r="M82" s="2">
        <f t="shared" si="33"/>
        <v>316612.1574</v>
      </c>
    </row>
    <row r="83" spans="1:13">
      <c r="A83" s="15">
        <v>81</v>
      </c>
      <c r="B83" s="15">
        <v>347</v>
      </c>
      <c r="C83" s="16" t="s">
        <v>12</v>
      </c>
      <c r="D83" s="16"/>
      <c r="E83" s="16" t="s">
        <v>99</v>
      </c>
      <c r="F83" s="47">
        <v>0.6427</v>
      </c>
      <c r="G83" s="39">
        <v>2392</v>
      </c>
      <c r="H83" s="39">
        <f>G83*0.08</f>
        <v>191.36</v>
      </c>
      <c r="I83" s="18">
        <f t="shared" si="38"/>
        <v>191</v>
      </c>
      <c r="J83" s="47">
        <v>0.6427</v>
      </c>
      <c r="K83" s="29">
        <f>J83*1.035</f>
        <v>0.6651945</v>
      </c>
      <c r="L83" s="51">
        <v>170500</v>
      </c>
      <c r="M83" s="2">
        <f t="shared" si="33"/>
        <v>113415.66225</v>
      </c>
    </row>
    <row r="84" spans="1:13">
      <c r="A84" s="15">
        <v>82</v>
      </c>
      <c r="B84" s="15">
        <v>339</v>
      </c>
      <c r="C84" s="16" t="s">
        <v>12</v>
      </c>
      <c r="D84" s="16"/>
      <c r="E84" s="16" t="s">
        <v>100</v>
      </c>
      <c r="F84" s="47">
        <v>0.739</v>
      </c>
      <c r="G84" s="39">
        <v>1777</v>
      </c>
      <c r="H84" s="39">
        <f t="shared" si="39"/>
        <v>106.62</v>
      </c>
      <c r="I84" s="18">
        <f t="shared" si="38"/>
        <v>107</v>
      </c>
      <c r="J84" s="47">
        <v>0.739</v>
      </c>
      <c r="K84" s="29">
        <f t="shared" si="40"/>
        <v>0.757475</v>
      </c>
      <c r="L84" s="51">
        <v>143220</v>
      </c>
      <c r="M84" s="2">
        <f t="shared" si="33"/>
        <v>108485.5695</v>
      </c>
    </row>
    <row r="85" spans="1:13">
      <c r="A85" s="15">
        <v>83</v>
      </c>
      <c r="B85" s="15">
        <v>511</v>
      </c>
      <c r="C85" s="16" t="s">
        <v>22</v>
      </c>
      <c r="D85" s="16"/>
      <c r="E85" s="16" t="s">
        <v>101</v>
      </c>
      <c r="F85" s="47">
        <v>0.786</v>
      </c>
      <c r="G85" s="39">
        <v>3161</v>
      </c>
      <c r="H85" s="39">
        <f t="shared" si="39"/>
        <v>189.66</v>
      </c>
      <c r="I85" s="18">
        <f t="shared" si="38"/>
        <v>190</v>
      </c>
      <c r="J85" s="47">
        <v>0.786</v>
      </c>
      <c r="K85" s="29">
        <f t="shared" si="40"/>
        <v>0.80565</v>
      </c>
      <c r="L85" s="51">
        <v>221650</v>
      </c>
      <c r="M85" s="2">
        <f t="shared" si="33"/>
        <v>178572.3225</v>
      </c>
    </row>
    <row r="86" spans="1:13">
      <c r="A86" s="15">
        <v>84</v>
      </c>
      <c r="B86" s="15">
        <v>311</v>
      </c>
      <c r="C86" s="16" t="s">
        <v>12</v>
      </c>
      <c r="D86" s="16"/>
      <c r="E86" s="16" t="s">
        <v>102</v>
      </c>
      <c r="F86" s="47">
        <v>0.7371</v>
      </c>
      <c r="G86" s="39">
        <v>1157</v>
      </c>
      <c r="H86" s="39">
        <f t="shared" si="39"/>
        <v>69.42</v>
      </c>
      <c r="I86" s="18">
        <f t="shared" si="38"/>
        <v>69</v>
      </c>
      <c r="J86" s="47">
        <v>0.7371</v>
      </c>
      <c r="K86" s="29">
        <f t="shared" si="40"/>
        <v>0.7555275</v>
      </c>
      <c r="L86" s="51">
        <v>187550</v>
      </c>
      <c r="M86" s="2">
        <f t="shared" si="33"/>
        <v>141699.182625</v>
      </c>
    </row>
    <row r="87" s="2" customFormat="1" spans="1:13">
      <c r="A87" s="15">
        <v>85</v>
      </c>
      <c r="B87" s="15">
        <v>102565</v>
      </c>
      <c r="C87" s="16" t="s">
        <v>12</v>
      </c>
      <c r="D87" s="16" t="s">
        <v>103</v>
      </c>
      <c r="E87" s="16" t="s">
        <v>104</v>
      </c>
      <c r="F87" s="47">
        <v>0.442</v>
      </c>
      <c r="G87" s="39">
        <v>3776</v>
      </c>
      <c r="H87" s="48">
        <f>G87*0.12</f>
        <v>453.12</v>
      </c>
      <c r="I87" s="19">
        <f>ROUND(H87/4*3,0)</f>
        <v>340</v>
      </c>
      <c r="J87" s="47">
        <v>0.442</v>
      </c>
      <c r="K87" s="29">
        <f>60%</f>
        <v>0.6</v>
      </c>
      <c r="L87" s="51">
        <v>180730</v>
      </c>
      <c r="M87" s="2">
        <f t="shared" si="33"/>
        <v>108438</v>
      </c>
    </row>
    <row r="88" s="2" customFormat="1" spans="1:13">
      <c r="A88" s="15">
        <v>86</v>
      </c>
      <c r="B88" s="15">
        <v>102564</v>
      </c>
      <c r="C88" s="16" t="s">
        <v>30</v>
      </c>
      <c r="D88" s="16" t="s">
        <v>105</v>
      </c>
      <c r="E88" s="16" t="s">
        <v>106</v>
      </c>
      <c r="F88" s="47">
        <v>0.7928</v>
      </c>
      <c r="G88" s="39">
        <v>1771</v>
      </c>
      <c r="H88" s="39">
        <f t="shared" ref="H88:H93" si="41">G88*0.06</f>
        <v>106.26</v>
      </c>
      <c r="I88" s="18">
        <f t="shared" ref="I88:I98" si="42">ROUND(H88,0)</f>
        <v>106</v>
      </c>
      <c r="J88" s="47">
        <v>0.7928</v>
      </c>
      <c r="K88" s="29">
        <f t="shared" ref="K88:K93" si="43">J88*1.025</f>
        <v>0.81262</v>
      </c>
      <c r="L88" s="51">
        <v>89125</v>
      </c>
      <c r="M88" s="2">
        <f t="shared" si="33"/>
        <v>72424.7575</v>
      </c>
    </row>
    <row r="89" s="2" customFormat="1" spans="1:13">
      <c r="A89" s="15">
        <v>87</v>
      </c>
      <c r="B89" s="15">
        <v>103198</v>
      </c>
      <c r="C89" s="16" t="s">
        <v>12</v>
      </c>
      <c r="D89" s="16" t="s">
        <v>107</v>
      </c>
      <c r="E89" s="16" t="s">
        <v>108</v>
      </c>
      <c r="F89" s="47">
        <v>0.7199</v>
      </c>
      <c r="G89" s="39">
        <v>3427</v>
      </c>
      <c r="H89" s="39">
        <f t="shared" si="41"/>
        <v>205.62</v>
      </c>
      <c r="I89" s="18">
        <f t="shared" si="42"/>
        <v>206</v>
      </c>
      <c r="J89" s="47">
        <v>0.7199</v>
      </c>
      <c r="K89" s="29">
        <f t="shared" si="43"/>
        <v>0.7378975</v>
      </c>
      <c r="L89" s="51">
        <v>190960</v>
      </c>
      <c r="M89" s="2">
        <f t="shared" si="33"/>
        <v>140908.9066</v>
      </c>
    </row>
    <row r="90" s="2" customFormat="1" spans="1:13">
      <c r="A90" s="15">
        <v>88</v>
      </c>
      <c r="B90" s="15">
        <v>102935</v>
      </c>
      <c r="C90" s="16" t="s">
        <v>22</v>
      </c>
      <c r="D90" s="16" t="s">
        <v>107</v>
      </c>
      <c r="E90" s="16" t="s">
        <v>109</v>
      </c>
      <c r="F90" s="47">
        <v>0.6857</v>
      </c>
      <c r="G90" s="39">
        <v>2773</v>
      </c>
      <c r="H90" s="39">
        <f>G90*0.08</f>
        <v>221.84</v>
      </c>
      <c r="I90" s="18">
        <f t="shared" si="42"/>
        <v>222</v>
      </c>
      <c r="J90" s="47">
        <v>0.6857</v>
      </c>
      <c r="K90" s="29">
        <f>J90*1.035</f>
        <v>0.7096995</v>
      </c>
      <c r="L90" s="51">
        <v>156860</v>
      </c>
      <c r="M90" s="2">
        <f t="shared" si="33"/>
        <v>111323.46357</v>
      </c>
    </row>
    <row r="91" spans="1:13">
      <c r="A91" s="15">
        <v>89</v>
      </c>
      <c r="B91" s="15">
        <v>102479</v>
      </c>
      <c r="C91" s="16" t="s">
        <v>22</v>
      </c>
      <c r="D91" s="16" t="s">
        <v>110</v>
      </c>
      <c r="E91" s="16" t="s">
        <v>111</v>
      </c>
      <c r="F91" s="47">
        <v>0.7331</v>
      </c>
      <c r="G91" s="39">
        <v>2655</v>
      </c>
      <c r="H91" s="39">
        <f t="shared" si="41"/>
        <v>159.3</v>
      </c>
      <c r="I91" s="18">
        <f t="shared" si="42"/>
        <v>159</v>
      </c>
      <c r="J91" s="47">
        <v>0.7331</v>
      </c>
      <c r="K91" s="29">
        <f t="shared" si="43"/>
        <v>0.7514275</v>
      </c>
      <c r="L91" s="51">
        <v>143220</v>
      </c>
      <c r="M91" s="2">
        <f t="shared" si="33"/>
        <v>107619.44655</v>
      </c>
    </row>
    <row r="92" s="2" customFormat="1" spans="1:13">
      <c r="A92" s="15">
        <v>90</v>
      </c>
      <c r="B92" s="15">
        <v>102934</v>
      </c>
      <c r="C92" s="16" t="s">
        <v>12</v>
      </c>
      <c r="D92" s="16" t="s">
        <v>112</v>
      </c>
      <c r="E92" s="16" t="s">
        <v>113</v>
      </c>
      <c r="F92" s="49">
        <v>0.71</v>
      </c>
      <c r="G92" s="39">
        <v>3916</v>
      </c>
      <c r="H92" s="39">
        <f t="shared" si="41"/>
        <v>234.96</v>
      </c>
      <c r="I92" s="18">
        <f t="shared" si="42"/>
        <v>235</v>
      </c>
      <c r="J92" s="49">
        <v>0.71</v>
      </c>
      <c r="K92" s="29">
        <f t="shared" si="43"/>
        <v>0.72775</v>
      </c>
      <c r="L92" s="51">
        <v>272800</v>
      </c>
      <c r="M92" s="2">
        <f t="shared" si="33"/>
        <v>198530.2</v>
      </c>
    </row>
    <row r="93" spans="1:13">
      <c r="A93" s="15">
        <v>91</v>
      </c>
      <c r="B93" s="15">
        <v>102567</v>
      </c>
      <c r="C93" s="16" t="s">
        <v>30</v>
      </c>
      <c r="D93" s="16" t="s">
        <v>114</v>
      </c>
      <c r="E93" s="16" t="s">
        <v>115</v>
      </c>
      <c r="F93" s="47">
        <v>0.7964</v>
      </c>
      <c r="G93" s="39">
        <v>1174</v>
      </c>
      <c r="H93" s="39">
        <f t="shared" si="41"/>
        <v>70.44</v>
      </c>
      <c r="I93" s="18">
        <f t="shared" si="42"/>
        <v>70</v>
      </c>
      <c r="J93" s="47">
        <v>0.7964</v>
      </c>
      <c r="K93" s="29">
        <f t="shared" si="43"/>
        <v>0.81631</v>
      </c>
      <c r="L93" s="51">
        <v>104160</v>
      </c>
      <c r="M93" s="2">
        <f t="shared" si="33"/>
        <v>85026.8496</v>
      </c>
    </row>
    <row r="94" s="3" customFormat="1" spans="1:13">
      <c r="A94" s="15">
        <v>92</v>
      </c>
      <c r="B94" s="15">
        <v>102478</v>
      </c>
      <c r="C94" s="16" t="s">
        <v>22</v>
      </c>
      <c r="D94" s="16" t="s">
        <v>116</v>
      </c>
      <c r="E94" s="16" t="s">
        <v>117</v>
      </c>
      <c r="F94" s="47">
        <v>0.8006</v>
      </c>
      <c r="G94" s="39">
        <v>1277</v>
      </c>
      <c r="H94" s="39">
        <f>G94*0.04</f>
        <v>51.08</v>
      </c>
      <c r="I94" s="18">
        <f t="shared" si="42"/>
        <v>51</v>
      </c>
      <c r="J94" s="47">
        <v>0.8006</v>
      </c>
      <c r="K94" s="27">
        <f>J94*1.015</f>
        <v>0.812609</v>
      </c>
      <c r="L94" s="51">
        <v>89125</v>
      </c>
      <c r="M94" s="2">
        <f t="shared" si="33"/>
        <v>72423.777125</v>
      </c>
    </row>
    <row r="95" spans="1:13">
      <c r="A95" s="15">
        <v>93</v>
      </c>
      <c r="B95" s="15">
        <v>103199</v>
      </c>
      <c r="C95" s="16" t="s">
        <v>12</v>
      </c>
      <c r="D95" s="16" t="s">
        <v>118</v>
      </c>
      <c r="E95" s="16" t="s">
        <v>119</v>
      </c>
      <c r="F95" s="47">
        <v>0.6879</v>
      </c>
      <c r="G95" s="39">
        <v>2688</v>
      </c>
      <c r="H95" s="39">
        <f>G95*0.08</f>
        <v>215.04</v>
      </c>
      <c r="I95" s="18">
        <f t="shared" si="42"/>
        <v>215</v>
      </c>
      <c r="J95" s="47">
        <v>0.6879</v>
      </c>
      <c r="K95" s="29">
        <f>J95*1.035</f>
        <v>0.7119765</v>
      </c>
      <c r="L95" s="51">
        <v>170500</v>
      </c>
      <c r="M95" s="2">
        <f t="shared" si="33"/>
        <v>121391.99325</v>
      </c>
    </row>
    <row r="96" spans="1:13">
      <c r="A96" s="15">
        <v>94</v>
      </c>
      <c r="B96" s="15">
        <v>103639</v>
      </c>
      <c r="C96" s="16" t="s">
        <v>15</v>
      </c>
      <c r="D96" s="16" t="s">
        <v>120</v>
      </c>
      <c r="E96" s="16" t="s">
        <v>121</v>
      </c>
      <c r="F96" s="47">
        <v>0.5714</v>
      </c>
      <c r="G96" s="39">
        <v>3016</v>
      </c>
      <c r="H96" s="39">
        <f>G96*0.1</f>
        <v>301.6</v>
      </c>
      <c r="I96" s="18">
        <f t="shared" si="42"/>
        <v>302</v>
      </c>
      <c r="J96" s="47">
        <v>0.5714</v>
      </c>
      <c r="K96" s="27">
        <v>0.61</v>
      </c>
      <c r="L96" s="51">
        <v>177320</v>
      </c>
      <c r="M96" s="2">
        <f t="shared" si="33"/>
        <v>108165.2</v>
      </c>
    </row>
    <row r="97" ht="14.25" spans="1:13">
      <c r="A97" s="15">
        <v>95</v>
      </c>
      <c r="B97" s="32">
        <v>104428</v>
      </c>
      <c r="C97" s="16" t="s">
        <v>17</v>
      </c>
      <c r="D97" s="16" t="s">
        <v>122</v>
      </c>
      <c r="E97" s="16" t="s">
        <v>123</v>
      </c>
      <c r="F97" s="49">
        <v>0.72</v>
      </c>
      <c r="G97" s="39">
        <v>1850</v>
      </c>
      <c r="H97" s="39">
        <v>252</v>
      </c>
      <c r="I97" s="18">
        <f t="shared" si="42"/>
        <v>252</v>
      </c>
      <c r="J97" s="49">
        <v>0.72</v>
      </c>
      <c r="K97" s="29">
        <f>J97*1.025</f>
        <v>0.738</v>
      </c>
      <c r="L97" s="51">
        <v>104160</v>
      </c>
      <c r="M97" s="2">
        <f t="shared" si="33"/>
        <v>76870.08</v>
      </c>
    </row>
    <row r="98" spans="1:13">
      <c r="A98" s="15">
        <v>98</v>
      </c>
      <c r="B98" s="32">
        <v>104533</v>
      </c>
      <c r="C98" s="16" t="s">
        <v>30</v>
      </c>
      <c r="D98" s="16" t="s">
        <v>124</v>
      </c>
      <c r="E98" s="16" t="s">
        <v>125</v>
      </c>
      <c r="F98" s="47">
        <v>0.8655</v>
      </c>
      <c r="G98" s="39">
        <v>1574</v>
      </c>
      <c r="H98" s="39">
        <f>G98*0.04</f>
        <v>62.96</v>
      </c>
      <c r="I98" s="18">
        <f t="shared" si="42"/>
        <v>63</v>
      </c>
      <c r="J98" s="47">
        <v>0.8655</v>
      </c>
      <c r="K98" s="27">
        <f>J98*1.015</f>
        <v>0.8784825</v>
      </c>
      <c r="L98" s="51">
        <v>89125</v>
      </c>
      <c r="M98" s="2">
        <f t="shared" si="33"/>
        <v>78294.7528125</v>
      </c>
    </row>
    <row r="99" ht="14" customHeight="1" spans="1:13">
      <c r="A99" s="15">
        <v>99</v>
      </c>
      <c r="B99" s="32">
        <v>104838</v>
      </c>
      <c r="C99" s="16" t="s">
        <v>17</v>
      </c>
      <c r="D99" s="16" t="s">
        <v>126</v>
      </c>
      <c r="E99" s="52" t="s">
        <v>127</v>
      </c>
      <c r="F99" s="47">
        <v>0.793</v>
      </c>
      <c r="G99" s="39"/>
      <c r="H99" s="39"/>
      <c r="I99" s="34"/>
      <c r="J99" s="47">
        <v>0.793</v>
      </c>
      <c r="K99" s="29">
        <f>J99*1.025</f>
        <v>0.812825</v>
      </c>
      <c r="L99" s="51">
        <v>71300</v>
      </c>
      <c r="M99" s="2">
        <f t="shared" si="33"/>
        <v>57954.4225</v>
      </c>
    </row>
    <row r="100" ht="14" customHeight="1" spans="1:13">
      <c r="A100" s="15">
        <v>100</v>
      </c>
      <c r="B100" s="32">
        <v>105267</v>
      </c>
      <c r="C100" s="16" t="s">
        <v>12</v>
      </c>
      <c r="D100" s="35" t="s">
        <v>128</v>
      </c>
      <c r="E100" s="52" t="s">
        <v>129</v>
      </c>
      <c r="F100" s="47">
        <v>0.697</v>
      </c>
      <c r="G100" s="39"/>
      <c r="H100" s="39"/>
      <c r="I100" s="34"/>
      <c r="J100" s="47">
        <v>0.697</v>
      </c>
      <c r="K100" s="29">
        <f>J100*1.035</f>
        <v>0.721395</v>
      </c>
      <c r="L100" s="51">
        <v>136400</v>
      </c>
      <c r="M100" s="2">
        <f t="shared" si="33"/>
        <v>98398.278</v>
      </c>
    </row>
    <row r="101" spans="1:13">
      <c r="A101" s="15">
        <v>96</v>
      </c>
      <c r="B101" s="32">
        <v>104429</v>
      </c>
      <c r="C101" s="16" t="str">
        <f>VLOOKUP(B:B,[1]查询时间段分门店销售汇总!$D$1:$H$65536,5,0)</f>
        <v>西北片区</v>
      </c>
      <c r="D101" s="16" t="s">
        <v>130</v>
      </c>
      <c r="E101" s="52" t="s">
        <v>131</v>
      </c>
      <c r="F101" s="47">
        <v>0.4812</v>
      </c>
      <c r="G101" s="39"/>
      <c r="H101" s="39"/>
      <c r="I101" s="34"/>
      <c r="J101" s="47">
        <v>0.4812</v>
      </c>
      <c r="K101" s="29">
        <v>0.6</v>
      </c>
      <c r="L101" s="51">
        <v>106950</v>
      </c>
      <c r="M101" s="2">
        <f t="shared" si="33"/>
        <v>64170</v>
      </c>
    </row>
    <row r="102" spans="1:13">
      <c r="A102" s="15">
        <v>97</v>
      </c>
      <c r="B102" s="32">
        <v>104430</v>
      </c>
      <c r="C102" s="16" t="str">
        <f>VLOOKUP(B:B,[1]查询时间段分门店销售汇总!$D$1:$H$65536,5,0)</f>
        <v>东南片区</v>
      </c>
      <c r="D102" s="16" t="s">
        <v>132</v>
      </c>
      <c r="E102" s="52" t="s">
        <v>133</v>
      </c>
      <c r="F102" s="47">
        <v>0.8096</v>
      </c>
      <c r="G102" s="39"/>
      <c r="H102" s="39"/>
      <c r="I102" s="34"/>
      <c r="J102" s="47">
        <v>0.8096</v>
      </c>
      <c r="K102" s="27">
        <f>J102*1.015</f>
        <v>0.821744</v>
      </c>
      <c r="L102" s="51">
        <v>89125</v>
      </c>
      <c r="M102" s="2">
        <f t="shared" si="33"/>
        <v>73237.934</v>
      </c>
    </row>
    <row r="103" ht="14" customHeight="1" spans="1:13">
      <c r="A103" s="15">
        <v>101</v>
      </c>
      <c r="B103" s="32">
        <v>105396</v>
      </c>
      <c r="C103" s="16" t="s">
        <v>15</v>
      </c>
      <c r="D103" s="35" t="s">
        <v>134</v>
      </c>
      <c r="E103" s="52" t="s">
        <v>135</v>
      </c>
      <c r="F103" s="15" t="str">
        <f>VLOOKUP(B:B,'[2]查询门店会员消费占比（原表）'!$B$1:$K$65536,10,0)</f>
        <v>55.14%</v>
      </c>
      <c r="G103" s="39"/>
      <c r="H103" s="39"/>
      <c r="I103" s="34"/>
      <c r="J103" s="47">
        <v>0.5514</v>
      </c>
      <c r="K103" s="27">
        <v>0.61</v>
      </c>
      <c r="L103" s="51">
        <v>71300</v>
      </c>
      <c r="M103" s="2">
        <f t="shared" si="33"/>
        <v>43493</v>
      </c>
    </row>
    <row r="104" ht="14" customHeight="1" spans="1:13">
      <c r="A104" s="15">
        <v>102</v>
      </c>
      <c r="B104" s="36">
        <v>105910</v>
      </c>
      <c r="C104" s="16" t="s">
        <v>15</v>
      </c>
      <c r="D104" s="35"/>
      <c r="E104" s="53" t="s">
        <v>136</v>
      </c>
      <c r="F104" s="15" t="str">
        <f>VLOOKUP(B:B,'[2]查询门店会员消费占比（原表）'!$B$1:$K$65536,10,0)</f>
        <v>48.79%</v>
      </c>
      <c r="G104" s="39"/>
      <c r="H104" s="39"/>
      <c r="I104" s="34"/>
      <c r="J104" s="47">
        <v>0.4879</v>
      </c>
      <c r="K104" s="29">
        <f>J104*1.05</f>
        <v>0.512295</v>
      </c>
      <c r="L104" s="51">
        <v>78430</v>
      </c>
      <c r="M104" s="2">
        <f t="shared" si="33"/>
        <v>40179.29685</v>
      </c>
    </row>
    <row r="105" ht="14" customHeight="1" spans="1:13">
      <c r="A105" s="15">
        <v>103</v>
      </c>
      <c r="B105" s="36">
        <v>105751</v>
      </c>
      <c r="C105" s="16" t="s">
        <v>15</v>
      </c>
      <c r="D105" s="35"/>
      <c r="E105" s="53" t="s">
        <v>137</v>
      </c>
      <c r="F105" s="15" t="str">
        <f>VLOOKUP(B:B,'[2]查询门店会员消费占比（原表）'!$B$1:$K$65536,10,0)</f>
        <v>55.27%</v>
      </c>
      <c r="G105" s="39"/>
      <c r="H105" s="39"/>
      <c r="I105" s="34"/>
      <c r="J105" s="47">
        <v>0.5527</v>
      </c>
      <c r="K105" s="27">
        <v>0.61</v>
      </c>
      <c r="L105" s="51">
        <v>114080</v>
      </c>
      <c r="M105" s="2">
        <f t="shared" si="33"/>
        <v>69588.8</v>
      </c>
    </row>
    <row r="106" ht="14" customHeight="1" spans="1:13">
      <c r="A106" s="15">
        <v>104</v>
      </c>
      <c r="B106" s="32">
        <v>106066</v>
      </c>
      <c r="C106" s="16" t="s">
        <v>54</v>
      </c>
      <c r="D106" s="35"/>
      <c r="E106" s="52" t="s">
        <v>138</v>
      </c>
      <c r="F106" s="15" t="str">
        <f>VLOOKUP(B:B,'[2]查询门店会员消费占比（原表）'!$B$1:$K$65536,10,0)</f>
        <v>35.77%</v>
      </c>
      <c r="G106" s="39"/>
      <c r="H106" s="39"/>
      <c r="I106" s="34"/>
      <c r="J106" s="47">
        <v>0.3577</v>
      </c>
      <c r="K106" s="29">
        <f>J106*1.05</f>
        <v>0.375585</v>
      </c>
      <c r="L106" s="51">
        <v>143220</v>
      </c>
      <c r="M106" s="2">
        <f t="shared" si="33"/>
        <v>53791.2837</v>
      </c>
    </row>
    <row r="107" spans="1:13">
      <c r="A107" s="32"/>
      <c r="B107" s="32"/>
      <c r="C107" s="16"/>
      <c r="D107" s="16"/>
      <c r="E107" s="54" t="s">
        <v>139</v>
      </c>
      <c r="F107" s="15"/>
      <c r="G107" s="39"/>
      <c r="H107" s="39">
        <f>SUM(H3:H103)</f>
        <v>18582.78</v>
      </c>
      <c r="I107" s="39">
        <f t="shared" ref="I107:M107" si="44">SUM(I3:I106)</f>
        <v>17070</v>
      </c>
      <c r="J107" s="15">
        <v>71.41</v>
      </c>
      <c r="K107" s="55">
        <f>M107/L107</f>
        <v>0.752594116536596</v>
      </c>
      <c r="L107" s="2">
        <f t="shared" si="44"/>
        <v>26184646</v>
      </c>
      <c r="M107" s="2">
        <f t="shared" si="44"/>
        <v>19706410.5231935</v>
      </c>
    </row>
    <row r="110" spans="2:2">
      <c r="B110" s="40" t="s">
        <v>140</v>
      </c>
    </row>
    <row r="111" spans="2:2">
      <c r="B111" s="40" t="s">
        <v>141</v>
      </c>
    </row>
    <row r="112" spans="2:2">
      <c r="B112" s="40" t="s">
        <v>142</v>
      </c>
    </row>
    <row r="113" spans="2:2">
      <c r="B113" s="40" t="s">
        <v>143</v>
      </c>
    </row>
    <row r="114" spans="2:2">
      <c r="B114" s="40" t="s">
        <v>144</v>
      </c>
    </row>
    <row r="115" spans="2:2">
      <c r="B115" s="40" t="s">
        <v>145</v>
      </c>
    </row>
    <row r="116" spans="2:2">
      <c r="B116" s="41" t="s">
        <v>146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5"/>
  <sheetViews>
    <sheetView tabSelected="1" topLeftCell="B1" workbookViewId="0">
      <selection activeCell="M4" sqref="M4"/>
    </sheetView>
  </sheetViews>
  <sheetFormatPr defaultColWidth="9" defaultRowHeight="13.5"/>
  <cols>
    <col min="1" max="2" width="9" style="2"/>
    <col min="3" max="3" width="9" style="4"/>
    <col min="4" max="4" width="13.375" style="4" hidden="1" customWidth="1"/>
    <col min="5" max="5" width="25" style="4" customWidth="1"/>
    <col min="6" max="6" width="10.75" style="2" customWidth="1"/>
    <col min="7" max="7" width="12.875" style="2" customWidth="1"/>
    <col min="8" max="10" width="11.125" style="2" customWidth="1"/>
    <col min="11" max="11" width="11.375" style="5" customWidth="1"/>
    <col min="12" max="12" width="9" style="2"/>
    <col min="13" max="13" width="8.375" style="2" customWidth="1"/>
    <col min="14" max="16384" width="9" style="2"/>
  </cols>
  <sheetData>
    <row r="1" ht="22.5" spans="1:15">
      <c r="A1" s="6" t="s">
        <v>0</v>
      </c>
      <c r="B1" s="6"/>
      <c r="C1" s="7"/>
      <c r="D1" s="7"/>
      <c r="E1" s="8"/>
      <c r="F1" s="6"/>
      <c r="G1" s="9"/>
      <c r="H1" s="9"/>
      <c r="I1" s="9"/>
      <c r="J1" s="9"/>
      <c r="K1" s="23"/>
      <c r="L1" s="24"/>
      <c r="M1" s="24"/>
      <c r="N1" s="24"/>
      <c r="O1" s="24"/>
    </row>
    <row r="2" s="1" customFormat="1" ht="30.75" spans="1:15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9</v>
      </c>
      <c r="G2" s="14" t="s">
        <v>147</v>
      </c>
      <c r="H2" s="14" t="s">
        <v>148</v>
      </c>
      <c r="I2" s="14" t="s">
        <v>149</v>
      </c>
      <c r="J2" s="14" t="s">
        <v>150</v>
      </c>
      <c r="K2" s="25" t="s">
        <v>10</v>
      </c>
      <c r="L2" s="26" t="s">
        <v>151</v>
      </c>
      <c r="M2" s="26" t="s">
        <v>152</v>
      </c>
      <c r="N2" s="26" t="s">
        <v>153</v>
      </c>
      <c r="O2" s="26" t="s">
        <v>154</v>
      </c>
    </row>
    <row r="3" spans="1:15">
      <c r="A3" s="15">
        <v>1</v>
      </c>
      <c r="B3" s="15">
        <v>357</v>
      </c>
      <c r="C3" s="16" t="s">
        <v>12</v>
      </c>
      <c r="D3" s="16"/>
      <c r="E3" s="17" t="s">
        <v>13</v>
      </c>
      <c r="F3" s="18">
        <v>258</v>
      </c>
      <c r="G3" s="18">
        <f>VLOOKUP(B:B,[3]Sheet4!$A$1:$B$65536,2,0)</f>
        <v>209</v>
      </c>
      <c r="H3" s="18">
        <f>G3-F3</f>
        <v>-49</v>
      </c>
      <c r="I3" s="18">
        <v>2</v>
      </c>
      <c r="J3" s="18">
        <f>H3*2+-I3*2</f>
        <v>-102</v>
      </c>
      <c r="K3" s="27">
        <v>0.7</v>
      </c>
      <c r="L3" s="24" t="str">
        <f>VLOOKUP(B:B,[4]查询门店会员消费占比!$B$1:$K$65536,10,0)</f>
        <v>73.08%</v>
      </c>
      <c r="M3" s="28">
        <f>(L3-K3)/K3</f>
        <v>0.0440000000000001</v>
      </c>
      <c r="N3" s="24"/>
      <c r="O3" s="24"/>
    </row>
    <row r="4" spans="1:15">
      <c r="A4" s="15">
        <v>2</v>
      </c>
      <c r="B4" s="15">
        <v>365</v>
      </c>
      <c r="C4" s="16" t="s">
        <v>12</v>
      </c>
      <c r="D4" s="16"/>
      <c r="E4" s="17" t="s">
        <v>14</v>
      </c>
      <c r="F4" s="18">
        <v>236</v>
      </c>
      <c r="G4" s="18">
        <f>VLOOKUP(B:B,[3]Sheet4!$A$1:$B$65536,2,0)</f>
        <v>225</v>
      </c>
      <c r="H4" s="18">
        <f t="shared" ref="H4:H35" si="0">G4-F4</f>
        <v>-11</v>
      </c>
      <c r="I4" s="18">
        <v>4</v>
      </c>
      <c r="J4" s="18">
        <f>H4*2+-I4*2</f>
        <v>-30</v>
      </c>
      <c r="K4" s="29">
        <v>0.75522</v>
      </c>
      <c r="L4" s="24" t="str">
        <f>VLOOKUP(B:B,[4]查询门店会员消费占比!$B$1:$K$65536,10,0)</f>
        <v>72.6%</v>
      </c>
      <c r="M4" s="28">
        <f t="shared" ref="M4:M35" si="1">(L4-K4)/K4</f>
        <v>-0.0386907126400255</v>
      </c>
      <c r="N4" s="24"/>
      <c r="O4" s="24"/>
    </row>
    <row r="5" spans="1:15">
      <c r="A5" s="15">
        <v>3</v>
      </c>
      <c r="B5" s="15">
        <v>399</v>
      </c>
      <c r="C5" s="16" t="s">
        <v>15</v>
      </c>
      <c r="D5" s="16"/>
      <c r="E5" s="17" t="s">
        <v>16</v>
      </c>
      <c r="F5" s="18">
        <v>109</v>
      </c>
      <c r="G5" s="18">
        <f>VLOOKUP(B:B,[3]Sheet4!$A$1:$B$65536,2,0)</f>
        <v>264</v>
      </c>
      <c r="H5" s="18">
        <f t="shared" si="0"/>
        <v>155</v>
      </c>
      <c r="I5" s="18">
        <v>1</v>
      </c>
      <c r="J5" s="18">
        <f>-I5*2</f>
        <v>-2</v>
      </c>
      <c r="K5" s="27">
        <v>0.851179</v>
      </c>
      <c r="L5" s="24" t="str">
        <f>VLOOKUP(B:B,[4]查询门店会员消费占比!$B$1:$K$65536,10,0)</f>
        <v>76.25%</v>
      </c>
      <c r="M5" s="28">
        <f t="shared" si="1"/>
        <v>-0.104183726337233</v>
      </c>
      <c r="N5" s="24"/>
      <c r="O5" s="24"/>
    </row>
    <row r="6" spans="1:15">
      <c r="A6" s="15">
        <v>4</v>
      </c>
      <c r="B6" s="15">
        <v>754</v>
      </c>
      <c r="C6" s="16" t="s">
        <v>17</v>
      </c>
      <c r="D6" s="16"/>
      <c r="E6" s="17" t="s">
        <v>18</v>
      </c>
      <c r="F6" s="18">
        <v>235</v>
      </c>
      <c r="G6" s="18">
        <f>VLOOKUP(B:B,[3]Sheet4!$A$1:$B$65536,2,0)</f>
        <v>352</v>
      </c>
      <c r="H6" s="18">
        <f t="shared" si="0"/>
        <v>117</v>
      </c>
      <c r="I6" s="18">
        <v>3</v>
      </c>
      <c r="J6" s="18">
        <f>-I6*2</f>
        <v>-6</v>
      </c>
      <c r="K6" s="29">
        <v>0.6519465</v>
      </c>
      <c r="L6" s="24" t="str">
        <f>VLOOKUP(B:B,[4]查询门店会员消费占比!$B$1:$K$65536,10,0)</f>
        <v>65.01%</v>
      </c>
      <c r="M6" s="28">
        <f t="shared" si="1"/>
        <v>-0.0028322876186926</v>
      </c>
      <c r="N6" s="24"/>
      <c r="O6" s="24"/>
    </row>
    <row r="7" spans="1:15">
      <c r="A7" s="15">
        <v>5</v>
      </c>
      <c r="B7" s="15">
        <v>351</v>
      </c>
      <c r="C7" s="16" t="s">
        <v>17</v>
      </c>
      <c r="D7" s="16"/>
      <c r="E7" s="17" t="s">
        <v>19</v>
      </c>
      <c r="F7" s="18">
        <v>71</v>
      </c>
      <c r="G7" s="18">
        <f>VLOOKUP(B:B,[3]Sheet4!$A$1:$B$65536,2,0)</f>
        <v>90</v>
      </c>
      <c r="H7" s="18">
        <f t="shared" si="0"/>
        <v>19</v>
      </c>
      <c r="I7" s="18">
        <v>3</v>
      </c>
      <c r="J7" s="18">
        <f>-I7*2</f>
        <v>-6</v>
      </c>
      <c r="K7" s="27">
        <v>0.85869</v>
      </c>
      <c r="L7" s="24" t="str">
        <f>VLOOKUP(B:B,[4]查询门店会员消费占比!$B$1:$K$65536,10,0)</f>
        <v>82.9%</v>
      </c>
      <c r="M7" s="28">
        <f t="shared" si="1"/>
        <v>-0.0345759237908906</v>
      </c>
      <c r="N7" s="24"/>
      <c r="O7" s="24"/>
    </row>
    <row r="8" spans="1:15">
      <c r="A8" s="15">
        <v>6</v>
      </c>
      <c r="B8" s="15">
        <v>52</v>
      </c>
      <c r="C8" s="16" t="s">
        <v>17</v>
      </c>
      <c r="D8" s="16"/>
      <c r="E8" s="17" t="s">
        <v>20</v>
      </c>
      <c r="F8" s="18">
        <v>135</v>
      </c>
      <c r="G8" s="18">
        <f>VLOOKUP(B:B,[3]Sheet4!$A$1:$B$65536,2,0)</f>
        <v>92</v>
      </c>
      <c r="H8" s="18">
        <f t="shared" si="0"/>
        <v>-43</v>
      </c>
      <c r="I8" s="18">
        <v>0</v>
      </c>
      <c r="J8" s="18">
        <f>H8*2+-I8*2</f>
        <v>-86</v>
      </c>
      <c r="K8" s="29">
        <v>0.778385</v>
      </c>
      <c r="L8" s="24" t="str">
        <f>VLOOKUP(B:B,[4]查询门店会员消费占比!$B$1:$K$65536,10,0)</f>
        <v>79.12%</v>
      </c>
      <c r="M8" s="28">
        <f t="shared" si="1"/>
        <v>0.016463575223058</v>
      </c>
      <c r="N8" s="24"/>
      <c r="O8" s="24"/>
    </row>
    <row r="9" spans="1:15">
      <c r="A9" s="15">
        <v>7</v>
      </c>
      <c r="B9" s="15">
        <v>359</v>
      </c>
      <c r="C9" s="16" t="s">
        <v>12</v>
      </c>
      <c r="D9" s="16"/>
      <c r="E9" s="17" t="s">
        <v>21</v>
      </c>
      <c r="F9" s="18">
        <v>196</v>
      </c>
      <c r="G9" s="18">
        <f>VLOOKUP(B:B,[3]Sheet4!$A$1:$B$65536,2,0)</f>
        <v>200</v>
      </c>
      <c r="H9" s="18">
        <f t="shared" si="0"/>
        <v>4</v>
      </c>
      <c r="I9" s="18">
        <v>9</v>
      </c>
      <c r="J9" s="18">
        <f>-I9*2</f>
        <v>-18</v>
      </c>
      <c r="K9" s="29">
        <v>0.815695</v>
      </c>
      <c r="L9" s="24" t="str">
        <f>VLOOKUP(B:B,[4]查询门店会员消费占比!$B$1:$K$65536,10,0)</f>
        <v>74.92%</v>
      </c>
      <c r="M9" s="28">
        <f t="shared" si="1"/>
        <v>-0.0815194404771391</v>
      </c>
      <c r="N9" s="24"/>
      <c r="O9" s="24"/>
    </row>
    <row r="10" spans="1:15">
      <c r="A10" s="15">
        <v>8</v>
      </c>
      <c r="B10" s="15">
        <v>572</v>
      </c>
      <c r="C10" s="16" t="s">
        <v>22</v>
      </c>
      <c r="D10" s="16"/>
      <c r="E10" s="17" t="s">
        <v>23</v>
      </c>
      <c r="F10" s="18">
        <v>140</v>
      </c>
      <c r="G10" s="18">
        <f>VLOOKUP(B:B,[3]Sheet4!$A$1:$B$65536,2,0)</f>
        <v>182</v>
      </c>
      <c r="H10" s="18">
        <f t="shared" si="0"/>
        <v>42</v>
      </c>
      <c r="I10" s="18">
        <v>2</v>
      </c>
      <c r="J10" s="18">
        <f>-I10*2</f>
        <v>-4</v>
      </c>
      <c r="K10" s="29">
        <v>0.8037025</v>
      </c>
      <c r="L10" s="24" t="str">
        <f>VLOOKUP(B:B,[4]查询门店会员消费占比!$B$1:$K$65536,10,0)</f>
        <v>80.81%</v>
      </c>
      <c r="M10" s="28">
        <f t="shared" si="1"/>
        <v>0.00547155197352261</v>
      </c>
      <c r="N10" s="24"/>
      <c r="O10" s="24"/>
    </row>
    <row r="11" spans="1:15">
      <c r="A11" s="15">
        <v>9</v>
      </c>
      <c r="B11" s="15">
        <v>743</v>
      </c>
      <c r="C11" s="16" t="s">
        <v>15</v>
      </c>
      <c r="D11" s="16"/>
      <c r="E11" s="17" t="s">
        <v>24</v>
      </c>
      <c r="F11" s="18">
        <v>165</v>
      </c>
      <c r="G11" s="18">
        <f>VLOOKUP(B:B,[3]Sheet4!$A$1:$B$65536,2,0)</f>
        <v>178</v>
      </c>
      <c r="H11" s="18">
        <f t="shared" si="0"/>
        <v>13</v>
      </c>
      <c r="I11" s="18">
        <v>1</v>
      </c>
      <c r="J11" s="18">
        <f>-I11*2</f>
        <v>-2</v>
      </c>
      <c r="K11" s="29">
        <v>0.7559375</v>
      </c>
      <c r="L11" s="24" t="str">
        <f>VLOOKUP(B:B,[4]查询门店会员消费占比!$B$1:$K$65536,10,0)</f>
        <v>74.36%</v>
      </c>
      <c r="M11" s="28">
        <f t="shared" si="1"/>
        <v>-0.0163207937164117</v>
      </c>
      <c r="N11" s="24"/>
      <c r="O11" s="24"/>
    </row>
    <row r="12" spans="1:15">
      <c r="A12" s="15">
        <v>10</v>
      </c>
      <c r="B12" s="15">
        <v>744</v>
      </c>
      <c r="C12" s="16" t="s">
        <v>22</v>
      </c>
      <c r="D12" s="16"/>
      <c r="E12" s="17" t="s">
        <v>25</v>
      </c>
      <c r="F12" s="18">
        <v>239</v>
      </c>
      <c r="G12" s="18">
        <f>VLOOKUP(B:B,[3]Sheet4!$A$1:$B$65536,2,0)</f>
        <v>180</v>
      </c>
      <c r="H12" s="18">
        <f t="shared" si="0"/>
        <v>-59</v>
      </c>
      <c r="I12" s="18">
        <v>8</v>
      </c>
      <c r="J12" s="18">
        <f>H12*2+-I12*2</f>
        <v>-134</v>
      </c>
      <c r="K12" s="29">
        <v>0.7848425</v>
      </c>
      <c r="L12" s="24" t="str">
        <f>VLOOKUP(B:B,[4]查询门店会员消费占比!$B$1:$K$65536,10,0)</f>
        <v>73.89%</v>
      </c>
      <c r="M12" s="28">
        <f t="shared" si="1"/>
        <v>-0.0585372224363487</v>
      </c>
      <c r="N12" s="24"/>
      <c r="O12" s="24"/>
    </row>
    <row r="13" spans="1:15">
      <c r="A13" s="15">
        <v>11</v>
      </c>
      <c r="B13" s="15">
        <v>391</v>
      </c>
      <c r="C13" s="16" t="s">
        <v>22</v>
      </c>
      <c r="D13" s="16"/>
      <c r="E13" s="17" t="s">
        <v>26</v>
      </c>
      <c r="F13" s="18">
        <v>235</v>
      </c>
      <c r="G13" s="18">
        <f>VLOOKUP(B:B,[3]Sheet4!$A$1:$B$65536,2,0)</f>
        <v>209</v>
      </c>
      <c r="H13" s="18">
        <f t="shared" si="0"/>
        <v>-26</v>
      </c>
      <c r="I13" s="18">
        <v>8</v>
      </c>
      <c r="J13" s="18">
        <f>H13*2+-I13*2</f>
        <v>-68</v>
      </c>
      <c r="K13" s="29">
        <v>0.692001</v>
      </c>
      <c r="L13" s="24" t="str">
        <f>VLOOKUP(B:B,[4]查询门店会员消费占比!$B$1:$K$65536,10,0)</f>
        <v>65.44%</v>
      </c>
      <c r="M13" s="28">
        <f t="shared" si="1"/>
        <v>-0.0543366266811753</v>
      </c>
      <c r="N13" s="24"/>
      <c r="O13" s="24"/>
    </row>
    <row r="14" spans="1:15">
      <c r="A14" s="15">
        <v>12</v>
      </c>
      <c r="B14" s="15">
        <v>54</v>
      </c>
      <c r="C14" s="16" t="s">
        <v>17</v>
      </c>
      <c r="D14" s="16"/>
      <c r="E14" s="17" t="s">
        <v>27</v>
      </c>
      <c r="F14" s="18">
        <v>131</v>
      </c>
      <c r="G14" s="18">
        <f>VLOOKUP(B:B,[3]Sheet4!$A$1:$B$65536,2,0)</f>
        <v>199</v>
      </c>
      <c r="H14" s="18">
        <f t="shared" si="0"/>
        <v>68</v>
      </c>
      <c r="I14" s="18">
        <v>2</v>
      </c>
      <c r="J14" s="18">
        <f>-I14*2</f>
        <v>-4</v>
      </c>
      <c r="K14" s="27">
        <v>0.9042635</v>
      </c>
      <c r="L14" s="24" t="str">
        <f>VLOOKUP(B:B,[4]查询门店会员消费占比!$B$1:$K$65536,10,0)</f>
        <v>89.31%</v>
      </c>
      <c r="M14" s="28">
        <f t="shared" si="1"/>
        <v>-0.0123454059574449</v>
      </c>
      <c r="N14" s="24"/>
      <c r="O14" s="24"/>
    </row>
    <row r="15" spans="1:15">
      <c r="A15" s="15">
        <v>13</v>
      </c>
      <c r="B15" s="15">
        <v>582</v>
      </c>
      <c r="C15" s="16" t="s">
        <v>12</v>
      </c>
      <c r="D15" s="16"/>
      <c r="E15" s="17" t="s">
        <v>28</v>
      </c>
      <c r="F15" s="19">
        <v>489</v>
      </c>
      <c r="G15" s="18">
        <f>VLOOKUP(B:B,[3]Sheet4!$A$1:$B$65536,2,0)</f>
        <v>448</v>
      </c>
      <c r="H15" s="18">
        <f t="shared" si="0"/>
        <v>-41</v>
      </c>
      <c r="I15" s="18">
        <v>7</v>
      </c>
      <c r="J15" s="18">
        <f>H15*2+-I15*2</f>
        <v>-96</v>
      </c>
      <c r="K15" s="29">
        <v>0.6</v>
      </c>
      <c r="L15" s="24" t="str">
        <f>VLOOKUP(B:B,[4]查询门店会员消费占比!$B$1:$K$65536,10,0)</f>
        <v>40.65%</v>
      </c>
      <c r="M15" s="28">
        <f t="shared" si="1"/>
        <v>-0.3225</v>
      </c>
      <c r="N15" s="24"/>
      <c r="O15" s="24"/>
    </row>
    <row r="16" spans="1:15">
      <c r="A16" s="15">
        <v>14</v>
      </c>
      <c r="B16" s="15">
        <v>387</v>
      </c>
      <c r="C16" s="16" t="s">
        <v>15</v>
      </c>
      <c r="D16" s="16"/>
      <c r="E16" s="17" t="s">
        <v>29</v>
      </c>
      <c r="F16" s="18">
        <v>246</v>
      </c>
      <c r="G16" s="18">
        <f>VLOOKUP(B:B,[3]Sheet4!$A$1:$B$65536,2,0)</f>
        <v>123</v>
      </c>
      <c r="H16" s="18">
        <f t="shared" si="0"/>
        <v>-123</v>
      </c>
      <c r="I16" s="18">
        <v>2</v>
      </c>
      <c r="J16" s="18">
        <f>H16*2+-I16*2</f>
        <v>-250</v>
      </c>
      <c r="K16" s="29">
        <v>0.7825875</v>
      </c>
      <c r="L16" s="24" t="str">
        <f>VLOOKUP(B:B,[4]查询门店会员消费占比!$B$1:$K$65536,10,0)</f>
        <v>82.81%</v>
      </c>
      <c r="M16" s="30">
        <f t="shared" si="1"/>
        <v>0.0581564361812578</v>
      </c>
      <c r="N16" s="24" t="s">
        <v>155</v>
      </c>
      <c r="O16" s="24"/>
    </row>
    <row r="17" spans="1:15">
      <c r="A17" s="15">
        <v>15</v>
      </c>
      <c r="B17" s="15">
        <v>717</v>
      </c>
      <c r="C17" s="16" t="s">
        <v>30</v>
      </c>
      <c r="D17" s="16"/>
      <c r="E17" s="17" t="s">
        <v>31</v>
      </c>
      <c r="F17" s="18">
        <v>82</v>
      </c>
      <c r="G17" s="18">
        <f>VLOOKUP(B:B,[3]Sheet4!$A$1:$B$65536,2,0)</f>
        <v>133</v>
      </c>
      <c r="H17" s="18">
        <f t="shared" si="0"/>
        <v>51</v>
      </c>
      <c r="I17" s="18">
        <v>1</v>
      </c>
      <c r="J17" s="18">
        <f>-I17*2</f>
        <v>-2</v>
      </c>
      <c r="K17" s="27">
        <v>0.834127</v>
      </c>
      <c r="L17" s="24" t="str">
        <f>VLOOKUP(B:B,[4]查询门店会员消费占比!$B$1:$K$65536,10,0)</f>
        <v>80.45%</v>
      </c>
      <c r="M17" s="28">
        <f t="shared" si="1"/>
        <v>-0.0355185721119206</v>
      </c>
      <c r="N17" s="24"/>
      <c r="O17" s="24"/>
    </row>
    <row r="18" spans="1:15">
      <c r="A18" s="15">
        <v>16</v>
      </c>
      <c r="B18" s="15">
        <v>349</v>
      </c>
      <c r="C18" s="16" t="s">
        <v>22</v>
      </c>
      <c r="D18" s="16"/>
      <c r="E18" s="17" t="s">
        <v>32</v>
      </c>
      <c r="F18" s="18">
        <v>294</v>
      </c>
      <c r="G18" s="18">
        <f>VLOOKUP(B:B,[3]Sheet4!$A$1:$B$65536,2,0)</f>
        <v>189</v>
      </c>
      <c r="H18" s="18">
        <f t="shared" si="0"/>
        <v>-105</v>
      </c>
      <c r="I18" s="18">
        <v>2</v>
      </c>
      <c r="J18" s="18">
        <f>H18*2+-I18*2</f>
        <v>-214</v>
      </c>
      <c r="K18" s="27">
        <v>0.65</v>
      </c>
      <c r="L18" s="24" t="str">
        <f>VLOOKUP(B:B,[4]查询门店会员消费占比!$B$1:$K$65536,10,0)</f>
        <v>58.81%</v>
      </c>
      <c r="M18" s="28">
        <f t="shared" si="1"/>
        <v>-0.0952307692307692</v>
      </c>
      <c r="N18" s="24"/>
      <c r="O18" s="24"/>
    </row>
    <row r="19" spans="1:15">
      <c r="A19" s="15">
        <v>17</v>
      </c>
      <c r="B19" s="15">
        <v>710</v>
      </c>
      <c r="C19" s="16" t="s">
        <v>17</v>
      </c>
      <c r="D19" s="16"/>
      <c r="E19" s="17" t="s">
        <v>33</v>
      </c>
      <c r="F19" s="18">
        <v>64</v>
      </c>
      <c r="G19" s="18">
        <f>VLOOKUP(B:B,[3]Sheet4!$A$1:$B$65536,2,0)</f>
        <v>137</v>
      </c>
      <c r="H19" s="18">
        <f t="shared" si="0"/>
        <v>73</v>
      </c>
      <c r="I19" s="18">
        <v>1</v>
      </c>
      <c r="J19" s="18">
        <f>-I19*2</f>
        <v>-2</v>
      </c>
      <c r="K19" s="27">
        <v>0.8305745</v>
      </c>
      <c r="L19" s="24" t="str">
        <f>VLOOKUP(B:B,[4]查询门店会员消费占比!$B$1:$K$65536,10,0)</f>
        <v>82.72%</v>
      </c>
      <c r="M19" s="28">
        <f t="shared" si="1"/>
        <v>-0.00406285047277524</v>
      </c>
      <c r="N19" s="24"/>
      <c r="O19" s="24"/>
    </row>
    <row r="20" spans="1:15">
      <c r="A20" s="15">
        <v>18</v>
      </c>
      <c r="B20" s="15">
        <v>747</v>
      </c>
      <c r="C20" s="16" t="s">
        <v>22</v>
      </c>
      <c r="D20" s="16"/>
      <c r="E20" s="17" t="s">
        <v>34</v>
      </c>
      <c r="F20" s="18">
        <v>136</v>
      </c>
      <c r="G20" s="18">
        <f>VLOOKUP(B:B,[3]Sheet4!$A$1:$B$65536,2,0)</f>
        <v>175</v>
      </c>
      <c r="H20" s="18">
        <f t="shared" si="0"/>
        <v>39</v>
      </c>
      <c r="I20" s="18">
        <v>2</v>
      </c>
      <c r="J20" s="18">
        <f>-I20*2</f>
        <v>-4</v>
      </c>
      <c r="K20" s="29">
        <v>0.78884</v>
      </c>
      <c r="L20" s="24" t="str">
        <f>VLOOKUP(B:B,[4]查询门店会员消费占比!$B$1:$K$65536,10,0)</f>
        <v>81.74%</v>
      </c>
      <c r="M20" s="28">
        <f t="shared" si="1"/>
        <v>0.0362050605953044</v>
      </c>
      <c r="N20" s="24"/>
      <c r="O20" s="24"/>
    </row>
    <row r="21" spans="1:15">
      <c r="A21" s="15">
        <v>19</v>
      </c>
      <c r="B21" s="15">
        <v>748</v>
      </c>
      <c r="C21" s="16" t="s">
        <v>30</v>
      </c>
      <c r="D21" s="16"/>
      <c r="E21" s="17" t="s">
        <v>35</v>
      </c>
      <c r="F21" s="18">
        <v>79</v>
      </c>
      <c r="G21" s="18">
        <f>VLOOKUP(B:B,[3]Sheet4!$A$1:$B$65536,2,0)</f>
        <v>118</v>
      </c>
      <c r="H21" s="18">
        <f t="shared" si="0"/>
        <v>39</v>
      </c>
      <c r="I21" s="18">
        <v>2</v>
      </c>
      <c r="J21" s="18">
        <f>-I21*2</f>
        <v>-4</v>
      </c>
      <c r="K21" s="27">
        <v>0.819714</v>
      </c>
      <c r="L21" s="24" t="str">
        <f>VLOOKUP(B:B,[4]查询门店会员消费占比!$B$1:$K$65536,10,0)</f>
        <v>81.62%</v>
      </c>
      <c r="M21" s="28">
        <f t="shared" si="1"/>
        <v>-0.00428686102713875</v>
      </c>
      <c r="N21" s="24"/>
      <c r="O21" s="24"/>
    </row>
    <row r="22" spans="1:15">
      <c r="A22" s="15">
        <v>20</v>
      </c>
      <c r="B22" s="15">
        <v>723</v>
      </c>
      <c r="C22" s="16" t="s">
        <v>22</v>
      </c>
      <c r="D22" s="16"/>
      <c r="E22" s="17" t="s">
        <v>36</v>
      </c>
      <c r="F22" s="18">
        <v>90</v>
      </c>
      <c r="G22" s="18">
        <f>VLOOKUP(B:B,[3]Sheet4!$A$1:$B$65536,2,0)</f>
        <v>135</v>
      </c>
      <c r="H22" s="18">
        <f t="shared" si="0"/>
        <v>45</v>
      </c>
      <c r="I22" s="18">
        <v>0</v>
      </c>
      <c r="J22" s="18"/>
      <c r="K22" s="27">
        <v>0.817887</v>
      </c>
      <c r="L22" s="24" t="str">
        <f>VLOOKUP(B:B,[4]查询门店会员消费占比!$B$1:$K$65536,10,0)</f>
        <v>85.95%</v>
      </c>
      <c r="M22" s="28">
        <f t="shared" si="1"/>
        <v>0.0508786666128695</v>
      </c>
      <c r="N22" s="24"/>
      <c r="O22" s="24"/>
    </row>
    <row r="23" spans="1:15">
      <c r="A23" s="15">
        <v>21</v>
      </c>
      <c r="B23" s="15">
        <v>750</v>
      </c>
      <c r="C23" s="16" t="s">
        <v>15</v>
      </c>
      <c r="D23" s="16"/>
      <c r="E23" s="17" t="s">
        <v>37</v>
      </c>
      <c r="F23" s="19">
        <v>461</v>
      </c>
      <c r="G23" s="18">
        <f>VLOOKUP(B:B,[3]Sheet4!$A$1:$B$65536,2,0)</f>
        <v>544</v>
      </c>
      <c r="H23" s="18">
        <f t="shared" si="0"/>
        <v>83</v>
      </c>
      <c r="I23" s="18">
        <v>23</v>
      </c>
      <c r="J23" s="18">
        <f>-I23*2</f>
        <v>-46</v>
      </c>
      <c r="K23" s="29">
        <v>0.696762</v>
      </c>
      <c r="L23" s="24" t="str">
        <f>VLOOKUP(B:B,[4]查询门店会员消费占比!$B$1:$K$65536,10,0)</f>
        <v>69.2%</v>
      </c>
      <c r="M23" s="28">
        <f t="shared" si="1"/>
        <v>-0.00683447145510222</v>
      </c>
      <c r="N23" s="24"/>
      <c r="O23" s="24"/>
    </row>
    <row r="24" spans="1:15">
      <c r="A24" s="15">
        <v>22</v>
      </c>
      <c r="B24" s="15">
        <v>545</v>
      </c>
      <c r="C24" s="16" t="s">
        <v>15</v>
      </c>
      <c r="D24" s="16"/>
      <c r="E24" s="17" t="s">
        <v>38</v>
      </c>
      <c r="F24" s="18">
        <v>63</v>
      </c>
      <c r="G24" s="18">
        <f>VLOOKUP(B:B,[3]Sheet4!$A$1:$B$65536,2,0)</f>
        <v>77</v>
      </c>
      <c r="H24" s="18">
        <f t="shared" si="0"/>
        <v>14</v>
      </c>
      <c r="I24" s="18">
        <v>4</v>
      </c>
      <c r="J24" s="18">
        <f>-I24*2</f>
        <v>-8</v>
      </c>
      <c r="K24" s="27">
        <v>0.843465</v>
      </c>
      <c r="L24" s="24" t="str">
        <f>VLOOKUP(B:B,[4]查询门店会员消费占比!$B$1:$K$65536,10,0)</f>
        <v>79.36%</v>
      </c>
      <c r="M24" s="28">
        <f t="shared" si="1"/>
        <v>-0.0591192284208593</v>
      </c>
      <c r="N24" s="24"/>
      <c r="O24" s="24"/>
    </row>
    <row r="25" spans="1:15">
      <c r="A25" s="15">
        <v>23</v>
      </c>
      <c r="B25" s="15">
        <v>741</v>
      </c>
      <c r="C25" s="16" t="s">
        <v>12</v>
      </c>
      <c r="D25" s="16"/>
      <c r="E25" s="17" t="s">
        <v>39</v>
      </c>
      <c r="F25" s="18">
        <v>75</v>
      </c>
      <c r="G25" s="18">
        <f>VLOOKUP(B:B,[3]Sheet4!$A$1:$B$65536,2,0)</f>
        <v>121</v>
      </c>
      <c r="H25" s="18">
        <f t="shared" si="0"/>
        <v>46</v>
      </c>
      <c r="I25" s="18">
        <v>2</v>
      </c>
      <c r="J25" s="18">
        <f>-I25*2</f>
        <v>-4</v>
      </c>
      <c r="K25" s="29">
        <v>0.763625</v>
      </c>
      <c r="L25" s="24" t="str">
        <f>VLOOKUP(B:B,[4]查询门店会员消费占比!$B$1:$K$65536,10,0)</f>
        <v>71.27%</v>
      </c>
      <c r="M25" s="28">
        <f t="shared" si="1"/>
        <v>-0.0666884923882796</v>
      </c>
      <c r="N25" s="24"/>
      <c r="O25" s="24"/>
    </row>
    <row r="26" spans="1:15">
      <c r="A26" s="15">
        <v>24</v>
      </c>
      <c r="B26" s="15">
        <v>732</v>
      </c>
      <c r="C26" s="16" t="s">
        <v>30</v>
      </c>
      <c r="D26" s="16"/>
      <c r="E26" s="17" t="s">
        <v>40</v>
      </c>
      <c r="F26" s="18">
        <v>73</v>
      </c>
      <c r="G26" s="18">
        <f>VLOOKUP(B:B,[3]Sheet4!$A$1:$B$65536,2,0)</f>
        <v>54</v>
      </c>
      <c r="H26" s="18">
        <f t="shared" si="0"/>
        <v>-19</v>
      </c>
      <c r="I26" s="18">
        <v>0</v>
      </c>
      <c r="J26" s="18">
        <f>H26*2+-I26*2</f>
        <v>-38</v>
      </c>
      <c r="K26" s="29">
        <v>0.717705</v>
      </c>
      <c r="L26" s="24" t="str">
        <f>VLOOKUP(B:B,[4]查询门店会员消费占比!$B$1:$K$65536,10,0)</f>
        <v>74.67%</v>
      </c>
      <c r="M26" s="28">
        <f t="shared" si="1"/>
        <v>0.0403996070809037</v>
      </c>
      <c r="N26" s="24"/>
      <c r="O26" s="24"/>
    </row>
    <row r="27" spans="1:15">
      <c r="A27" s="15">
        <v>25</v>
      </c>
      <c r="B27" s="15">
        <v>709</v>
      </c>
      <c r="C27" s="16" t="s">
        <v>12</v>
      </c>
      <c r="D27" s="16"/>
      <c r="E27" s="17" t="s">
        <v>41</v>
      </c>
      <c r="F27" s="18">
        <v>249</v>
      </c>
      <c r="G27" s="18">
        <f>VLOOKUP(B:B,[3]Sheet4!$A$1:$B$65536,2,0)</f>
        <v>215</v>
      </c>
      <c r="H27" s="18">
        <f t="shared" si="0"/>
        <v>-34</v>
      </c>
      <c r="I27" s="18">
        <v>2</v>
      </c>
      <c r="J27" s="18">
        <f>H27*2+-I27*2</f>
        <v>-72</v>
      </c>
      <c r="K27" s="29">
        <v>0.80032</v>
      </c>
      <c r="L27" s="24" t="str">
        <f>VLOOKUP(B:B,[4]查询门店会员消费占比!$B$1:$K$65536,10,0)</f>
        <v>77.78%</v>
      </c>
      <c r="M27" s="28">
        <f t="shared" si="1"/>
        <v>-0.0281387445021991</v>
      </c>
      <c r="N27" s="24"/>
      <c r="O27" s="24"/>
    </row>
    <row r="28" spans="1:15">
      <c r="A28" s="20">
        <v>26</v>
      </c>
      <c r="B28" s="20">
        <v>514</v>
      </c>
      <c r="C28" s="21" t="s">
        <v>30</v>
      </c>
      <c r="D28" s="21"/>
      <c r="E28" s="22" t="s">
        <v>42</v>
      </c>
      <c r="F28" s="19">
        <v>75</v>
      </c>
      <c r="G28" s="19">
        <f>VLOOKUP(B:B,[3]Sheet4!$A$1:$B$65536,2,0)</f>
        <v>92</v>
      </c>
      <c r="H28" s="19">
        <f t="shared" si="0"/>
        <v>17</v>
      </c>
      <c r="I28" s="19">
        <v>0</v>
      </c>
      <c r="J28" s="19">
        <v>0</v>
      </c>
      <c r="K28" s="31">
        <v>0.9206</v>
      </c>
      <c r="L28" s="24" t="str">
        <f>VLOOKUP(B:B,[4]查询门店会员消费占比!$B$1:$K$65536,10,0)</f>
        <v>93.05%</v>
      </c>
      <c r="M28" s="28">
        <f t="shared" si="1"/>
        <v>0.0107538561807517</v>
      </c>
      <c r="N28" s="24"/>
      <c r="O28" s="24" t="s">
        <v>156</v>
      </c>
    </row>
    <row r="29" spans="1:15">
      <c r="A29" s="15">
        <v>27</v>
      </c>
      <c r="B29" s="15">
        <v>726</v>
      </c>
      <c r="C29" s="16" t="s">
        <v>12</v>
      </c>
      <c r="D29" s="16"/>
      <c r="E29" s="17" t="s">
        <v>43</v>
      </c>
      <c r="F29" s="18">
        <v>199</v>
      </c>
      <c r="G29" s="18">
        <f>VLOOKUP(B:B,[3]Sheet4!$A$1:$B$65536,2,0)</f>
        <v>214</v>
      </c>
      <c r="H29" s="18">
        <f t="shared" si="0"/>
        <v>15</v>
      </c>
      <c r="I29" s="18">
        <v>5</v>
      </c>
      <c r="J29" s="18">
        <f>-I29*2</f>
        <v>-10</v>
      </c>
      <c r="K29" s="29">
        <v>0.7934525</v>
      </c>
      <c r="L29" s="24" t="str">
        <f>VLOOKUP(B:B,[4]查询门店会员消费占比!$B$1:$K$65536,10,0)</f>
        <v>82.01%</v>
      </c>
      <c r="M29" s="28">
        <f t="shared" si="1"/>
        <v>0.0335842410226196</v>
      </c>
      <c r="N29" s="24"/>
      <c r="O29" s="24"/>
    </row>
    <row r="30" spans="1:15">
      <c r="A30" s="15">
        <v>28</v>
      </c>
      <c r="B30" s="15">
        <v>570</v>
      </c>
      <c r="C30" s="16" t="s">
        <v>12</v>
      </c>
      <c r="D30" s="16"/>
      <c r="E30" s="17" t="s">
        <v>44</v>
      </c>
      <c r="F30" s="18">
        <v>147</v>
      </c>
      <c r="G30" s="18">
        <f>VLOOKUP(B:B,[3]Sheet4!$A$1:$B$65536,2,0)</f>
        <v>126</v>
      </c>
      <c r="H30" s="18">
        <f t="shared" si="0"/>
        <v>-21</v>
      </c>
      <c r="I30" s="18">
        <v>0</v>
      </c>
      <c r="J30" s="18">
        <f>H30*2+-I30*2</f>
        <v>-42</v>
      </c>
      <c r="K30" s="29">
        <v>0.81549</v>
      </c>
      <c r="L30" s="24" t="str">
        <f>VLOOKUP(B:B,[4]查询门店会员消费占比!$B$1:$K$65536,10,0)</f>
        <v>81.6%</v>
      </c>
      <c r="M30" s="28">
        <f t="shared" si="1"/>
        <v>0.000625390869293185</v>
      </c>
      <c r="N30" s="24"/>
      <c r="O30" s="24"/>
    </row>
    <row r="31" spans="1:15">
      <c r="A31" s="15">
        <v>29</v>
      </c>
      <c r="B31" s="15">
        <v>598</v>
      </c>
      <c r="C31" s="16" t="s">
        <v>15</v>
      </c>
      <c r="D31" s="16"/>
      <c r="E31" s="17" t="s">
        <v>45</v>
      </c>
      <c r="F31" s="18">
        <v>181</v>
      </c>
      <c r="G31" s="18">
        <f>VLOOKUP(B:B,[3]Sheet4!$A$1:$B$65536,2,0)</f>
        <v>165</v>
      </c>
      <c r="H31" s="18">
        <f t="shared" si="0"/>
        <v>-16</v>
      </c>
      <c r="I31" s="18">
        <v>4</v>
      </c>
      <c r="J31" s="18">
        <f>H31*2+-I31*2</f>
        <v>-40</v>
      </c>
      <c r="K31" s="29">
        <v>0.7262125</v>
      </c>
      <c r="L31" s="24" t="str">
        <f>VLOOKUP(B:B,[4]查询门店会员消费占比!$B$1:$K$65536,10,0)</f>
        <v>72.1%</v>
      </c>
      <c r="M31" s="28">
        <f t="shared" si="1"/>
        <v>-0.00717765116959576</v>
      </c>
      <c r="N31" s="24"/>
      <c r="O31" s="24"/>
    </row>
    <row r="32" spans="1:15">
      <c r="A32" s="15">
        <v>30</v>
      </c>
      <c r="B32" s="15">
        <v>724</v>
      </c>
      <c r="C32" s="16" t="s">
        <v>15</v>
      </c>
      <c r="D32" s="16"/>
      <c r="E32" s="17" t="s">
        <v>46</v>
      </c>
      <c r="F32" s="18">
        <v>154</v>
      </c>
      <c r="G32" s="18">
        <f>VLOOKUP(B:B,[3]Sheet4!$A$1:$B$65536,2,0)</f>
        <v>95</v>
      </c>
      <c r="H32" s="18">
        <f t="shared" si="0"/>
        <v>-59</v>
      </c>
      <c r="I32" s="18">
        <v>2</v>
      </c>
      <c r="J32" s="18">
        <f>H32*2+-I32*2</f>
        <v>-122</v>
      </c>
      <c r="K32" s="27">
        <v>0.846307</v>
      </c>
      <c r="L32" s="24" t="str">
        <f>VLOOKUP(B:B,[4]查询门店会员消费占比!$B$1:$K$65536,10,0)</f>
        <v>81.61%</v>
      </c>
      <c r="M32" s="28">
        <f t="shared" si="1"/>
        <v>-0.035692721435602</v>
      </c>
      <c r="N32" s="24"/>
      <c r="O32" s="24"/>
    </row>
    <row r="33" spans="1:15">
      <c r="A33" s="15">
        <v>31</v>
      </c>
      <c r="B33" s="15">
        <v>546</v>
      </c>
      <c r="C33" s="16" t="s">
        <v>15</v>
      </c>
      <c r="D33" s="16"/>
      <c r="E33" s="17" t="s">
        <v>47</v>
      </c>
      <c r="F33" s="18">
        <v>180</v>
      </c>
      <c r="G33" s="18">
        <f>VLOOKUP(B:B,[3]Sheet4!$A$1:$B$65536,2,0)</f>
        <v>230</v>
      </c>
      <c r="H33" s="18">
        <f t="shared" si="0"/>
        <v>50</v>
      </c>
      <c r="I33" s="18">
        <v>12</v>
      </c>
      <c r="J33" s="18">
        <f>-I33*2</f>
        <v>-24</v>
      </c>
      <c r="K33" s="27">
        <v>0.812406</v>
      </c>
      <c r="L33" s="24" t="str">
        <f>VLOOKUP(B:B,[4]查询门店会员消费占比!$B$1:$K$65536,10,0)</f>
        <v>79.33%</v>
      </c>
      <c r="M33" s="28">
        <f t="shared" si="1"/>
        <v>-0.0235177977513706</v>
      </c>
      <c r="N33" s="24"/>
      <c r="O33" s="24"/>
    </row>
    <row r="34" spans="1:15">
      <c r="A34" s="15">
        <v>32</v>
      </c>
      <c r="B34" s="15">
        <v>584</v>
      </c>
      <c r="C34" s="16" t="s">
        <v>15</v>
      </c>
      <c r="D34" s="16"/>
      <c r="E34" s="17" t="s">
        <v>48</v>
      </c>
      <c r="F34" s="18">
        <v>159</v>
      </c>
      <c r="G34" s="18">
        <f>VLOOKUP(B:B,[3]Sheet4!$A$1:$B$65536,2,0)</f>
        <v>165</v>
      </c>
      <c r="H34" s="18">
        <f t="shared" si="0"/>
        <v>6</v>
      </c>
      <c r="I34" s="18">
        <v>0</v>
      </c>
      <c r="J34" s="18"/>
      <c r="K34" s="29">
        <v>0.765675</v>
      </c>
      <c r="L34" s="24" t="str">
        <f>VLOOKUP(B:B,[4]查询门店会员消费占比!$B$1:$K$65536,10,0)</f>
        <v>70.1%</v>
      </c>
      <c r="M34" s="28">
        <f t="shared" si="1"/>
        <v>-0.0844679531132661</v>
      </c>
      <c r="N34" s="24"/>
      <c r="O34" s="24"/>
    </row>
    <row r="35" spans="1:15">
      <c r="A35" s="15">
        <v>33</v>
      </c>
      <c r="B35" s="15">
        <v>341</v>
      </c>
      <c r="C35" s="16" t="s">
        <v>30</v>
      </c>
      <c r="D35" s="16"/>
      <c r="E35" s="17" t="s">
        <v>49</v>
      </c>
      <c r="F35" s="19">
        <v>373</v>
      </c>
      <c r="G35" s="18">
        <f>VLOOKUP(B:B,[3]Sheet4!$A$1:$B$65536,2,0)</f>
        <v>383</v>
      </c>
      <c r="H35" s="18">
        <f t="shared" si="0"/>
        <v>10</v>
      </c>
      <c r="I35" s="18">
        <v>7</v>
      </c>
      <c r="J35" s="18">
        <f>-I35*2</f>
        <v>-14</v>
      </c>
      <c r="K35" s="29">
        <v>0.73</v>
      </c>
      <c r="L35" s="24" t="str">
        <f>VLOOKUP(B:B,[4]查询门店会员消费占比!$B$1:$K$65536,10,0)</f>
        <v>73.9%</v>
      </c>
      <c r="M35" s="28">
        <f t="shared" si="1"/>
        <v>0.0123287671232878</v>
      </c>
      <c r="N35" s="24"/>
      <c r="O35" s="24"/>
    </row>
    <row r="36" spans="1:15">
      <c r="A36" s="15">
        <v>34</v>
      </c>
      <c r="B36" s="15">
        <v>742</v>
      </c>
      <c r="C36" s="16" t="s">
        <v>22</v>
      </c>
      <c r="D36" s="16"/>
      <c r="E36" s="17" t="s">
        <v>50</v>
      </c>
      <c r="F36" s="18">
        <v>165</v>
      </c>
      <c r="G36" s="18">
        <f>VLOOKUP(B:B,[3]Sheet4!$A$1:$B$65536,2,0)</f>
        <v>205</v>
      </c>
      <c r="H36" s="18">
        <f t="shared" ref="H36:H67" si="2">G36-F36</f>
        <v>40</v>
      </c>
      <c r="I36" s="18">
        <v>1</v>
      </c>
      <c r="J36" s="18">
        <f>-I36*2</f>
        <v>-2</v>
      </c>
      <c r="K36" s="29">
        <v>0.6302115</v>
      </c>
      <c r="L36" s="24" t="str">
        <f>VLOOKUP(B:B,[4]查询门店会员消费占比!$B$1:$K$65536,10,0)</f>
        <v>59.91%</v>
      </c>
      <c r="M36" s="28">
        <f t="shared" ref="M36:M67" si="3">(L36-K36)/K36</f>
        <v>-0.0493667602066926</v>
      </c>
      <c r="N36" s="24"/>
      <c r="O36" s="24"/>
    </row>
    <row r="37" spans="1:15">
      <c r="A37" s="15">
        <v>35</v>
      </c>
      <c r="B37" s="15">
        <v>712</v>
      </c>
      <c r="C37" s="16" t="s">
        <v>15</v>
      </c>
      <c r="D37" s="16"/>
      <c r="E37" s="17" t="s">
        <v>51</v>
      </c>
      <c r="F37" s="18">
        <v>296</v>
      </c>
      <c r="G37" s="18">
        <f>VLOOKUP(B:B,[3]Sheet4!$A$1:$B$65536,2,0)</f>
        <v>306</v>
      </c>
      <c r="H37" s="18">
        <f t="shared" si="2"/>
        <v>10</v>
      </c>
      <c r="I37" s="18">
        <v>5</v>
      </c>
      <c r="J37" s="18">
        <f>-I37*2</f>
        <v>-10</v>
      </c>
      <c r="K37" s="29">
        <v>0.73718</v>
      </c>
      <c r="L37" s="24" t="str">
        <f>VLOOKUP(B:B,[4]查询门店会员消费占比!$B$1:$K$65536,10,0)</f>
        <v>72.4%</v>
      </c>
      <c r="M37" s="28">
        <f t="shared" si="3"/>
        <v>-0.0178789440842126</v>
      </c>
      <c r="N37" s="24"/>
      <c r="O37" s="24"/>
    </row>
    <row r="38" spans="1:15">
      <c r="A38" s="15">
        <v>36</v>
      </c>
      <c r="B38" s="15">
        <v>513</v>
      </c>
      <c r="C38" s="16" t="s">
        <v>12</v>
      </c>
      <c r="D38" s="16"/>
      <c r="E38" s="17" t="s">
        <v>52</v>
      </c>
      <c r="F38" s="18">
        <v>142</v>
      </c>
      <c r="G38" s="18">
        <f>VLOOKUP(B:B,[3]Sheet4!$A$1:$B$65536,2,0)</f>
        <v>196</v>
      </c>
      <c r="H38" s="18">
        <f t="shared" si="2"/>
        <v>54</v>
      </c>
      <c r="I38" s="18">
        <v>0</v>
      </c>
      <c r="J38" s="18"/>
      <c r="K38" s="27">
        <v>0.8792945</v>
      </c>
      <c r="L38" s="24" t="str">
        <f>VLOOKUP(B:B,[4]查询门店会员消费占比!$B$1:$K$65536,10,0)</f>
        <v>89.87%</v>
      </c>
      <c r="M38" s="28">
        <f t="shared" si="3"/>
        <v>0.0220693976818916</v>
      </c>
      <c r="N38" s="24"/>
      <c r="O38" s="24"/>
    </row>
    <row r="39" spans="1:15">
      <c r="A39" s="15">
        <v>37</v>
      </c>
      <c r="B39" s="15">
        <v>746</v>
      </c>
      <c r="C39" s="16" t="s">
        <v>30</v>
      </c>
      <c r="D39" s="16"/>
      <c r="E39" s="17" t="s">
        <v>53</v>
      </c>
      <c r="F39" s="18">
        <v>129</v>
      </c>
      <c r="G39" s="18">
        <f>VLOOKUP(B:B,[3]Sheet4!$A$1:$B$65536,2,0)</f>
        <v>221</v>
      </c>
      <c r="H39" s="18">
        <f t="shared" si="2"/>
        <v>92</v>
      </c>
      <c r="I39" s="18">
        <v>5</v>
      </c>
      <c r="J39" s="18">
        <f>-I39*2</f>
        <v>-10</v>
      </c>
      <c r="K39" s="27">
        <v>0.831285</v>
      </c>
      <c r="L39" s="24" t="str">
        <f>VLOOKUP(B:B,[4]查询门店会员消费占比!$B$1:$K$65536,10,0)</f>
        <v>71.9%</v>
      </c>
      <c r="M39" s="28">
        <f t="shared" si="3"/>
        <v>-0.135074011921303</v>
      </c>
      <c r="N39" s="24"/>
      <c r="O39" s="24"/>
    </row>
    <row r="40" spans="1:15">
      <c r="A40" s="15">
        <v>38</v>
      </c>
      <c r="B40" s="15">
        <v>307</v>
      </c>
      <c r="C40" s="16" t="s">
        <v>54</v>
      </c>
      <c r="D40" s="16"/>
      <c r="E40" s="17" t="s">
        <v>55</v>
      </c>
      <c r="F40" s="18">
        <v>1057</v>
      </c>
      <c r="G40" s="18">
        <f>VLOOKUP(B:B,[3]Sheet4!$A$1:$B$65536,2,0)</f>
        <v>1079</v>
      </c>
      <c r="H40" s="18">
        <f t="shared" si="2"/>
        <v>22</v>
      </c>
      <c r="I40" s="18">
        <v>13</v>
      </c>
      <c r="J40" s="18">
        <f>-I40*2</f>
        <v>-26</v>
      </c>
      <c r="K40" s="29">
        <v>0.6358005</v>
      </c>
      <c r="L40" s="24" t="str">
        <f>VLOOKUP(B:B,[4]查询门店会员消费占比!$B$1:$K$65536,10,0)</f>
        <v>61.37%</v>
      </c>
      <c r="M40" s="28">
        <f t="shared" si="3"/>
        <v>-0.0347601173638586</v>
      </c>
      <c r="N40" s="24"/>
      <c r="O40" s="24"/>
    </row>
    <row r="41" spans="1:15">
      <c r="A41" s="15">
        <v>39</v>
      </c>
      <c r="B41" s="15">
        <v>721</v>
      </c>
      <c r="C41" s="16" t="s">
        <v>30</v>
      </c>
      <c r="D41" s="16"/>
      <c r="E41" s="17" t="s">
        <v>56</v>
      </c>
      <c r="F41" s="18">
        <v>97</v>
      </c>
      <c r="G41" s="18">
        <f>VLOOKUP(B:B,[3]Sheet4!$A$1:$B$65536,2,0)</f>
        <v>150</v>
      </c>
      <c r="H41" s="18">
        <f t="shared" si="2"/>
        <v>53</v>
      </c>
      <c r="I41" s="18">
        <v>2</v>
      </c>
      <c r="J41" s="18">
        <f>-I41*2</f>
        <v>-4</v>
      </c>
      <c r="K41" s="27">
        <v>0.9006</v>
      </c>
      <c r="L41" s="24" t="str">
        <f>VLOOKUP(B:B,[4]查询门店会员消费占比!$B$1:$K$65536,10,0)</f>
        <v>90.07%</v>
      </c>
      <c r="M41" s="28">
        <f t="shared" si="3"/>
        <v>0.000111037086386841</v>
      </c>
      <c r="N41" s="24"/>
      <c r="O41" s="24"/>
    </row>
    <row r="42" spans="1:15">
      <c r="A42" s="15">
        <v>40</v>
      </c>
      <c r="B42" s="15">
        <v>371</v>
      </c>
      <c r="C42" s="16" t="s">
        <v>30</v>
      </c>
      <c r="D42" s="16"/>
      <c r="E42" s="17" t="s">
        <v>57</v>
      </c>
      <c r="F42" s="18">
        <v>99</v>
      </c>
      <c r="G42" s="18">
        <f>VLOOKUP(B:B,[3]Sheet4!$A$1:$B$65536,2,0)</f>
        <v>124</v>
      </c>
      <c r="H42" s="18">
        <f t="shared" si="2"/>
        <v>25</v>
      </c>
      <c r="I42" s="18">
        <v>1</v>
      </c>
      <c r="J42" s="18">
        <f>-I42*2</f>
        <v>-2</v>
      </c>
      <c r="K42" s="29">
        <v>0.816515</v>
      </c>
      <c r="L42" s="24" t="str">
        <f>VLOOKUP(B:B,[4]查询门店会员消费占比!$B$1:$K$65536,10,0)</f>
        <v>79.9%</v>
      </c>
      <c r="M42" s="28">
        <f t="shared" si="3"/>
        <v>-0.0214509225182635</v>
      </c>
      <c r="N42" s="24"/>
      <c r="O42" s="24"/>
    </row>
    <row r="43" spans="1:15">
      <c r="A43" s="15">
        <v>41</v>
      </c>
      <c r="B43" s="15">
        <v>343</v>
      </c>
      <c r="C43" s="16" t="s">
        <v>12</v>
      </c>
      <c r="D43" s="16"/>
      <c r="E43" s="17" t="s">
        <v>58</v>
      </c>
      <c r="F43" s="18">
        <v>178</v>
      </c>
      <c r="G43" s="18">
        <f>VLOOKUP(B:B,[3]Sheet4!$A$1:$B$65536,2,0)</f>
        <v>129</v>
      </c>
      <c r="H43" s="18">
        <f t="shared" si="2"/>
        <v>-49</v>
      </c>
      <c r="I43" s="18">
        <v>5</v>
      </c>
      <c r="J43" s="18">
        <f>H43*2+-I43*2</f>
        <v>-108</v>
      </c>
      <c r="K43" s="27">
        <v>0.8750315</v>
      </c>
      <c r="L43" s="24" t="str">
        <f>VLOOKUP(B:B,[4]查询门店会员消费占比!$B$1:$K$65536,10,0)</f>
        <v>86.73%</v>
      </c>
      <c r="M43" s="28">
        <f t="shared" si="3"/>
        <v>-0.00883568191545092</v>
      </c>
      <c r="N43" s="24"/>
      <c r="O43" s="24"/>
    </row>
    <row r="44" spans="1:15">
      <c r="A44" s="15">
        <v>42</v>
      </c>
      <c r="B44" s="15">
        <v>718</v>
      </c>
      <c r="C44" s="16" t="s">
        <v>22</v>
      </c>
      <c r="D44" s="16"/>
      <c r="E44" s="17" t="s">
        <v>59</v>
      </c>
      <c r="F44" s="18">
        <v>75</v>
      </c>
      <c r="G44" s="18">
        <f>VLOOKUP(B:B,[3]Sheet4!$A$1:$B$65536,2,0)</f>
        <v>72</v>
      </c>
      <c r="H44" s="18">
        <f t="shared" si="2"/>
        <v>-3</v>
      </c>
      <c r="I44" s="18">
        <v>1</v>
      </c>
      <c r="J44" s="18">
        <f>H44*2+-I44*2</f>
        <v>-8</v>
      </c>
      <c r="K44" s="29">
        <v>0.7239575</v>
      </c>
      <c r="L44" s="24" t="str">
        <f>VLOOKUP(B:B,[4]查询门店会员消费占比!$B$1:$K$65536,10,0)</f>
        <v>72.87%</v>
      </c>
      <c r="M44" s="28">
        <f t="shared" si="3"/>
        <v>0.0065507989073944</v>
      </c>
      <c r="N44" s="24"/>
      <c r="O44" s="24"/>
    </row>
    <row r="45" spans="1:15">
      <c r="A45" s="15">
        <v>43</v>
      </c>
      <c r="B45" s="15">
        <v>571</v>
      </c>
      <c r="C45" s="16" t="s">
        <v>15</v>
      </c>
      <c r="D45" s="16"/>
      <c r="E45" s="17" t="s">
        <v>60</v>
      </c>
      <c r="F45" s="18">
        <v>82</v>
      </c>
      <c r="G45" s="18">
        <f>VLOOKUP(B:B,[3]Sheet4!$A$1:$B$65536,2,0)</f>
        <v>220</v>
      </c>
      <c r="H45" s="18">
        <f t="shared" si="2"/>
        <v>138</v>
      </c>
      <c r="I45" s="18">
        <v>3</v>
      </c>
      <c r="J45" s="18">
        <f>-I45*2</f>
        <v>-6</v>
      </c>
      <c r="K45" s="27">
        <v>0.8261085</v>
      </c>
      <c r="L45" s="24" t="str">
        <f>VLOOKUP(B:B,[4]查询门店会员消费占比!$B$1:$K$65536,10,0)</f>
        <v>80.97%</v>
      </c>
      <c r="M45" s="28">
        <f t="shared" si="3"/>
        <v>-0.0198624030620676</v>
      </c>
      <c r="N45" s="24"/>
      <c r="O45" s="24"/>
    </row>
    <row r="46" spans="1:15">
      <c r="A46" s="15">
        <v>44</v>
      </c>
      <c r="B46" s="15">
        <v>355</v>
      </c>
      <c r="C46" s="16" t="s">
        <v>22</v>
      </c>
      <c r="D46" s="16"/>
      <c r="E46" s="17" t="s">
        <v>61</v>
      </c>
      <c r="F46" s="18">
        <v>219</v>
      </c>
      <c r="G46" s="18">
        <f>VLOOKUP(B:B,[3]Sheet4!$A$1:$B$65536,2,0)</f>
        <v>160</v>
      </c>
      <c r="H46" s="18">
        <f t="shared" si="2"/>
        <v>-59</v>
      </c>
      <c r="I46" s="18">
        <v>4</v>
      </c>
      <c r="J46" s="18">
        <f>H46*2+-I46*2</f>
        <v>-126</v>
      </c>
      <c r="K46" s="27">
        <v>0.706832</v>
      </c>
      <c r="L46" s="24" t="str">
        <f>VLOOKUP(B:B,[4]查询门店会员消费占比!$B$1:$K$65536,10,0)</f>
        <v>71.12%</v>
      </c>
      <c r="M46" s="28">
        <f t="shared" si="3"/>
        <v>0.00617968626208213</v>
      </c>
      <c r="N46" s="24"/>
      <c r="O46" s="24"/>
    </row>
    <row r="47" spans="1:15">
      <c r="A47" s="15">
        <v>45</v>
      </c>
      <c r="B47" s="15">
        <v>515</v>
      </c>
      <c r="C47" s="16" t="s">
        <v>22</v>
      </c>
      <c r="D47" s="16"/>
      <c r="E47" s="17" t="s">
        <v>62</v>
      </c>
      <c r="F47" s="18">
        <v>202</v>
      </c>
      <c r="G47" s="18">
        <f>VLOOKUP(B:B,[3]Sheet4!$A$1:$B$65536,2,0)</f>
        <v>162</v>
      </c>
      <c r="H47" s="18">
        <f t="shared" si="2"/>
        <v>-40</v>
      </c>
      <c r="I47" s="18">
        <v>0</v>
      </c>
      <c r="J47" s="18">
        <f>H47*2+-I47*2</f>
        <v>-80</v>
      </c>
      <c r="K47" s="29">
        <v>0.789045</v>
      </c>
      <c r="L47" s="24" t="str">
        <f>VLOOKUP(B:B,[4]查询门店会员消费占比!$B$1:$K$65536,10,0)</f>
        <v>78.96%</v>
      </c>
      <c r="M47" s="28">
        <f t="shared" si="3"/>
        <v>0.000703381936391425</v>
      </c>
      <c r="N47" s="24"/>
      <c r="O47" s="24"/>
    </row>
    <row r="48" spans="1:15">
      <c r="A48" s="15">
        <v>46</v>
      </c>
      <c r="B48" s="15">
        <v>56</v>
      </c>
      <c r="C48" s="16" t="s">
        <v>17</v>
      </c>
      <c r="D48" s="16"/>
      <c r="E48" s="17" t="s">
        <v>63</v>
      </c>
      <c r="F48" s="18">
        <v>52</v>
      </c>
      <c r="G48" s="18">
        <f>VLOOKUP(B:B,[3]Sheet4!$A$1:$B$65536,2,0)</f>
        <v>67</v>
      </c>
      <c r="H48" s="18">
        <f t="shared" si="2"/>
        <v>15</v>
      </c>
      <c r="I48" s="18">
        <v>0</v>
      </c>
      <c r="J48" s="18"/>
      <c r="K48" s="27">
        <v>0.9039</v>
      </c>
      <c r="L48" s="24" t="str">
        <f>VLOOKUP(B:B,[4]查询门店会员消费占比!$B$1:$K$65536,10,0)</f>
        <v>89.18%</v>
      </c>
      <c r="M48" s="28">
        <f t="shared" si="3"/>
        <v>-0.013386436552716</v>
      </c>
      <c r="N48" s="24"/>
      <c r="O48" s="24"/>
    </row>
    <row r="49" spans="1:15">
      <c r="A49" s="15">
        <v>47</v>
      </c>
      <c r="B49" s="15">
        <v>730</v>
      </c>
      <c r="C49" s="16" t="s">
        <v>12</v>
      </c>
      <c r="D49" s="16"/>
      <c r="E49" s="17" t="s">
        <v>64</v>
      </c>
      <c r="F49" s="18">
        <v>288</v>
      </c>
      <c r="G49" s="18">
        <f>VLOOKUP(B:B,[3]Sheet4!$A$1:$B$65536,2,0)</f>
        <v>413</v>
      </c>
      <c r="H49" s="18">
        <f t="shared" si="2"/>
        <v>125</v>
      </c>
      <c r="I49" s="18">
        <v>6</v>
      </c>
      <c r="J49" s="18">
        <f>-I49*2</f>
        <v>-12</v>
      </c>
      <c r="K49" s="29">
        <v>0.76055</v>
      </c>
      <c r="L49" s="24" t="str">
        <f>VLOOKUP(B:B,[4]查询门店会员消费占比!$B$1:$K$65536,10,0)</f>
        <v>75.27%</v>
      </c>
      <c r="M49" s="28">
        <f t="shared" si="3"/>
        <v>-0.0103214778778516</v>
      </c>
      <c r="N49" s="24"/>
      <c r="O49" s="24"/>
    </row>
    <row r="50" spans="1:15">
      <c r="A50" s="15">
        <v>48</v>
      </c>
      <c r="B50" s="15">
        <v>377</v>
      </c>
      <c r="C50" s="16" t="s">
        <v>15</v>
      </c>
      <c r="D50" s="16"/>
      <c r="E50" s="17" t="s">
        <v>65</v>
      </c>
      <c r="F50" s="18">
        <v>234</v>
      </c>
      <c r="G50" s="18">
        <f>VLOOKUP(B:B,[3]Sheet4!$A$1:$B$65536,2,0)</f>
        <v>185</v>
      </c>
      <c r="H50" s="18">
        <f t="shared" si="2"/>
        <v>-49</v>
      </c>
      <c r="I50" s="18">
        <v>2</v>
      </c>
      <c r="J50" s="18">
        <f>H50*2+-I50*2</f>
        <v>-102</v>
      </c>
      <c r="K50" s="29">
        <v>0.81139</v>
      </c>
      <c r="L50" s="24" t="str">
        <f>VLOOKUP(B:B,[4]查询门店会员消费占比!$B$1:$K$65536,10,0)</f>
        <v>79.7%</v>
      </c>
      <c r="M50" s="28">
        <f t="shared" si="3"/>
        <v>-0.0177349979664525</v>
      </c>
      <c r="N50" s="24"/>
      <c r="O50" s="24"/>
    </row>
    <row r="51" spans="1:15">
      <c r="A51" s="15">
        <v>49</v>
      </c>
      <c r="B51" s="15">
        <v>704</v>
      </c>
      <c r="C51" s="16" t="s">
        <v>17</v>
      </c>
      <c r="D51" s="16"/>
      <c r="E51" s="17" t="s">
        <v>66</v>
      </c>
      <c r="F51" s="18">
        <v>60</v>
      </c>
      <c r="G51" s="18">
        <f>VLOOKUP(B:B,[3]Sheet4!$A$1:$B$65536,2,0)</f>
        <v>162</v>
      </c>
      <c r="H51" s="18">
        <f t="shared" si="2"/>
        <v>102</v>
      </c>
      <c r="I51" s="18">
        <v>6</v>
      </c>
      <c r="J51" s="18">
        <f>-I51*2</f>
        <v>-12</v>
      </c>
      <c r="K51" s="27">
        <v>0.9012185</v>
      </c>
      <c r="L51" s="24" t="str">
        <f>VLOOKUP(B:B,[4]查询门店会员消费占比!$B$1:$K$65536,10,0)</f>
        <v>87.52%</v>
      </c>
      <c r="M51" s="28">
        <f t="shared" si="3"/>
        <v>-0.0288703571886286</v>
      </c>
      <c r="N51" s="24"/>
      <c r="O51" s="24"/>
    </row>
    <row r="52" spans="1:15">
      <c r="A52" s="15">
        <v>50</v>
      </c>
      <c r="B52" s="15">
        <v>337</v>
      </c>
      <c r="C52" s="16" t="s">
        <v>22</v>
      </c>
      <c r="D52" s="16"/>
      <c r="E52" s="17" t="s">
        <v>67</v>
      </c>
      <c r="F52" s="19">
        <v>439</v>
      </c>
      <c r="G52" s="18">
        <f>VLOOKUP(B:B,[3]Sheet4!$A$1:$B$65536,2,0)</f>
        <v>726</v>
      </c>
      <c r="H52" s="18">
        <f t="shared" si="2"/>
        <v>287</v>
      </c>
      <c r="I52" s="18">
        <v>0</v>
      </c>
      <c r="J52" s="18"/>
      <c r="K52" s="29">
        <v>0.6941745</v>
      </c>
      <c r="L52" s="24" t="str">
        <f>VLOOKUP(B:B,[4]查询门店会员消费占比!$B$1:$K$65536,10,0)</f>
        <v>69.63%</v>
      </c>
      <c r="M52" s="28">
        <f t="shared" si="3"/>
        <v>0.00306191022574279</v>
      </c>
      <c r="N52" s="24"/>
      <c r="O52" s="24"/>
    </row>
    <row r="53" spans="1:15">
      <c r="A53" s="15">
        <v>51</v>
      </c>
      <c r="B53" s="15">
        <v>581</v>
      </c>
      <c r="C53" s="16" t="s">
        <v>12</v>
      </c>
      <c r="D53" s="16"/>
      <c r="E53" s="17" t="s">
        <v>68</v>
      </c>
      <c r="F53" s="18">
        <v>316</v>
      </c>
      <c r="G53" s="18">
        <f>VLOOKUP(B:B,[3]Sheet4!$A$1:$B$65536,2,0)</f>
        <v>200</v>
      </c>
      <c r="H53" s="18">
        <f t="shared" si="2"/>
        <v>-116</v>
      </c>
      <c r="I53" s="18">
        <v>4</v>
      </c>
      <c r="J53" s="18">
        <f>H53*2+-I53*2</f>
        <v>-240</v>
      </c>
      <c r="K53" s="29">
        <v>0.76875</v>
      </c>
      <c r="L53" s="24" t="str">
        <f>VLOOKUP(B:B,[4]查询门店会员消费占比!$B$1:$K$65536,10,0)</f>
        <v>76.16%</v>
      </c>
      <c r="M53" s="28">
        <f t="shared" si="3"/>
        <v>-0.00930081300813021</v>
      </c>
      <c r="N53" s="24"/>
      <c r="O53" s="24"/>
    </row>
    <row r="54" spans="1:15">
      <c r="A54" s="15">
        <v>52</v>
      </c>
      <c r="B54" s="15">
        <v>587</v>
      </c>
      <c r="C54" s="16" t="s">
        <v>17</v>
      </c>
      <c r="D54" s="16"/>
      <c r="E54" s="17" t="s">
        <v>69</v>
      </c>
      <c r="F54" s="18">
        <v>71</v>
      </c>
      <c r="G54" s="18">
        <f>VLOOKUP(B:B,[3]Sheet4!$A$1:$B$65536,2,0)</f>
        <v>73</v>
      </c>
      <c r="H54" s="18">
        <f t="shared" si="2"/>
        <v>2</v>
      </c>
      <c r="I54" s="18">
        <v>0</v>
      </c>
      <c r="J54" s="18"/>
      <c r="K54" s="27">
        <v>0.90335</v>
      </c>
      <c r="L54" s="24" t="str">
        <f>VLOOKUP(B:B,[4]查询门店会员消费占比!$B$1:$K$65536,10,0)</f>
        <v>83.95%</v>
      </c>
      <c r="M54" s="28">
        <f t="shared" si="3"/>
        <v>-0.0706813527425693</v>
      </c>
      <c r="N54" s="24"/>
      <c r="O54" s="24"/>
    </row>
    <row r="55" spans="1:15">
      <c r="A55" s="15">
        <v>53</v>
      </c>
      <c r="B55" s="15">
        <v>706</v>
      </c>
      <c r="C55" s="16" t="s">
        <v>17</v>
      </c>
      <c r="D55" s="16"/>
      <c r="E55" s="17" t="s">
        <v>70</v>
      </c>
      <c r="F55" s="18">
        <v>60</v>
      </c>
      <c r="G55" s="18">
        <f>VLOOKUP(B:B,[3]Sheet4!$A$1:$B$65536,2,0)</f>
        <v>67</v>
      </c>
      <c r="H55" s="18">
        <f t="shared" si="2"/>
        <v>7</v>
      </c>
      <c r="I55" s="18">
        <v>0</v>
      </c>
      <c r="J55" s="18"/>
      <c r="K55" s="27">
        <v>0.8614305</v>
      </c>
      <c r="L55" s="24" t="str">
        <f>VLOOKUP(B:B,[4]查询门店会员消费占比!$B$1:$K$65536,10,0)</f>
        <v>82.02%</v>
      </c>
      <c r="M55" s="28">
        <f t="shared" si="3"/>
        <v>-0.0478628281677977</v>
      </c>
      <c r="N55" s="24"/>
      <c r="O55" s="24"/>
    </row>
    <row r="56" spans="1:15">
      <c r="A56" s="15">
        <v>54</v>
      </c>
      <c r="B56" s="15">
        <v>308</v>
      </c>
      <c r="C56" s="16" t="s">
        <v>22</v>
      </c>
      <c r="D56" s="16"/>
      <c r="E56" s="17" t="s">
        <v>71</v>
      </c>
      <c r="F56" s="18">
        <v>242</v>
      </c>
      <c r="G56" s="18">
        <f>VLOOKUP(B:B,[3]Sheet4!$A$1:$B$65536,2,0)</f>
        <v>184</v>
      </c>
      <c r="H56" s="18">
        <f t="shared" si="2"/>
        <v>-58</v>
      </c>
      <c r="I56" s="18">
        <v>3</v>
      </c>
      <c r="J56" s="18">
        <f>H56*2+-I56*2</f>
        <v>-122</v>
      </c>
      <c r="K56" s="29">
        <v>0.6790635</v>
      </c>
      <c r="L56" s="24" t="str">
        <f>VLOOKUP(B:B,[4]查询门店会员消费占比!$B$1:$K$65536,10,0)</f>
        <v>64.05%</v>
      </c>
      <c r="M56" s="28">
        <f t="shared" si="3"/>
        <v>-0.0567892398869915</v>
      </c>
      <c r="N56" s="24"/>
      <c r="O56" s="24"/>
    </row>
    <row r="57" spans="1:15">
      <c r="A57" s="15">
        <v>55</v>
      </c>
      <c r="B57" s="15">
        <v>539</v>
      </c>
      <c r="C57" s="16" t="s">
        <v>30</v>
      </c>
      <c r="D57" s="16"/>
      <c r="E57" s="17" t="s">
        <v>72</v>
      </c>
      <c r="F57" s="18">
        <v>70</v>
      </c>
      <c r="G57" s="18">
        <f>VLOOKUP(B:B,[3]Sheet4!$A$1:$B$65536,2,0)</f>
        <v>67</v>
      </c>
      <c r="H57" s="18">
        <f t="shared" si="2"/>
        <v>-3</v>
      </c>
      <c r="I57" s="18">
        <v>0</v>
      </c>
      <c r="J57" s="18">
        <f>H57*2+-I57*2</f>
        <v>-6</v>
      </c>
      <c r="K57" s="27">
        <v>0.877569</v>
      </c>
      <c r="L57" s="24" t="str">
        <f>VLOOKUP(B:B,[4]查询门店会员消费占比!$B$1:$K$65536,10,0)</f>
        <v>86.93%</v>
      </c>
      <c r="M57" s="28">
        <f t="shared" si="3"/>
        <v>-0.00942262089932526</v>
      </c>
      <c r="N57" s="24"/>
      <c r="O57" s="24"/>
    </row>
    <row r="58" spans="1:15">
      <c r="A58" s="15">
        <v>56</v>
      </c>
      <c r="B58" s="15">
        <v>594</v>
      </c>
      <c r="C58" s="16" t="s">
        <v>30</v>
      </c>
      <c r="D58" s="16"/>
      <c r="E58" s="17" t="s">
        <v>73</v>
      </c>
      <c r="F58" s="18">
        <v>65</v>
      </c>
      <c r="G58" s="18">
        <f>VLOOKUP(B:B,[3]Sheet4!$A$1:$B$65536,2,0)</f>
        <v>148</v>
      </c>
      <c r="H58" s="18">
        <f t="shared" si="2"/>
        <v>83</v>
      </c>
      <c r="I58" s="18">
        <v>0</v>
      </c>
      <c r="J58" s="18"/>
      <c r="K58" s="27">
        <v>0.8537165</v>
      </c>
      <c r="L58" s="24" t="str">
        <f>VLOOKUP(B:B,[4]查询门店会员消费占比!$B$1:$K$65536,10,0)</f>
        <v>84.16%</v>
      </c>
      <c r="M58" s="28">
        <f t="shared" si="3"/>
        <v>-0.0141926506047382</v>
      </c>
      <c r="N58" s="24"/>
      <c r="O58" s="24"/>
    </row>
    <row r="59" spans="1:15">
      <c r="A59" s="15">
        <v>57</v>
      </c>
      <c r="B59" s="15">
        <v>329</v>
      </c>
      <c r="C59" s="16" t="s">
        <v>17</v>
      </c>
      <c r="D59" s="16"/>
      <c r="E59" s="17" t="s">
        <v>74</v>
      </c>
      <c r="F59" s="18">
        <v>78</v>
      </c>
      <c r="G59" s="18">
        <f>VLOOKUP(B:B,[3]Sheet4!$A$1:$B$65536,2,0)</f>
        <v>86</v>
      </c>
      <c r="H59" s="18">
        <f t="shared" si="2"/>
        <v>8</v>
      </c>
      <c r="I59" s="18">
        <v>2</v>
      </c>
      <c r="J59" s="18">
        <f>-I59*2</f>
        <v>-4</v>
      </c>
      <c r="K59" s="27">
        <v>0.8269205</v>
      </c>
      <c r="L59" s="24" t="str">
        <f>VLOOKUP(B:B,[4]查询门店会员消费占比!$B$1:$K$65536,10,0)</f>
        <v>78.58%</v>
      </c>
      <c r="M59" s="28">
        <f t="shared" si="3"/>
        <v>-0.0497272712431244</v>
      </c>
      <c r="N59" s="24"/>
      <c r="O59" s="24"/>
    </row>
    <row r="60" spans="1:15">
      <c r="A60" s="15">
        <v>58</v>
      </c>
      <c r="B60" s="15">
        <v>745</v>
      </c>
      <c r="C60" s="16" t="s">
        <v>12</v>
      </c>
      <c r="D60" s="16"/>
      <c r="E60" s="17" t="s">
        <v>75</v>
      </c>
      <c r="F60" s="18">
        <v>192</v>
      </c>
      <c r="G60" s="18">
        <f>VLOOKUP(B:B,[3]Sheet4!$A$1:$B$65536,2,0)</f>
        <v>184</v>
      </c>
      <c r="H60" s="18">
        <f t="shared" si="2"/>
        <v>-8</v>
      </c>
      <c r="I60" s="18">
        <v>5</v>
      </c>
      <c r="J60" s="18">
        <f>H60*2+-I60*2</f>
        <v>-26</v>
      </c>
      <c r="K60" s="29">
        <v>0.680202</v>
      </c>
      <c r="L60" s="24" t="str">
        <f>VLOOKUP(B:B,[4]查询门店会员消费占比!$B$1:$K$65536,10,0)</f>
        <v>70.53%</v>
      </c>
      <c r="M60" s="28">
        <f t="shared" si="3"/>
        <v>0.0368978626937293</v>
      </c>
      <c r="N60" s="24"/>
      <c r="O60" s="24"/>
    </row>
    <row r="61" spans="1:15">
      <c r="A61" s="15">
        <v>59</v>
      </c>
      <c r="B61" s="15">
        <v>740</v>
      </c>
      <c r="C61" s="16" t="s">
        <v>15</v>
      </c>
      <c r="D61" s="16"/>
      <c r="E61" s="17" t="s">
        <v>76</v>
      </c>
      <c r="F61" s="18">
        <v>107</v>
      </c>
      <c r="G61" s="18">
        <f>VLOOKUP(B:B,[3]Sheet4!$A$1:$B$65536,2,0)</f>
        <v>84</v>
      </c>
      <c r="H61" s="18">
        <f t="shared" si="2"/>
        <v>-23</v>
      </c>
      <c r="I61" s="18">
        <v>6</v>
      </c>
      <c r="J61" s="18">
        <f>H61*2+-I61*2</f>
        <v>-58</v>
      </c>
      <c r="K61" s="29">
        <v>0.7854575</v>
      </c>
      <c r="L61" s="24" t="str">
        <f>VLOOKUP(B:B,[4]查询门店会员消费占比!$B$1:$K$65536,10,0)</f>
        <v>74.13%</v>
      </c>
      <c r="M61" s="28">
        <f t="shared" si="3"/>
        <v>-0.0562188278805665</v>
      </c>
      <c r="N61" s="24"/>
      <c r="O61" s="24"/>
    </row>
    <row r="62" spans="1:15">
      <c r="A62" s="15">
        <v>60</v>
      </c>
      <c r="B62" s="15">
        <v>367</v>
      </c>
      <c r="C62" s="16" t="s">
        <v>17</v>
      </c>
      <c r="D62" s="16"/>
      <c r="E62" s="17" t="s">
        <v>77</v>
      </c>
      <c r="F62" s="18">
        <v>102</v>
      </c>
      <c r="G62" s="18">
        <f>VLOOKUP(B:B,[3]Sheet4!$A$1:$B$65536,2,0)</f>
        <v>172</v>
      </c>
      <c r="H62" s="18">
        <f t="shared" si="2"/>
        <v>70</v>
      </c>
      <c r="I62" s="18">
        <v>2</v>
      </c>
      <c r="J62" s="18">
        <f>-I62*2</f>
        <v>-4</v>
      </c>
      <c r="K62" s="27">
        <v>0.870464</v>
      </c>
      <c r="L62" s="24" t="str">
        <f>VLOOKUP(B:B,[4]查询门店会员消费占比!$B$1:$K$65536,10,0)</f>
        <v>89.73%</v>
      </c>
      <c r="M62" s="28">
        <f t="shared" si="3"/>
        <v>0.0308295345930446</v>
      </c>
      <c r="N62" s="24"/>
      <c r="O62" s="24"/>
    </row>
    <row r="63" spans="1:15">
      <c r="A63" s="15">
        <v>61</v>
      </c>
      <c r="B63" s="15">
        <v>591</v>
      </c>
      <c r="C63" s="16" t="s">
        <v>30</v>
      </c>
      <c r="D63" s="16"/>
      <c r="E63" s="17" t="s">
        <v>78</v>
      </c>
      <c r="F63" s="18">
        <v>91</v>
      </c>
      <c r="G63" s="18">
        <f>VLOOKUP(B:B,[3]Sheet4!$A$1:$B$65536,2,0)</f>
        <v>106</v>
      </c>
      <c r="H63" s="18">
        <f t="shared" si="2"/>
        <v>15</v>
      </c>
      <c r="I63" s="18">
        <v>0</v>
      </c>
      <c r="J63" s="18"/>
      <c r="K63" s="29">
        <v>0.7438425</v>
      </c>
      <c r="L63" s="24" t="str">
        <f>VLOOKUP(B:B,[4]查询门店会员消费占比!$B$1:$K$65536,10,0)</f>
        <v>71.91%</v>
      </c>
      <c r="M63" s="28">
        <f t="shared" si="3"/>
        <v>-0.0332630899686426</v>
      </c>
      <c r="N63" s="24"/>
      <c r="O63" s="24"/>
    </row>
    <row r="64" spans="1:15">
      <c r="A64" s="15">
        <v>62</v>
      </c>
      <c r="B64" s="15">
        <v>753</v>
      </c>
      <c r="C64" s="16" t="s">
        <v>15</v>
      </c>
      <c r="D64" s="16"/>
      <c r="E64" s="17" t="s">
        <v>79</v>
      </c>
      <c r="F64" s="18">
        <v>64</v>
      </c>
      <c r="G64" s="18">
        <f>VLOOKUP(B:B,[3]Sheet4!$A$1:$B$65536,2,0)</f>
        <v>110</v>
      </c>
      <c r="H64" s="18">
        <f t="shared" si="2"/>
        <v>46</v>
      </c>
      <c r="I64" s="18">
        <v>3</v>
      </c>
      <c r="J64" s="18">
        <f>-I64*2</f>
        <v>-6</v>
      </c>
      <c r="K64" s="27">
        <v>0.9097445</v>
      </c>
      <c r="L64" s="24" t="str">
        <f>VLOOKUP(B:B,[4]查询门店会员消费占比!$B$1:$K$65536,10,0)</f>
        <v>89.1%</v>
      </c>
      <c r="M64" s="28">
        <f t="shared" si="3"/>
        <v>-0.0206041366559513</v>
      </c>
      <c r="N64" s="24"/>
      <c r="O64" s="24"/>
    </row>
    <row r="65" spans="1:15">
      <c r="A65" s="15">
        <v>63</v>
      </c>
      <c r="B65" s="15">
        <v>713</v>
      </c>
      <c r="C65" s="16" t="s">
        <v>17</v>
      </c>
      <c r="D65" s="16"/>
      <c r="E65" s="17" t="s">
        <v>80</v>
      </c>
      <c r="F65" s="18">
        <v>36</v>
      </c>
      <c r="G65" s="18">
        <f>VLOOKUP(B:B,[3]Sheet4!$A$1:$B$65536,2,0)</f>
        <v>69</v>
      </c>
      <c r="H65" s="18">
        <f t="shared" si="2"/>
        <v>33</v>
      </c>
      <c r="I65" s="18">
        <v>1</v>
      </c>
      <c r="J65" s="18">
        <f>-I65*2</f>
        <v>-2</v>
      </c>
      <c r="K65" s="27">
        <v>0.9045</v>
      </c>
      <c r="L65" s="24" t="str">
        <f>VLOOKUP(B:B,[4]查询门店会员消费占比!$B$1:$K$65536,10,0)</f>
        <v>88.82%</v>
      </c>
      <c r="M65" s="28">
        <f t="shared" si="3"/>
        <v>-0.0180210060807077</v>
      </c>
      <c r="N65" s="24"/>
      <c r="O65" s="24"/>
    </row>
    <row r="66" spans="1:15">
      <c r="A66" s="15">
        <v>64</v>
      </c>
      <c r="B66" s="15">
        <v>752</v>
      </c>
      <c r="C66" s="16" t="s">
        <v>12</v>
      </c>
      <c r="D66" s="16"/>
      <c r="E66" s="17" t="s">
        <v>81</v>
      </c>
      <c r="F66" s="18">
        <v>115</v>
      </c>
      <c r="G66" s="18">
        <f>VLOOKUP(B:B,[3]Sheet4!$A$1:$B$65536,2,0)</f>
        <v>57</v>
      </c>
      <c r="H66" s="18">
        <f t="shared" si="2"/>
        <v>-58</v>
      </c>
      <c r="I66" s="18">
        <v>2</v>
      </c>
      <c r="J66" s="18">
        <f>H66*2+-I66*2</f>
        <v>-120</v>
      </c>
      <c r="K66" s="29">
        <v>0.7532725</v>
      </c>
      <c r="L66" s="24" t="str">
        <f>VLOOKUP(B:B,[4]查询门店会员消费占比!$B$1:$K$65536,10,0)</f>
        <v>82.25%</v>
      </c>
      <c r="M66" s="42">
        <f t="shared" si="3"/>
        <v>0.0919023328211238</v>
      </c>
      <c r="N66" s="24" t="s">
        <v>157</v>
      </c>
      <c r="O66" s="24"/>
    </row>
    <row r="67" spans="1:15">
      <c r="A67" s="15">
        <v>65</v>
      </c>
      <c r="B67" s="15">
        <v>707</v>
      </c>
      <c r="C67" s="16" t="s">
        <v>15</v>
      </c>
      <c r="D67" s="16"/>
      <c r="E67" s="17" t="s">
        <v>82</v>
      </c>
      <c r="F67" s="18">
        <v>173</v>
      </c>
      <c r="G67" s="18">
        <f>VLOOKUP(B:B,[3]Sheet4!$A$1:$B$65536,2,0)</f>
        <v>176</v>
      </c>
      <c r="H67" s="18">
        <f t="shared" si="2"/>
        <v>3</v>
      </c>
      <c r="I67" s="18">
        <v>5</v>
      </c>
      <c r="J67" s="18">
        <f>-I67*2</f>
        <v>-10</v>
      </c>
      <c r="K67" s="27">
        <v>0.8123045</v>
      </c>
      <c r="L67" s="24" t="str">
        <f>VLOOKUP(B:B,[4]查询门店会员消费占比!$B$1:$K$65536,10,0)</f>
        <v>79.54%</v>
      </c>
      <c r="M67" s="28">
        <f t="shared" si="3"/>
        <v>-0.0208105457990198</v>
      </c>
      <c r="N67" s="24"/>
      <c r="O67" s="24"/>
    </row>
    <row r="68" spans="1:15">
      <c r="A68" s="15">
        <v>66</v>
      </c>
      <c r="B68" s="15">
        <v>716</v>
      </c>
      <c r="C68" s="16" t="s">
        <v>30</v>
      </c>
      <c r="D68" s="16"/>
      <c r="E68" s="17" t="s">
        <v>83</v>
      </c>
      <c r="F68" s="18">
        <v>89</v>
      </c>
      <c r="G68" s="18">
        <f>VLOOKUP(B:B,[3]Sheet4!$A$1:$B$65536,2,0)</f>
        <v>64</v>
      </c>
      <c r="H68" s="18">
        <f t="shared" ref="H68:H99" si="4">G68-F68</f>
        <v>-25</v>
      </c>
      <c r="I68" s="18">
        <v>0</v>
      </c>
      <c r="J68" s="18">
        <f>H68*2+-I68*2</f>
        <v>-50</v>
      </c>
      <c r="K68" s="27">
        <v>0.831691</v>
      </c>
      <c r="L68" s="24" t="str">
        <f>VLOOKUP(B:B,[4]查询门店会员消费占比!$B$1:$K$65536,10,0)</f>
        <v>83.41%</v>
      </c>
      <c r="M68" s="28">
        <f t="shared" ref="M68:M99" si="5">(L68-K68)/K68</f>
        <v>0.00289650843883124</v>
      </c>
      <c r="N68" s="24"/>
      <c r="O68" s="24"/>
    </row>
    <row r="69" spans="1:15">
      <c r="A69" s="15">
        <v>67</v>
      </c>
      <c r="B69" s="15">
        <v>733</v>
      </c>
      <c r="C69" s="16" t="s">
        <v>15</v>
      </c>
      <c r="D69" s="16"/>
      <c r="E69" s="17" t="s">
        <v>84</v>
      </c>
      <c r="F69" s="18">
        <v>172</v>
      </c>
      <c r="G69" s="18">
        <f>VLOOKUP(B:B,[3]Sheet4!$A$1:$B$65536,2,0)</f>
        <v>150</v>
      </c>
      <c r="H69" s="18">
        <f t="shared" si="4"/>
        <v>-22</v>
      </c>
      <c r="I69" s="18">
        <v>3</v>
      </c>
      <c r="J69" s="18">
        <f>H69*2+-I69*2</f>
        <v>-50</v>
      </c>
      <c r="K69" s="29">
        <v>0.7</v>
      </c>
      <c r="L69" s="24" t="str">
        <f>VLOOKUP(B:B,[4]查询门店会员消费占比!$B$1:$K$65536,10,0)</f>
        <v>65.76%</v>
      </c>
      <c r="M69" s="28">
        <f t="shared" si="5"/>
        <v>-0.0605714285714284</v>
      </c>
      <c r="N69" s="24"/>
      <c r="O69" s="24"/>
    </row>
    <row r="70" spans="1:15">
      <c r="A70" s="15">
        <v>68</v>
      </c>
      <c r="B70" s="15">
        <v>737</v>
      </c>
      <c r="C70" s="16" t="s">
        <v>15</v>
      </c>
      <c r="D70" s="16"/>
      <c r="E70" s="17" t="s">
        <v>85</v>
      </c>
      <c r="F70" s="18">
        <v>194</v>
      </c>
      <c r="G70" s="18">
        <f>VLOOKUP(B:B,[3]Sheet4!$A$1:$B$65536,2,0)</f>
        <v>285</v>
      </c>
      <c r="H70" s="18">
        <f t="shared" si="4"/>
        <v>91</v>
      </c>
      <c r="I70" s="18">
        <v>7</v>
      </c>
      <c r="J70" s="18">
        <f>-I70*2</f>
        <v>-14</v>
      </c>
      <c r="K70" s="29">
        <v>0.7448675</v>
      </c>
      <c r="L70" s="24" t="str">
        <f>VLOOKUP(B:B,[4]查询门店会员消费占比!$B$1:$K$65536,10,0)</f>
        <v>72.85%</v>
      </c>
      <c r="M70" s="28">
        <f t="shared" si="5"/>
        <v>-0.0219737067330768</v>
      </c>
      <c r="N70" s="24"/>
      <c r="O70" s="24"/>
    </row>
    <row r="71" spans="1:15">
      <c r="A71" s="15">
        <v>69</v>
      </c>
      <c r="B71" s="15">
        <v>578</v>
      </c>
      <c r="C71" s="16" t="s">
        <v>22</v>
      </c>
      <c r="D71" s="16"/>
      <c r="E71" s="17" t="s">
        <v>86</v>
      </c>
      <c r="F71" s="18">
        <v>264</v>
      </c>
      <c r="G71" s="18">
        <f>VLOOKUP(B:B,[3]Sheet4!$A$1:$B$65536,2,0)</f>
        <v>163</v>
      </c>
      <c r="H71" s="18">
        <f t="shared" si="4"/>
        <v>-101</v>
      </c>
      <c r="I71" s="18">
        <v>2</v>
      </c>
      <c r="J71" s="18">
        <f>H71*2+-I71*2</f>
        <v>-206</v>
      </c>
      <c r="K71" s="29">
        <v>0.8131325</v>
      </c>
      <c r="L71" s="24" t="str">
        <f>VLOOKUP(B:B,[4]查询门店会员消费占比!$B$1:$K$65536,10,0)</f>
        <v>78.88%</v>
      </c>
      <c r="M71" s="28">
        <f t="shared" si="5"/>
        <v>-0.0299243973153208</v>
      </c>
      <c r="N71" s="24"/>
      <c r="O71" s="24"/>
    </row>
    <row r="72" spans="1:15">
      <c r="A72" s="15">
        <v>70</v>
      </c>
      <c r="B72" s="15">
        <v>585</v>
      </c>
      <c r="C72" s="16" t="s">
        <v>12</v>
      </c>
      <c r="D72" s="16"/>
      <c r="E72" s="17" t="s">
        <v>87</v>
      </c>
      <c r="F72" s="18">
        <v>270</v>
      </c>
      <c r="G72" s="18">
        <f>VLOOKUP(B:B,[3]Sheet4!$A$1:$B$65536,2,0)</f>
        <v>230</v>
      </c>
      <c r="H72" s="18">
        <f t="shared" si="4"/>
        <v>-40</v>
      </c>
      <c r="I72" s="18">
        <v>5</v>
      </c>
      <c r="J72" s="18">
        <f>H72*2+-I72*2</f>
        <v>-90</v>
      </c>
      <c r="K72" s="29">
        <v>0.8028825</v>
      </c>
      <c r="L72" s="24" t="str">
        <f>VLOOKUP(B:B,[4]查询门店会员消费占比!$B$1:$K$65536,10,0)</f>
        <v>79.96%</v>
      </c>
      <c r="M72" s="28">
        <f t="shared" si="5"/>
        <v>-0.00408839400534957</v>
      </c>
      <c r="N72" s="24"/>
      <c r="O72" s="24"/>
    </row>
    <row r="73" spans="1:15">
      <c r="A73" s="15">
        <v>71</v>
      </c>
      <c r="B73" s="15">
        <v>727</v>
      </c>
      <c r="C73" s="16" t="s">
        <v>12</v>
      </c>
      <c r="D73" s="16"/>
      <c r="E73" s="17" t="s">
        <v>88</v>
      </c>
      <c r="F73" s="18">
        <v>81</v>
      </c>
      <c r="G73" s="18">
        <f>VLOOKUP(B:B,[3]Sheet4!$A$1:$B$65536,2,0)</f>
        <v>130</v>
      </c>
      <c r="H73" s="18">
        <f t="shared" si="4"/>
        <v>49</v>
      </c>
      <c r="I73" s="18">
        <v>0</v>
      </c>
      <c r="J73" s="18"/>
      <c r="K73" s="27">
        <v>0.8376795</v>
      </c>
      <c r="L73" s="24" t="str">
        <f>VLOOKUP(B:B,[4]查询门店会员消费占比!$B$1:$K$65536,10,0)</f>
        <v>79.77%</v>
      </c>
      <c r="M73" s="28">
        <f t="shared" si="5"/>
        <v>-0.0477264872782491</v>
      </c>
      <c r="N73" s="24"/>
      <c r="O73" s="24"/>
    </row>
    <row r="74" spans="1:15">
      <c r="A74" s="15">
        <v>72</v>
      </c>
      <c r="B74" s="15">
        <v>379</v>
      </c>
      <c r="C74" s="16" t="s">
        <v>12</v>
      </c>
      <c r="D74" s="16"/>
      <c r="E74" s="17" t="s">
        <v>89</v>
      </c>
      <c r="F74" s="18">
        <v>210</v>
      </c>
      <c r="G74" s="18">
        <f>VLOOKUP(B:B,[3]Sheet4!$A$1:$B$65536,2,0)</f>
        <v>139</v>
      </c>
      <c r="H74" s="18">
        <f t="shared" si="4"/>
        <v>-71</v>
      </c>
      <c r="I74" s="18">
        <v>3</v>
      </c>
      <c r="J74" s="18">
        <f>H74*2+-I74*2</f>
        <v>-148</v>
      </c>
      <c r="K74" s="29">
        <v>0.8061625</v>
      </c>
      <c r="L74" s="24" t="str">
        <f>VLOOKUP(B:B,[4]查询门店会员消费占比!$B$1:$K$65536,10,0)</f>
        <v>79.34%</v>
      </c>
      <c r="M74" s="28">
        <f t="shared" si="5"/>
        <v>-0.0158311754764083</v>
      </c>
      <c r="N74" s="24"/>
      <c r="O74" s="24"/>
    </row>
    <row r="75" spans="1:15">
      <c r="A75" s="15">
        <v>73</v>
      </c>
      <c r="B75" s="15">
        <v>549</v>
      </c>
      <c r="C75" s="16" t="s">
        <v>30</v>
      </c>
      <c r="D75" s="16"/>
      <c r="E75" s="17" t="s">
        <v>90</v>
      </c>
      <c r="F75" s="18">
        <v>66</v>
      </c>
      <c r="G75" s="18">
        <f>VLOOKUP(B:B,[3]Sheet4!$A$1:$B$65536,2,0)</f>
        <v>112</v>
      </c>
      <c r="H75" s="18">
        <f t="shared" si="4"/>
        <v>46</v>
      </c>
      <c r="I75" s="18">
        <v>1</v>
      </c>
      <c r="J75" s="18">
        <f>-I75*2</f>
        <v>-2</v>
      </c>
      <c r="K75" s="27">
        <v>0.8841665</v>
      </c>
      <c r="L75" s="24" t="str">
        <f>VLOOKUP(B:B,[4]查询门店会员消费占比!$B$1:$K$65536,10,0)</f>
        <v>89.46%</v>
      </c>
      <c r="M75" s="28">
        <f t="shared" si="5"/>
        <v>0.0118003792272157</v>
      </c>
      <c r="N75" s="24"/>
      <c r="O75" s="24"/>
    </row>
    <row r="76" spans="1:15">
      <c r="A76" s="15">
        <v>74</v>
      </c>
      <c r="B76" s="15">
        <v>720</v>
      </c>
      <c r="C76" s="16" t="s">
        <v>30</v>
      </c>
      <c r="D76" s="16"/>
      <c r="E76" s="17" t="s">
        <v>91</v>
      </c>
      <c r="F76" s="18">
        <v>60</v>
      </c>
      <c r="G76" s="18">
        <f>VLOOKUP(B:B,[3]Sheet4!$A$1:$B$65536,2,0)</f>
        <v>199</v>
      </c>
      <c r="H76" s="18">
        <f t="shared" si="4"/>
        <v>139</v>
      </c>
      <c r="I76" s="18">
        <v>1</v>
      </c>
      <c r="J76" s="18">
        <f>-I76*2</f>
        <v>-2</v>
      </c>
      <c r="K76" s="27">
        <v>0.9075115</v>
      </c>
      <c r="L76" s="24" t="str">
        <f>VLOOKUP(B:B,[4]查询门店会员消费占比!$B$1:$K$65536,10,0)</f>
        <v>91.22%</v>
      </c>
      <c r="M76" s="28">
        <f t="shared" si="5"/>
        <v>0.00516632571598264</v>
      </c>
      <c r="N76" s="24"/>
      <c r="O76" s="24" t="s">
        <v>155</v>
      </c>
    </row>
    <row r="77" spans="1:15">
      <c r="A77" s="15">
        <v>75</v>
      </c>
      <c r="B77" s="15">
        <v>517</v>
      </c>
      <c r="C77" s="16" t="s">
        <v>22</v>
      </c>
      <c r="D77" s="16"/>
      <c r="E77" s="17" t="s">
        <v>92</v>
      </c>
      <c r="F77" s="19">
        <v>404</v>
      </c>
      <c r="G77" s="18">
        <f>VLOOKUP(B:B,[3]Sheet4!$A$1:$B$65536,2,0)</f>
        <v>461</v>
      </c>
      <c r="H77" s="18">
        <f t="shared" si="4"/>
        <v>57</v>
      </c>
      <c r="I77" s="18">
        <v>5</v>
      </c>
      <c r="J77" s="18">
        <f>-I77*2</f>
        <v>-10</v>
      </c>
      <c r="K77" s="29">
        <v>0.6</v>
      </c>
      <c r="L77" s="24" t="str">
        <f>VLOOKUP(B:B,[4]查询门店会员消费占比!$B$1:$K$65536,10,0)</f>
        <v>37.46%</v>
      </c>
      <c r="M77" s="28">
        <f t="shared" si="5"/>
        <v>-0.375666666666667</v>
      </c>
      <c r="N77" s="24"/>
      <c r="O77" s="24"/>
    </row>
    <row r="78" spans="1:15">
      <c r="A78" s="15">
        <v>76</v>
      </c>
      <c r="B78" s="15">
        <v>573</v>
      </c>
      <c r="C78" s="16" t="s">
        <v>15</v>
      </c>
      <c r="D78" s="16"/>
      <c r="E78" s="17" t="s">
        <v>93</v>
      </c>
      <c r="F78" s="18">
        <v>151</v>
      </c>
      <c r="G78" s="18">
        <f>VLOOKUP(B:B,[3]Sheet4!$A$1:$B$65536,2,0)</f>
        <v>95</v>
      </c>
      <c r="H78" s="18">
        <f t="shared" si="4"/>
        <v>-56</v>
      </c>
      <c r="I78" s="18">
        <v>2</v>
      </c>
      <c r="J78" s="18">
        <f>H78*2+-I78*2</f>
        <v>-116</v>
      </c>
      <c r="K78" s="29">
        <v>0.8002175</v>
      </c>
      <c r="L78" s="24" t="str">
        <f>VLOOKUP(B:B,[4]查询门店会员消费占比!$B$1:$K$65536,10,0)</f>
        <v>79.26%</v>
      </c>
      <c r="M78" s="28">
        <f t="shared" si="5"/>
        <v>-0.00951928694386207</v>
      </c>
      <c r="N78" s="24"/>
      <c r="O78" s="24"/>
    </row>
    <row r="79" spans="1:15">
      <c r="A79" s="15">
        <v>77</v>
      </c>
      <c r="B79" s="15">
        <v>738</v>
      </c>
      <c r="C79" s="16" t="s">
        <v>17</v>
      </c>
      <c r="D79" s="16"/>
      <c r="E79" s="17" t="s">
        <v>94</v>
      </c>
      <c r="F79" s="18">
        <v>58</v>
      </c>
      <c r="G79" s="18">
        <f>VLOOKUP(B:B,[3]Sheet4!$A$1:$B$65536,2,0)</f>
        <v>96</v>
      </c>
      <c r="H79" s="18">
        <f t="shared" si="4"/>
        <v>38</v>
      </c>
      <c r="I79" s="18">
        <v>1</v>
      </c>
      <c r="J79" s="18">
        <f>-I79*2</f>
        <v>-2</v>
      </c>
      <c r="K79" s="27">
        <v>0.907816</v>
      </c>
      <c r="L79" s="24" t="str">
        <f>VLOOKUP(B:B,[4]查询门店会员消费占比!$B$1:$K$65536,10,0)</f>
        <v>94.5%</v>
      </c>
      <c r="M79" s="28">
        <f t="shared" si="5"/>
        <v>0.0409598420825365</v>
      </c>
      <c r="N79" s="24"/>
      <c r="O79" s="24" t="s">
        <v>157</v>
      </c>
    </row>
    <row r="80" spans="1:15">
      <c r="A80" s="15">
        <v>78</v>
      </c>
      <c r="B80" s="15">
        <v>373</v>
      </c>
      <c r="C80" s="16" t="s">
        <v>22</v>
      </c>
      <c r="D80" s="16"/>
      <c r="E80" s="17" t="s">
        <v>95</v>
      </c>
      <c r="F80" s="18">
        <v>223</v>
      </c>
      <c r="G80" s="18">
        <f>VLOOKUP(B:B,[3]Sheet4!$A$1:$B$65536,2,0)</f>
        <v>146</v>
      </c>
      <c r="H80" s="18">
        <f t="shared" si="4"/>
        <v>-77</v>
      </c>
      <c r="I80" s="18">
        <v>2</v>
      </c>
      <c r="J80" s="18">
        <f>H80*2+-I80*2</f>
        <v>-158</v>
      </c>
      <c r="K80" s="29">
        <v>0.793145</v>
      </c>
      <c r="L80" s="24" t="str">
        <f>VLOOKUP(B:B,[4]查询门店会员消费占比!$B$1:$K$65536,10,0)</f>
        <v>81.76%</v>
      </c>
      <c r="M80" s="28">
        <f t="shared" si="5"/>
        <v>0.0308329498389325</v>
      </c>
      <c r="N80" s="24"/>
      <c r="O80" s="24"/>
    </row>
    <row r="81" spans="1:15">
      <c r="A81" s="15">
        <v>79</v>
      </c>
      <c r="B81" s="15">
        <v>101453</v>
      </c>
      <c r="C81" s="16" t="s">
        <v>17</v>
      </c>
      <c r="D81" s="16" t="s">
        <v>96</v>
      </c>
      <c r="E81" s="17" t="s">
        <v>97</v>
      </c>
      <c r="F81" s="18">
        <v>225</v>
      </c>
      <c r="G81" s="18">
        <f>VLOOKUP(B:B,[3]Sheet4!$A$1:$B$65536,2,0)</f>
        <v>179</v>
      </c>
      <c r="H81" s="18">
        <f t="shared" si="4"/>
        <v>-46</v>
      </c>
      <c r="I81" s="18">
        <v>7</v>
      </c>
      <c r="J81" s="18">
        <f>H81*2+-I81*2</f>
        <v>-106</v>
      </c>
      <c r="K81" s="29">
        <v>0.723879</v>
      </c>
      <c r="L81" s="24" t="str">
        <f>VLOOKUP(B:B,[4]查询门店会员消费占比!$B$1:$K$65536,10,0)</f>
        <v>71.1%</v>
      </c>
      <c r="M81" s="28">
        <f t="shared" si="5"/>
        <v>-0.0177916474990987</v>
      </c>
      <c r="N81" s="24"/>
      <c r="O81" s="24"/>
    </row>
    <row r="82" spans="1:15">
      <c r="A82" s="15">
        <v>80</v>
      </c>
      <c r="B82" s="15">
        <v>385</v>
      </c>
      <c r="C82" s="16" t="s">
        <v>30</v>
      </c>
      <c r="D82" s="16"/>
      <c r="E82" s="17" t="s">
        <v>98</v>
      </c>
      <c r="F82" s="18">
        <v>135</v>
      </c>
      <c r="G82" s="18">
        <f>VLOOKUP(B:B,[3]Sheet4!$A$1:$B$65536,2,0)</f>
        <v>150</v>
      </c>
      <c r="H82" s="18">
        <f t="shared" si="4"/>
        <v>15</v>
      </c>
      <c r="I82" s="18">
        <v>1</v>
      </c>
      <c r="J82" s="18">
        <f>-I82*2</f>
        <v>-2</v>
      </c>
      <c r="K82" s="27">
        <v>0.859705</v>
      </c>
      <c r="L82" s="24" t="str">
        <f>VLOOKUP(B:B,[4]查询门店会员消费占比!$B$1:$K$65536,10,0)</f>
        <v>90.56%</v>
      </c>
      <c r="M82" s="28">
        <f t="shared" si="5"/>
        <v>0.0533845912260601</v>
      </c>
      <c r="N82" s="24"/>
      <c r="O82" s="24"/>
    </row>
    <row r="83" spans="1:15">
      <c r="A83" s="15">
        <v>81</v>
      </c>
      <c r="B83" s="15">
        <v>347</v>
      </c>
      <c r="C83" s="16" t="s">
        <v>12</v>
      </c>
      <c r="D83" s="16"/>
      <c r="E83" s="17" t="s">
        <v>99</v>
      </c>
      <c r="F83" s="18">
        <v>191</v>
      </c>
      <c r="G83" s="18">
        <f>VLOOKUP(B:B,[3]Sheet4!$A$1:$B$65536,2,0)</f>
        <v>186</v>
      </c>
      <c r="H83" s="18">
        <f t="shared" si="4"/>
        <v>-5</v>
      </c>
      <c r="I83" s="18">
        <v>3</v>
      </c>
      <c r="J83" s="18">
        <f>H83*2+-I83*2</f>
        <v>-16</v>
      </c>
      <c r="K83" s="29">
        <v>0.6651945</v>
      </c>
      <c r="L83" s="24" t="str">
        <f>VLOOKUP(B:B,[4]查询门店会员消费占比!$B$1:$K$65536,10,0)</f>
        <v>66.44%</v>
      </c>
      <c r="M83" s="28">
        <f t="shared" si="5"/>
        <v>-0.00119438750621064</v>
      </c>
      <c r="N83" s="24"/>
      <c r="O83" s="24"/>
    </row>
    <row r="84" spans="1:15">
      <c r="A84" s="15">
        <v>82</v>
      </c>
      <c r="B84" s="15">
        <v>339</v>
      </c>
      <c r="C84" s="16" t="s">
        <v>12</v>
      </c>
      <c r="D84" s="16"/>
      <c r="E84" s="17" t="s">
        <v>100</v>
      </c>
      <c r="F84" s="18">
        <v>107</v>
      </c>
      <c r="G84" s="18">
        <f>VLOOKUP(B:B,[3]Sheet4!$A$1:$B$65536,2,0)</f>
        <v>64</v>
      </c>
      <c r="H84" s="18">
        <f t="shared" si="4"/>
        <v>-43</v>
      </c>
      <c r="I84" s="18">
        <v>0</v>
      </c>
      <c r="J84" s="18">
        <f>H84*2+-I84*2</f>
        <v>-86</v>
      </c>
      <c r="K84" s="29">
        <v>0.757475</v>
      </c>
      <c r="L84" s="24" t="str">
        <f>VLOOKUP(B:B,[4]查询门店会员消费占比!$B$1:$K$65536,10,0)</f>
        <v>70.14%</v>
      </c>
      <c r="M84" s="28">
        <f t="shared" si="5"/>
        <v>-0.0740288458364962</v>
      </c>
      <c r="N84" s="24"/>
      <c r="O84" s="24"/>
    </row>
    <row r="85" spans="1:15">
      <c r="A85" s="15">
        <v>83</v>
      </c>
      <c r="B85" s="15">
        <v>511</v>
      </c>
      <c r="C85" s="16" t="s">
        <v>22</v>
      </c>
      <c r="D85" s="16"/>
      <c r="E85" s="17" t="s">
        <v>101</v>
      </c>
      <c r="F85" s="18">
        <v>190</v>
      </c>
      <c r="G85" s="18">
        <f>VLOOKUP(B:B,[3]Sheet4!$A$1:$B$65536,2,0)</f>
        <v>131</v>
      </c>
      <c r="H85" s="18">
        <f t="shared" si="4"/>
        <v>-59</v>
      </c>
      <c r="I85" s="18">
        <v>3</v>
      </c>
      <c r="J85" s="18">
        <f>H85*2+-I85*2</f>
        <v>-124</v>
      </c>
      <c r="K85" s="29">
        <v>0.80565</v>
      </c>
      <c r="L85" s="24" t="str">
        <f>VLOOKUP(B:B,[4]查询门店会员消费占比!$B$1:$K$65536,10,0)</f>
        <v>74.59%</v>
      </c>
      <c r="M85" s="28">
        <f t="shared" si="5"/>
        <v>-0.074163718736424</v>
      </c>
      <c r="N85" s="24"/>
      <c r="O85" s="24"/>
    </row>
    <row r="86" spans="1:15">
      <c r="A86" s="15">
        <v>84</v>
      </c>
      <c r="B86" s="15">
        <v>311</v>
      </c>
      <c r="C86" s="16" t="s">
        <v>12</v>
      </c>
      <c r="D86" s="16"/>
      <c r="E86" s="17" t="s">
        <v>102</v>
      </c>
      <c r="F86" s="18">
        <v>69</v>
      </c>
      <c r="G86" s="18">
        <f>VLOOKUP(B:B,[3]Sheet4!$A$1:$B$65536,2,0)</f>
        <v>74</v>
      </c>
      <c r="H86" s="18">
        <f t="shared" si="4"/>
        <v>5</v>
      </c>
      <c r="I86" s="18">
        <v>1</v>
      </c>
      <c r="J86" s="18">
        <f t="shared" ref="J86:J95" si="6">-I86*2</f>
        <v>-2</v>
      </c>
      <c r="K86" s="29">
        <v>0.7555275</v>
      </c>
      <c r="L86" s="24" t="str">
        <f>VLOOKUP(B:B,[4]查询门店会员消费占比!$B$1:$K$65536,10,0)</f>
        <v>57.46%</v>
      </c>
      <c r="M86" s="28">
        <f t="shared" si="5"/>
        <v>-0.239471759796963</v>
      </c>
      <c r="N86" s="24"/>
      <c r="O86" s="24"/>
    </row>
    <row r="87" s="2" customFormat="1" spans="1:15">
      <c r="A87" s="15">
        <v>85</v>
      </c>
      <c r="B87" s="15">
        <v>102565</v>
      </c>
      <c r="C87" s="16" t="s">
        <v>12</v>
      </c>
      <c r="D87" s="16" t="s">
        <v>103</v>
      </c>
      <c r="E87" s="17" t="s">
        <v>104</v>
      </c>
      <c r="F87" s="19">
        <v>340</v>
      </c>
      <c r="G87" s="18">
        <f>VLOOKUP(B:B,[3]Sheet4!$A$1:$B$65536,2,0)</f>
        <v>348</v>
      </c>
      <c r="H87" s="18">
        <f t="shared" si="4"/>
        <v>8</v>
      </c>
      <c r="I87" s="18">
        <v>3</v>
      </c>
      <c r="J87" s="18">
        <f t="shared" si="6"/>
        <v>-6</v>
      </c>
      <c r="K87" s="29">
        <v>0.6</v>
      </c>
      <c r="L87" s="24" t="str">
        <f>VLOOKUP(B:B,[4]查询门店会员消费占比!$B$1:$K$65536,10,0)</f>
        <v>53.28%</v>
      </c>
      <c r="M87" s="28">
        <f t="shared" si="5"/>
        <v>-0.112</v>
      </c>
      <c r="N87" s="24"/>
      <c r="O87" s="24"/>
    </row>
    <row r="88" s="2" customFormat="1" spans="1:15">
      <c r="A88" s="15">
        <v>86</v>
      </c>
      <c r="B88" s="15">
        <v>102564</v>
      </c>
      <c r="C88" s="16" t="s">
        <v>30</v>
      </c>
      <c r="D88" s="16" t="s">
        <v>105</v>
      </c>
      <c r="E88" s="17" t="s">
        <v>106</v>
      </c>
      <c r="F88" s="18">
        <v>106</v>
      </c>
      <c r="G88" s="18">
        <f>VLOOKUP(B:B,[3]Sheet4!$A$1:$B$65536,2,0)</f>
        <v>139</v>
      </c>
      <c r="H88" s="18">
        <f t="shared" si="4"/>
        <v>33</v>
      </c>
      <c r="I88" s="18">
        <v>2</v>
      </c>
      <c r="J88" s="18">
        <f t="shared" si="6"/>
        <v>-4</v>
      </c>
      <c r="K88" s="29">
        <v>0.81262</v>
      </c>
      <c r="L88" s="24" t="str">
        <f>VLOOKUP(B:B,[4]查询门店会员消费占比!$B$1:$K$65536,10,0)</f>
        <v>79.16%</v>
      </c>
      <c r="M88" s="28">
        <f t="shared" si="5"/>
        <v>-0.025866948881396</v>
      </c>
      <c r="N88" s="24"/>
      <c r="O88" s="24"/>
    </row>
    <row r="89" s="2" customFormat="1" spans="1:15">
      <c r="A89" s="15">
        <v>87</v>
      </c>
      <c r="B89" s="15">
        <v>103198</v>
      </c>
      <c r="C89" s="16" t="s">
        <v>12</v>
      </c>
      <c r="D89" s="16" t="s">
        <v>107</v>
      </c>
      <c r="E89" s="17" t="s">
        <v>108</v>
      </c>
      <c r="F89" s="18">
        <v>206</v>
      </c>
      <c r="G89" s="18">
        <f>VLOOKUP(B:B,[3]Sheet4!$A$1:$B$65536,2,0)</f>
        <v>252</v>
      </c>
      <c r="H89" s="18">
        <f t="shared" si="4"/>
        <v>46</v>
      </c>
      <c r="I89" s="18">
        <v>9</v>
      </c>
      <c r="J89" s="18">
        <f t="shared" si="6"/>
        <v>-18</v>
      </c>
      <c r="K89" s="29">
        <v>0.7378975</v>
      </c>
      <c r="L89" s="24" t="str">
        <f>VLOOKUP(B:B,[4]查询门店会员消费占比!$B$1:$K$65536,10,0)</f>
        <v>78.02%</v>
      </c>
      <c r="M89" s="42">
        <f t="shared" si="5"/>
        <v>0.0573284229855773</v>
      </c>
      <c r="N89" s="24"/>
      <c r="O89" s="24"/>
    </row>
    <row r="90" s="2" customFormat="1" spans="1:15">
      <c r="A90" s="15">
        <v>88</v>
      </c>
      <c r="B90" s="15">
        <v>102935</v>
      </c>
      <c r="C90" s="16" t="s">
        <v>22</v>
      </c>
      <c r="D90" s="16" t="s">
        <v>107</v>
      </c>
      <c r="E90" s="17" t="s">
        <v>109</v>
      </c>
      <c r="F90" s="18">
        <v>222</v>
      </c>
      <c r="G90" s="18">
        <f>VLOOKUP(B:B,[3]Sheet4!$A$1:$B$65536,2,0)</f>
        <v>255</v>
      </c>
      <c r="H90" s="18">
        <f t="shared" si="4"/>
        <v>33</v>
      </c>
      <c r="I90" s="18">
        <v>4</v>
      </c>
      <c r="J90" s="18">
        <f t="shared" si="6"/>
        <v>-8</v>
      </c>
      <c r="K90" s="29">
        <v>0.7096995</v>
      </c>
      <c r="L90" s="24" t="str">
        <f>VLOOKUP(B:B,[4]查询门店会员消费占比!$B$1:$K$65536,10,0)</f>
        <v>73.85%</v>
      </c>
      <c r="M90" s="28">
        <f t="shared" si="5"/>
        <v>0.0405812600967028</v>
      </c>
      <c r="N90" s="24"/>
      <c r="O90" s="24"/>
    </row>
    <row r="91" spans="1:15">
      <c r="A91" s="15">
        <v>89</v>
      </c>
      <c r="B91" s="15">
        <v>102479</v>
      </c>
      <c r="C91" s="16" t="s">
        <v>22</v>
      </c>
      <c r="D91" s="16" t="s">
        <v>110</v>
      </c>
      <c r="E91" s="17" t="s">
        <v>111</v>
      </c>
      <c r="F91" s="18">
        <v>159</v>
      </c>
      <c r="G91" s="18">
        <f>VLOOKUP(B:B,[3]Sheet4!$A$1:$B$65536,2,0)</f>
        <v>365</v>
      </c>
      <c r="H91" s="18">
        <f t="shared" si="4"/>
        <v>206</v>
      </c>
      <c r="I91" s="18">
        <v>7</v>
      </c>
      <c r="J91" s="18">
        <f t="shared" si="6"/>
        <v>-14</v>
      </c>
      <c r="K91" s="29">
        <v>0.7514275</v>
      </c>
      <c r="L91" s="24" t="str">
        <f>VLOOKUP(B:B,[4]查询门店会员消费占比!$B$1:$K$65536,10,0)</f>
        <v>77.24%</v>
      </c>
      <c r="M91" s="28">
        <f t="shared" si="5"/>
        <v>0.0279102108985896</v>
      </c>
      <c r="N91" s="24"/>
      <c r="O91" s="24"/>
    </row>
    <row r="92" s="2" customFormat="1" spans="1:15">
      <c r="A92" s="15">
        <v>90</v>
      </c>
      <c r="B92" s="15">
        <v>102934</v>
      </c>
      <c r="C92" s="16" t="s">
        <v>12</v>
      </c>
      <c r="D92" s="16" t="s">
        <v>112</v>
      </c>
      <c r="E92" s="17" t="s">
        <v>113</v>
      </c>
      <c r="F92" s="18">
        <v>235</v>
      </c>
      <c r="G92" s="18">
        <f>VLOOKUP(B:B,[3]Sheet4!$A$1:$B$65536,2,0)</f>
        <v>407</v>
      </c>
      <c r="H92" s="18">
        <f t="shared" si="4"/>
        <v>172</v>
      </c>
      <c r="I92" s="18">
        <v>8</v>
      </c>
      <c r="J92" s="18">
        <f t="shared" si="6"/>
        <v>-16</v>
      </c>
      <c r="K92" s="29">
        <v>0.72775</v>
      </c>
      <c r="L92" s="24" t="str">
        <f>VLOOKUP(B:B,[4]查询门店会员消费占比!$B$1:$K$65536,10,0)</f>
        <v>77.17%</v>
      </c>
      <c r="M92" s="42">
        <f t="shared" si="5"/>
        <v>0.0603916180006871</v>
      </c>
      <c r="N92" s="24" t="s">
        <v>156</v>
      </c>
      <c r="O92" s="24"/>
    </row>
    <row r="93" spans="1:15">
      <c r="A93" s="15">
        <v>91</v>
      </c>
      <c r="B93" s="15">
        <v>102567</v>
      </c>
      <c r="C93" s="16" t="s">
        <v>30</v>
      </c>
      <c r="D93" s="16" t="s">
        <v>114</v>
      </c>
      <c r="E93" s="17" t="s">
        <v>115</v>
      </c>
      <c r="F93" s="18">
        <v>70</v>
      </c>
      <c r="G93" s="18">
        <f>VLOOKUP(B:B,[3]Sheet4!$A$1:$B$65536,2,0)</f>
        <v>113</v>
      </c>
      <c r="H93" s="18">
        <f t="shared" si="4"/>
        <v>43</v>
      </c>
      <c r="I93" s="18">
        <v>4</v>
      </c>
      <c r="J93" s="18">
        <f t="shared" si="6"/>
        <v>-8</v>
      </c>
      <c r="K93" s="29">
        <v>0.81631</v>
      </c>
      <c r="L93" s="24" t="str">
        <f>VLOOKUP(B:B,[4]查询门店会员消费占比!$B$1:$K$65536,10,0)</f>
        <v>81.67%</v>
      </c>
      <c r="M93" s="28">
        <f t="shared" si="5"/>
        <v>0.000477759674633413</v>
      </c>
      <c r="N93" s="24"/>
      <c r="O93" s="24"/>
    </row>
    <row r="94" s="3" customFormat="1" spans="1:15">
      <c r="A94" s="15">
        <v>92</v>
      </c>
      <c r="B94" s="15">
        <v>102478</v>
      </c>
      <c r="C94" s="16" t="s">
        <v>22</v>
      </c>
      <c r="D94" s="16" t="s">
        <v>116</v>
      </c>
      <c r="E94" s="17" t="s">
        <v>117</v>
      </c>
      <c r="F94" s="18">
        <v>51</v>
      </c>
      <c r="G94" s="18">
        <f>VLOOKUP(B:B,[3]Sheet4!$A$1:$B$65536,2,0)</f>
        <v>226</v>
      </c>
      <c r="H94" s="18">
        <f t="shared" si="4"/>
        <v>175</v>
      </c>
      <c r="I94" s="18">
        <v>1</v>
      </c>
      <c r="J94" s="18">
        <f t="shared" si="6"/>
        <v>-2</v>
      </c>
      <c r="K94" s="27">
        <v>0.812609</v>
      </c>
      <c r="L94" s="24" t="str">
        <f>VLOOKUP(B:B,[4]查询门店会员消费占比!$B$1:$K$65536,10,0)</f>
        <v>79.58%</v>
      </c>
      <c r="M94" s="28">
        <f t="shared" si="5"/>
        <v>-0.0206852249975081</v>
      </c>
      <c r="N94" s="43"/>
      <c r="O94" s="43"/>
    </row>
    <row r="95" spans="1:15">
      <c r="A95" s="15">
        <v>93</v>
      </c>
      <c r="B95" s="15">
        <v>103199</v>
      </c>
      <c r="C95" s="16" t="s">
        <v>12</v>
      </c>
      <c r="D95" s="16" t="s">
        <v>118</v>
      </c>
      <c r="E95" s="17" t="s">
        <v>119</v>
      </c>
      <c r="F95" s="18">
        <v>215</v>
      </c>
      <c r="G95" s="18">
        <f>VLOOKUP(B:B,[3]Sheet4!$A$1:$B$65536,2,0)</f>
        <v>293</v>
      </c>
      <c r="H95" s="18">
        <f t="shared" si="4"/>
        <v>78</v>
      </c>
      <c r="I95" s="18">
        <v>4</v>
      </c>
      <c r="J95" s="18">
        <f t="shared" si="6"/>
        <v>-8</v>
      </c>
      <c r="K95" s="29">
        <v>0.7119765</v>
      </c>
      <c r="L95" s="24" t="str">
        <f>VLOOKUP(B:B,[4]查询门店会员消费占比!$B$1:$K$65536,10,0)</f>
        <v>64.35%</v>
      </c>
      <c r="M95" s="28">
        <f t="shared" si="5"/>
        <v>-0.0961780339660088</v>
      </c>
      <c r="N95" s="24"/>
      <c r="O95" s="24"/>
    </row>
    <row r="96" spans="1:15">
      <c r="A96" s="15">
        <v>94</v>
      </c>
      <c r="B96" s="15">
        <v>103639</v>
      </c>
      <c r="C96" s="16" t="s">
        <v>15</v>
      </c>
      <c r="D96" s="16" t="s">
        <v>120</v>
      </c>
      <c r="E96" s="17" t="s">
        <v>121</v>
      </c>
      <c r="F96" s="18">
        <v>302</v>
      </c>
      <c r="G96" s="18">
        <f>VLOOKUP(B:B,[3]Sheet4!$A$1:$B$65536,2,0)</f>
        <v>290</v>
      </c>
      <c r="H96" s="18">
        <f t="shared" si="4"/>
        <v>-12</v>
      </c>
      <c r="I96" s="18">
        <v>7</v>
      </c>
      <c r="J96" s="18">
        <f>H96*2+-I96*2</f>
        <v>-38</v>
      </c>
      <c r="K96" s="27">
        <v>0.61</v>
      </c>
      <c r="L96" s="24" t="str">
        <f>VLOOKUP(B:B,[4]查询门店会员消费占比!$B$1:$K$65536,10,0)</f>
        <v>64.06%</v>
      </c>
      <c r="M96" s="28">
        <f t="shared" si="5"/>
        <v>0.0501639344262296</v>
      </c>
      <c r="N96" s="24"/>
      <c r="O96" s="24"/>
    </row>
    <row r="97" ht="14.25" spans="1:15">
      <c r="A97" s="15">
        <v>95</v>
      </c>
      <c r="B97" s="32">
        <v>104428</v>
      </c>
      <c r="C97" s="16" t="s">
        <v>17</v>
      </c>
      <c r="D97" s="16" t="s">
        <v>122</v>
      </c>
      <c r="E97" s="17" t="s">
        <v>123</v>
      </c>
      <c r="F97" s="18">
        <v>252</v>
      </c>
      <c r="G97" s="18">
        <f>VLOOKUP(B:B,[3]Sheet4!$A$1:$B$65536,2,0)</f>
        <v>278</v>
      </c>
      <c r="H97" s="18">
        <f t="shared" si="4"/>
        <v>26</v>
      </c>
      <c r="I97" s="18">
        <v>0</v>
      </c>
      <c r="J97" s="18"/>
      <c r="K97" s="29">
        <v>0.738</v>
      </c>
      <c r="L97" s="24" t="str">
        <f>VLOOKUP(B:B,[4]查询门店会员消费占比!$B$1:$K$65536,10,0)</f>
        <v>73.28%</v>
      </c>
      <c r="M97" s="28">
        <f t="shared" si="5"/>
        <v>-0.00704607046070458</v>
      </c>
      <c r="N97" s="24"/>
      <c r="O97" s="24"/>
    </row>
    <row r="98" spans="1:15">
      <c r="A98" s="15">
        <v>98</v>
      </c>
      <c r="B98" s="32">
        <v>104533</v>
      </c>
      <c r="C98" s="16" t="s">
        <v>30</v>
      </c>
      <c r="D98" s="16" t="s">
        <v>124</v>
      </c>
      <c r="E98" s="17" t="s">
        <v>125</v>
      </c>
      <c r="F98" s="18">
        <v>63</v>
      </c>
      <c r="G98" s="18">
        <f>VLOOKUP(B:B,[3]Sheet4!$A$1:$B$65536,2,0)</f>
        <v>219</v>
      </c>
      <c r="H98" s="18">
        <f t="shared" si="4"/>
        <v>156</v>
      </c>
      <c r="I98" s="18">
        <v>2</v>
      </c>
      <c r="J98" s="18">
        <f t="shared" ref="J98:J105" si="7">-I98*2</f>
        <v>-4</v>
      </c>
      <c r="K98" s="27">
        <v>0.8784825</v>
      </c>
      <c r="L98" s="24" t="str">
        <f>VLOOKUP(B:B,[4]查询门店会员消费占比!$B$1:$K$65536,10,0)</f>
        <v>86.61%</v>
      </c>
      <c r="M98" s="28">
        <f t="shared" si="5"/>
        <v>-0.0140953291613664</v>
      </c>
      <c r="N98" s="24"/>
      <c r="O98" s="24"/>
    </row>
    <row r="99" ht="14" customHeight="1" spans="1:15">
      <c r="A99" s="15">
        <v>99</v>
      </c>
      <c r="B99" s="32">
        <v>104838</v>
      </c>
      <c r="C99" s="16" t="s">
        <v>17</v>
      </c>
      <c r="D99" s="16" t="s">
        <v>126</v>
      </c>
      <c r="E99" s="33" t="s">
        <v>127</v>
      </c>
      <c r="F99" s="34"/>
      <c r="G99" s="18">
        <f>VLOOKUP(B:B,[3]Sheet4!$A$1:$B$65536,2,0)</f>
        <v>192</v>
      </c>
      <c r="H99" s="18">
        <f t="shared" si="4"/>
        <v>192</v>
      </c>
      <c r="I99" s="18">
        <v>1</v>
      </c>
      <c r="J99" s="18">
        <f t="shared" si="7"/>
        <v>-2</v>
      </c>
      <c r="K99" s="29">
        <v>0.812825</v>
      </c>
      <c r="L99" s="24" t="str">
        <f>VLOOKUP(B:B,[4]查询门店会员消费占比!$B$1:$K$65536,10,0)</f>
        <v>82.36%</v>
      </c>
      <c r="M99" s="28">
        <f t="shared" si="5"/>
        <v>0.0132562359671516</v>
      </c>
      <c r="N99" s="24"/>
      <c r="O99" s="24"/>
    </row>
    <row r="100" ht="14" customHeight="1" spans="1:15">
      <c r="A100" s="15">
        <v>100</v>
      </c>
      <c r="B100" s="32">
        <v>105267</v>
      </c>
      <c r="C100" s="16" t="s">
        <v>12</v>
      </c>
      <c r="D100" s="35" t="s">
        <v>128</v>
      </c>
      <c r="E100" s="33" t="s">
        <v>129</v>
      </c>
      <c r="F100" s="34"/>
      <c r="G100" s="18">
        <f>VLOOKUP(B:B,[3]Sheet4!$A$1:$B$65536,2,0)</f>
        <v>207</v>
      </c>
      <c r="H100" s="18">
        <f>G100-F100</f>
        <v>207</v>
      </c>
      <c r="I100" s="18">
        <v>16</v>
      </c>
      <c r="J100" s="18">
        <f t="shared" si="7"/>
        <v>-32</v>
      </c>
      <c r="K100" s="29">
        <v>0.721395</v>
      </c>
      <c r="L100" s="24" t="str">
        <f>VLOOKUP(B:B,[4]查询门店会员消费占比!$B$1:$K$65536,10,0)</f>
        <v>69.65%</v>
      </c>
      <c r="M100" s="28">
        <f>(L100-K100)/K100</f>
        <v>-0.0345095266809446</v>
      </c>
      <c r="N100" s="24"/>
      <c r="O100" s="24"/>
    </row>
    <row r="101" spans="1:15">
      <c r="A101" s="15">
        <v>96</v>
      </c>
      <c r="B101" s="32">
        <v>104429</v>
      </c>
      <c r="C101" s="16" t="str">
        <f>VLOOKUP(B:B,[1]查询时间段分门店销售汇总!$D$1:$H$65536,5,0)</f>
        <v>西北片区</v>
      </c>
      <c r="D101" s="16" t="s">
        <v>130</v>
      </c>
      <c r="E101" s="33" t="s">
        <v>131</v>
      </c>
      <c r="F101" s="34"/>
      <c r="G101" s="18">
        <f>VLOOKUP(B:B,[3]Sheet4!$A$1:$B$65536,2,0)</f>
        <v>155</v>
      </c>
      <c r="H101" s="18">
        <f>G101-F101</f>
        <v>155</v>
      </c>
      <c r="I101" s="18">
        <v>3</v>
      </c>
      <c r="J101" s="18">
        <f t="shared" si="7"/>
        <v>-6</v>
      </c>
      <c r="K101" s="29">
        <v>0.6</v>
      </c>
      <c r="L101" s="24" t="str">
        <f>VLOOKUP(B:B,[4]查询门店会员消费占比!$B$1:$K$65536,10,0)</f>
        <v>48.58%</v>
      </c>
      <c r="M101" s="28">
        <f>(L101-K101)/K101</f>
        <v>-0.190333333333333</v>
      </c>
      <c r="N101" s="24"/>
      <c r="O101" s="24"/>
    </row>
    <row r="102" spans="1:15">
      <c r="A102" s="15">
        <v>97</v>
      </c>
      <c r="B102" s="32">
        <v>104430</v>
      </c>
      <c r="C102" s="16" t="str">
        <f>VLOOKUP(B:B,[1]查询时间段分门店销售汇总!$D$1:$H$65536,5,0)</f>
        <v>东南片区</v>
      </c>
      <c r="D102" s="16" t="s">
        <v>132</v>
      </c>
      <c r="E102" s="33" t="s">
        <v>133</v>
      </c>
      <c r="F102" s="34"/>
      <c r="G102" s="18">
        <f>VLOOKUP(B:B,[3]Sheet4!$A$1:$B$65536,2,0)</f>
        <v>276</v>
      </c>
      <c r="H102" s="18">
        <f>G102-F102</f>
        <v>276</v>
      </c>
      <c r="I102" s="18">
        <v>8</v>
      </c>
      <c r="J102" s="18">
        <f t="shared" si="7"/>
        <v>-16</v>
      </c>
      <c r="K102" s="27">
        <v>0.821744</v>
      </c>
      <c r="L102" s="24" t="str">
        <f>VLOOKUP(B:B,[4]查询门店会员消费占比!$B$1:$K$65536,10,0)</f>
        <v>86.91%</v>
      </c>
      <c r="M102" s="30">
        <f>(L102-K102)/K102</f>
        <v>0.0576286532058645</v>
      </c>
      <c r="N102" s="24"/>
      <c r="O102" s="24"/>
    </row>
    <row r="103" ht="14" customHeight="1" spans="1:15">
      <c r="A103" s="15">
        <v>101</v>
      </c>
      <c r="B103" s="32">
        <v>105396</v>
      </c>
      <c r="C103" s="16" t="s">
        <v>15</v>
      </c>
      <c r="D103" s="35" t="s">
        <v>134</v>
      </c>
      <c r="E103" s="33" t="s">
        <v>135</v>
      </c>
      <c r="F103" s="34"/>
      <c r="G103" s="18">
        <f>VLOOKUP(B:B,[3]Sheet4!$A$1:$B$65536,2,0)</f>
        <v>215</v>
      </c>
      <c r="H103" s="18">
        <f>G103-F103</f>
        <v>215</v>
      </c>
      <c r="I103" s="18">
        <v>2</v>
      </c>
      <c r="J103" s="18">
        <f t="shared" si="7"/>
        <v>-4</v>
      </c>
      <c r="K103" s="27">
        <v>0.61</v>
      </c>
      <c r="L103" s="24" t="str">
        <f>VLOOKUP(B:B,[4]查询门店会员消费占比!$B$1:$K$65536,10,0)</f>
        <v>49.42%</v>
      </c>
      <c r="M103" s="28">
        <f>(L103-K103)/K103</f>
        <v>-0.18983606557377</v>
      </c>
      <c r="N103" s="24"/>
      <c r="O103" s="24"/>
    </row>
    <row r="104" ht="14" customHeight="1" spans="1:15">
      <c r="A104" s="15">
        <v>102</v>
      </c>
      <c r="B104" s="36">
        <v>105910</v>
      </c>
      <c r="C104" s="16" t="s">
        <v>15</v>
      </c>
      <c r="D104" s="35"/>
      <c r="E104" s="37" t="s">
        <v>136</v>
      </c>
      <c r="F104" s="34"/>
      <c r="G104" s="18">
        <f>VLOOKUP(B:B,[3]Sheet4!$A$1:$B$65536,2,0)</f>
        <v>133</v>
      </c>
      <c r="H104" s="18">
        <f>G104-F104</f>
        <v>133</v>
      </c>
      <c r="I104" s="18">
        <v>4</v>
      </c>
      <c r="J104" s="18">
        <f t="shared" si="7"/>
        <v>-8</v>
      </c>
      <c r="K104" s="29">
        <v>0.512295</v>
      </c>
      <c r="L104" s="24" t="str">
        <f>VLOOKUP(B:B,[4]查询门店会员消费占比!$B$1:$K$65536,10,0)</f>
        <v>52.53%</v>
      </c>
      <c r="M104" s="28">
        <f>(L104-K104)/K104</f>
        <v>0.0253857640617223</v>
      </c>
      <c r="N104" s="24"/>
      <c r="O104" s="24"/>
    </row>
    <row r="105" ht="14" customHeight="1" spans="1:15">
      <c r="A105" s="15">
        <v>103</v>
      </c>
      <c r="B105" s="36">
        <v>105751</v>
      </c>
      <c r="C105" s="16" t="s">
        <v>15</v>
      </c>
      <c r="D105" s="35"/>
      <c r="E105" s="37" t="s">
        <v>137</v>
      </c>
      <c r="F105" s="34"/>
      <c r="G105" s="18">
        <f>VLOOKUP(B:B,[3]Sheet4!$A$1:$B$65536,2,0)</f>
        <v>304</v>
      </c>
      <c r="H105" s="18">
        <f>G105-F105</f>
        <v>304</v>
      </c>
      <c r="I105" s="18">
        <v>10</v>
      </c>
      <c r="J105" s="18">
        <f t="shared" si="7"/>
        <v>-20</v>
      </c>
      <c r="K105" s="27">
        <v>0.61</v>
      </c>
      <c r="L105" s="24" t="str">
        <f>VLOOKUP(B:B,[4]查询门店会员消费占比!$B$1:$K$65536,10,0)</f>
        <v>52.93%</v>
      </c>
      <c r="M105" s="28">
        <f>(L105-K105)/K105</f>
        <v>-0.132295081967213</v>
      </c>
      <c r="N105" s="24"/>
      <c r="O105" s="24"/>
    </row>
    <row r="106" ht="14" customHeight="1" spans="1:15">
      <c r="A106" s="15">
        <v>104</v>
      </c>
      <c r="B106" s="32">
        <v>106066</v>
      </c>
      <c r="C106" s="16" t="s">
        <v>54</v>
      </c>
      <c r="D106" s="35"/>
      <c r="E106" s="33" t="s">
        <v>138</v>
      </c>
      <c r="F106" s="34"/>
      <c r="G106" s="18">
        <f>VLOOKUP(B:B,[3]Sheet4!$A$1:$B$65536,2,0)</f>
        <v>388</v>
      </c>
      <c r="H106" s="18">
        <f>G106-F106</f>
        <v>388</v>
      </c>
      <c r="I106" s="18">
        <v>0</v>
      </c>
      <c r="J106" s="18"/>
      <c r="K106" s="29">
        <v>0.375585</v>
      </c>
      <c r="L106" s="24" t="str">
        <f>VLOOKUP(B:B,[4]查询门店会员消费占比!$B$1:$K$65536,10,0)</f>
        <v>36.09%</v>
      </c>
      <c r="M106" s="28">
        <f>(L106-K106)/K106</f>
        <v>-0.0390990055513398</v>
      </c>
      <c r="N106" s="24"/>
      <c r="O106" s="24"/>
    </row>
    <row r="107" spans="1:15">
      <c r="A107" s="32"/>
      <c r="B107" s="32"/>
      <c r="C107" s="16"/>
      <c r="D107" s="16"/>
      <c r="E107" s="38" t="s">
        <v>139</v>
      </c>
      <c r="F107" s="39">
        <f>SUM(F3:F106)</f>
        <v>16995</v>
      </c>
      <c r="G107" s="39">
        <f>SUM(G3:G106)</f>
        <v>20788</v>
      </c>
      <c r="H107" s="18">
        <f>G107-F107</f>
        <v>3793</v>
      </c>
      <c r="I107" s="39">
        <f>SUM(I3:I106)</f>
        <v>350</v>
      </c>
      <c r="J107" s="39">
        <f>SUM(J3:J106)</f>
        <v>-3958</v>
      </c>
      <c r="K107" s="27">
        <v>0.752594116536596</v>
      </c>
      <c r="L107" s="44">
        <v>0.7136</v>
      </c>
      <c r="M107" s="28"/>
      <c r="N107" s="24"/>
      <c r="O107" s="24"/>
    </row>
    <row r="109" spans="2:2">
      <c r="B109" s="40" t="s">
        <v>140</v>
      </c>
    </row>
    <row r="110" spans="2:2">
      <c r="B110" s="40" t="s">
        <v>141</v>
      </c>
    </row>
    <row r="111" spans="2:2">
      <c r="B111" s="40" t="s">
        <v>142</v>
      </c>
    </row>
    <row r="112" spans="2:2">
      <c r="B112" s="40" t="s">
        <v>143</v>
      </c>
    </row>
    <row r="113" spans="2:2">
      <c r="B113" s="40" t="s">
        <v>144</v>
      </c>
    </row>
    <row r="114" spans="2:2">
      <c r="B114" s="40" t="s">
        <v>145</v>
      </c>
    </row>
    <row r="115" spans="2:2">
      <c r="B115" s="41" t="s">
        <v>146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7" sqref="J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会员发展任务及会员消费占比任务 (2)</vt:lpstr>
      <vt:lpstr>会员发展任务及会员消费占比任务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2019-01-03T09:10:00Z</dcterms:created>
  <dcterms:modified xsi:type="dcterms:W3CDTF">2019-04-29T09:37:14Z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