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60" windowHeight="7215"/>
  </bookViews>
  <sheets>
    <sheet name="会员发展任务及会员消费占比任务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会员发展任务及会员消费占比任务!$A$2:$W$107</definedName>
  </definedNames>
  <calcPr calcId="144525"/>
</workbook>
</file>

<file path=xl/sharedStrings.xml><?xml version="1.0" encoding="utf-8"?>
<sst xmlns="http://schemas.openxmlformats.org/spreadsheetml/2006/main" count="261" uniqueCount="160">
  <si>
    <t>2019年2月会员任务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</si>
  <si>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</si>
  <si>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</si>
  <si>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</si>
  <si>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</si>
  <si>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</si>
  <si>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1月会员消费占比</t>
  </si>
  <si>
    <t>1月客流</t>
  </si>
  <si>
    <t>2月会员发展任务（数据）</t>
  </si>
  <si>
    <t>会员发展任务</t>
  </si>
  <si>
    <t>实际发展情况</t>
  </si>
  <si>
    <t>完成情况</t>
  </si>
  <si>
    <t>差额处罚</t>
  </si>
  <si>
    <t>信息有误会员个数</t>
  </si>
  <si>
    <t>处罚</t>
  </si>
  <si>
    <t>合计处罚</t>
  </si>
  <si>
    <t>2月会员消费占比任务</t>
  </si>
  <si>
    <t>销售任务</t>
  </si>
  <si>
    <t>2月实际会员消费占比</t>
  </si>
  <si>
    <t>增长率</t>
  </si>
  <si>
    <t>增长率前三名</t>
  </si>
  <si>
    <t>排名前三名（此项需环比上月有增长才能参与排名）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</si>
  <si>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</si>
  <si>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</si>
  <si>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</si>
  <si>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</si>
  <si>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</si>
  <si>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</si>
  <si>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</si>
  <si>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</si>
  <si>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</si>
  <si>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</si>
  <si>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</si>
  <si>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</si>
  <si>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</si>
  <si>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</si>
  <si>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</si>
  <si>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</si>
  <si>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</si>
  <si>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</si>
  <si>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</si>
  <si>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</si>
  <si>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</si>
  <si>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</si>
  <si>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第二名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</si>
  <si>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</si>
  <si>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</si>
  <si>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</si>
  <si>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</si>
  <si>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</si>
  <si>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</si>
  <si>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</si>
  <si>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</si>
  <si>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</si>
  <si>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第一名</t>
  </si>
  <si>
    <t>金牛区交大路第三药店</t>
  </si>
  <si>
    <t>第三名</t>
  </si>
  <si>
    <t>青羊区浣花滨河路药店</t>
  </si>
  <si>
    <t>锦江区水杉街药店</t>
  </si>
  <si>
    <t>锦江区观音桥街药店</t>
  </si>
  <si>
    <t>锦江区榕声路店</t>
  </si>
  <si>
    <t>高新区中和街道柳荫街药店</t>
  </si>
  <si>
    <t>邛崃中心药店</t>
  </si>
  <si>
    <t>锦江区庆云南街药店</t>
  </si>
  <si>
    <t>成华区华泰路药店</t>
  </si>
  <si>
    <t>武侯区顺和街店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</si>
  <si>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</si>
  <si>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</si>
  <si>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</si>
  <si>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</si>
  <si>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</si>
  <si>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</si>
  <si>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</si>
  <si>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</si>
  <si>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</si>
  <si>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</si>
  <si>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</si>
  <si>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</si>
  <si>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</si>
  <si>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</si>
  <si>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</si>
  <si>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</si>
  <si>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</si>
  <si>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</si>
  <si>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</si>
  <si>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</si>
  <si>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</si>
  <si>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</si>
  <si>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</si>
  <si>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</si>
  <si>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</si>
  <si>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</si>
  <si>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</si>
  <si>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</si>
  <si>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</si>
  <si>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</si>
  <si>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</si>
  <si>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</si>
  <si>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</si>
  <si>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</si>
  <si>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</si>
  <si>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</si>
  <si>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</si>
  <si>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</si>
  <si>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大邑县新场镇文昌街药店</t>
  </si>
  <si>
    <t>青羊区北东街店</t>
  </si>
  <si>
    <t>双流县西航港街道锦华路一段药店</t>
  </si>
  <si>
    <t>都江堰市蒲阳路药店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</si>
  <si>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</si>
  <si>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</si>
  <si>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</si>
  <si>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</si>
  <si>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</si>
  <si>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</si>
  <si>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</si>
  <si>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西部店</t>
  </si>
  <si>
    <t>2018.5.30</t>
  </si>
  <si>
    <t>武侯区佳灵路药店</t>
  </si>
  <si>
    <t>2018.5.29</t>
  </si>
  <si>
    <t>邛崃市临邛镇翠荫街药店</t>
  </si>
  <si>
    <t>2018.6.5</t>
  </si>
  <si>
    <t>青羊区贝森北路药店</t>
  </si>
  <si>
    <t>青羊区童子街药店</t>
  </si>
  <si>
    <t>2018.4.27</t>
  </si>
  <si>
    <t>锦江区劼人路药店</t>
  </si>
  <si>
    <t>2018.6.8</t>
  </si>
  <si>
    <t>金牛区银河北街药店</t>
  </si>
  <si>
    <t>2018.5.22</t>
  </si>
  <si>
    <t>新津县五津镇武阳西路药店</t>
  </si>
  <si>
    <t>2018.4.26</t>
  </si>
  <si>
    <t>锦江区静明路药店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</si>
  <si>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</si>
  <si>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</si>
  <si>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</si>
  <si>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</si>
  <si>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</si>
  <si>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color rgb="FFFF0000"/>
        <rFont val="宋体"/>
        <charset val="0"/>
      </rPr>
      <t>永康东路药店</t>
    </r>
    <r>
      <rPr>
        <sz val="11"/>
        <color rgb="FFFF0000"/>
        <rFont val="Arial"/>
        <charset val="0"/>
      </rPr>
      <t xml:space="preserve"> </t>
    </r>
  </si>
  <si>
    <t>2018.10.9</t>
  </si>
  <si>
    <t>大华街药店</t>
  </si>
  <si>
    <t>2018.9.30</t>
  </si>
  <si>
    <t>中和大道药店</t>
  </si>
  <si>
    <t>2018.10.30</t>
  </si>
  <si>
    <t>潘家街药店</t>
  </si>
  <si>
    <t>2018.10.28</t>
  </si>
  <si>
    <t>蜀州中路药店</t>
  </si>
  <si>
    <t>2018.12.17</t>
  </si>
  <si>
    <t>蜀汉路</t>
  </si>
  <si>
    <t>2018.12.04</t>
  </si>
  <si>
    <t>航中街</t>
  </si>
  <si>
    <t xml:space="preserve">紫薇东路药店  </t>
  </si>
  <si>
    <t>新下街店</t>
  </si>
  <si>
    <t>梨花街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</si>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</sst>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33">
    <font>
      <sz val="11"/>
      <color theme="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sz val="14"/>
      <name val="宋体"/>
      <charset val="0"/>
    </font>
    <font>
      <b/>
      <sz val="12"/>
      <color rgb="FFFF0000"/>
      <name val="宋体"/>
      <charset val="0"/>
    </font>
    <font>
      <sz val="11"/>
      <name val="宋体"/>
      <charset val="0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11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31" fillId="15" borderId="9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9" fontId="0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0" borderId="1" xfId="11" applyNumberFormat="1" applyFont="1" applyFill="1" applyBorder="1" applyAlignment="1">
      <alignment horizontal="center"/>
    </xf>
    <xf numFmtId="0" fontId="5" fillId="2" borderId="1" xfId="11" applyNumberFormat="1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3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7" fillId="0" borderId="1" xfId="11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38144;&#21806;\&#20250;&#21592;&#28040;&#36153;&#21344;&#27604;\&#20250;&#21592;&#26041;&#26696;\2019&#24180;\1&#26376;&#20250;&#21592;&#21344;&#276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&#26376;&#20219;&#21153;&#21508;&#29255;&#21306;(&#26368;&#26032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0250;&#21592;&#36164;&#26009;_20190319&#65288;2&#2637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38144;&#21806;\&#20250;&#21592;&#28040;&#36153;&#21344;&#27604;\&#26597;&#35810;&#38376;&#24215;&#20250;&#21592;&#28040;&#36153;&#21344;&#27604;2019.2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16321</v>
          </cell>
        </row>
        <row r="4">
          <cell r="B4">
            <v>308</v>
          </cell>
          <cell r="C4" t="str">
            <v>四川太极红星店</v>
          </cell>
          <cell r="D4" t="str">
            <v>是</v>
          </cell>
          <cell r="E4">
            <v>2008</v>
          </cell>
          <cell r="F4">
            <v>3614</v>
          </cell>
        </row>
        <row r="5">
          <cell r="B5">
            <v>54</v>
          </cell>
          <cell r="C5" t="str">
            <v>四川太极怀远店</v>
          </cell>
          <cell r="D5" t="str">
            <v>是</v>
          </cell>
          <cell r="E5">
            <v>2008</v>
          </cell>
          <cell r="F5">
            <v>3296</v>
          </cell>
        </row>
        <row r="6">
          <cell r="B6">
            <v>329</v>
          </cell>
          <cell r="C6" t="str">
            <v>四川太极温江店</v>
          </cell>
          <cell r="D6" t="str">
            <v>是</v>
          </cell>
          <cell r="E6">
            <v>2008</v>
          </cell>
          <cell r="F6">
            <v>2347</v>
          </cell>
        </row>
        <row r="7">
          <cell r="B7">
            <v>311</v>
          </cell>
          <cell r="C7" t="str">
            <v>四川太极西部店</v>
          </cell>
          <cell r="D7" t="str">
            <v>是</v>
          </cell>
          <cell r="E7">
            <v>2008</v>
          </cell>
          <cell r="F7">
            <v>1166</v>
          </cell>
        </row>
        <row r="8">
          <cell r="B8">
            <v>52</v>
          </cell>
          <cell r="C8" t="str">
            <v>四川太极崇州中心店</v>
          </cell>
          <cell r="D8" t="str">
            <v>是</v>
          </cell>
          <cell r="E8">
            <v>2008</v>
          </cell>
          <cell r="F8">
            <v>2629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1385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8905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6863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5657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3022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3376</v>
          </cell>
        </row>
        <row r="15">
          <cell r="B15">
            <v>349</v>
          </cell>
          <cell r="C15" t="str">
            <v>四川太极人民中路店</v>
          </cell>
          <cell r="D15" t="str">
            <v/>
          </cell>
          <cell r="E15">
            <v>2009</v>
          </cell>
          <cell r="F15">
            <v>3247</v>
          </cell>
        </row>
        <row r="16">
          <cell r="B16">
            <v>351</v>
          </cell>
          <cell r="C16" t="str">
            <v>四川太极都江堰药店</v>
          </cell>
          <cell r="D16" t="str">
            <v>是</v>
          </cell>
          <cell r="E16">
            <v>2009</v>
          </cell>
          <cell r="F16">
            <v>2082</v>
          </cell>
        </row>
        <row r="17">
          <cell r="B17">
            <v>347</v>
          </cell>
          <cell r="C17" t="str">
            <v>四川太极清江东路2药店</v>
          </cell>
          <cell r="D17" t="str">
            <v>是</v>
          </cell>
          <cell r="E17">
            <v>2009</v>
          </cell>
          <cell r="F17">
            <v>2894</v>
          </cell>
        </row>
        <row r="18">
          <cell r="B18">
            <v>339</v>
          </cell>
          <cell r="C18" t="str">
            <v>四川太极沙河源药店</v>
          </cell>
          <cell r="D18" t="str">
            <v>是</v>
          </cell>
          <cell r="E18">
            <v>2009</v>
          </cell>
          <cell r="F18">
            <v>1964</v>
          </cell>
        </row>
        <row r="19">
          <cell r="B19">
            <v>345</v>
          </cell>
          <cell r="C19" t="str">
            <v>四川太极交大药店</v>
          </cell>
          <cell r="D19" t="str">
            <v/>
          </cell>
          <cell r="E19">
            <v>2009</v>
          </cell>
          <cell r="F19">
            <v>8</v>
          </cell>
        </row>
        <row r="20">
          <cell r="B20">
            <v>517</v>
          </cell>
          <cell r="C20" t="str">
            <v>四川太极青羊区北东街店</v>
          </cell>
          <cell r="D20" t="str">
            <v/>
          </cell>
          <cell r="E20">
            <v>2010</v>
          </cell>
          <cell r="F20">
            <v>7460</v>
          </cell>
        </row>
        <row r="21">
          <cell r="B21">
            <v>571</v>
          </cell>
          <cell r="C21" t="str">
            <v>四川太极高新区民丰大道西段药店</v>
          </cell>
          <cell r="D21" t="str">
            <v>是</v>
          </cell>
          <cell r="E21">
            <v>2010</v>
          </cell>
          <cell r="F21">
            <v>6273</v>
          </cell>
        </row>
        <row r="22">
          <cell r="B22">
            <v>385</v>
          </cell>
          <cell r="C22" t="str">
            <v>四川太极五津西路药店</v>
          </cell>
          <cell r="D22" t="str">
            <v>是</v>
          </cell>
          <cell r="E22">
            <v>2010</v>
          </cell>
          <cell r="F22">
            <v>3878</v>
          </cell>
        </row>
        <row r="23">
          <cell r="B23">
            <v>365</v>
          </cell>
          <cell r="C23" t="str">
            <v>四川太极光华村街药店</v>
          </cell>
          <cell r="D23" t="str">
            <v>是</v>
          </cell>
          <cell r="E23">
            <v>2010</v>
          </cell>
          <cell r="F23">
            <v>4535</v>
          </cell>
        </row>
        <row r="24">
          <cell r="B24">
            <v>387</v>
          </cell>
          <cell r="C24" t="str">
            <v>四川太极新乐中街药店</v>
          </cell>
          <cell r="D24" t="str">
            <v/>
          </cell>
          <cell r="E24">
            <v>2010</v>
          </cell>
          <cell r="F24">
            <v>5380</v>
          </cell>
        </row>
        <row r="25">
          <cell r="B25">
            <v>359</v>
          </cell>
          <cell r="C25" t="str">
            <v>四川太极枣子巷药店</v>
          </cell>
          <cell r="D25" t="str">
            <v/>
          </cell>
          <cell r="E25">
            <v>2010</v>
          </cell>
          <cell r="F25">
            <v>4980</v>
          </cell>
        </row>
        <row r="26">
          <cell r="B26">
            <v>546</v>
          </cell>
          <cell r="C26" t="str">
            <v>四川太极锦江区榕声路店</v>
          </cell>
          <cell r="D26" t="str">
            <v/>
          </cell>
          <cell r="E26">
            <v>2010</v>
          </cell>
          <cell r="F26">
            <v>4999</v>
          </cell>
        </row>
        <row r="27">
          <cell r="B27">
            <v>513</v>
          </cell>
          <cell r="C27" t="str">
            <v>四川太极武侯区顺和街店</v>
          </cell>
          <cell r="D27" t="str">
            <v/>
          </cell>
          <cell r="E27">
            <v>2010</v>
          </cell>
          <cell r="F27">
            <v>4202</v>
          </cell>
        </row>
        <row r="28">
          <cell r="B28">
            <v>373</v>
          </cell>
          <cell r="C28" t="str">
            <v>四川太极通盈街药店</v>
          </cell>
          <cell r="D28" t="str">
            <v/>
          </cell>
          <cell r="E28">
            <v>2010</v>
          </cell>
          <cell r="F28">
            <v>4578</v>
          </cell>
        </row>
        <row r="29">
          <cell r="B29">
            <v>391</v>
          </cell>
          <cell r="C29" t="str">
            <v>四川太极金丝街药店</v>
          </cell>
          <cell r="D29" t="str">
            <v/>
          </cell>
          <cell r="E29">
            <v>2010</v>
          </cell>
          <cell r="F29">
            <v>3528</v>
          </cell>
        </row>
        <row r="30">
          <cell r="B30">
            <v>379</v>
          </cell>
          <cell r="C30" t="str">
            <v>四川太极土龙路药店</v>
          </cell>
          <cell r="D30" t="str">
            <v/>
          </cell>
          <cell r="E30">
            <v>2010</v>
          </cell>
          <cell r="F30">
            <v>3831</v>
          </cell>
        </row>
        <row r="31">
          <cell r="B31">
            <v>377</v>
          </cell>
          <cell r="C31" t="str">
            <v>四川太极新园大道药店</v>
          </cell>
          <cell r="D31" t="str">
            <v/>
          </cell>
          <cell r="E31">
            <v>2010</v>
          </cell>
          <cell r="F31">
            <v>4756</v>
          </cell>
        </row>
        <row r="32">
          <cell r="B32">
            <v>399</v>
          </cell>
          <cell r="C32" t="str">
            <v>四川太极高新天久北巷药店</v>
          </cell>
          <cell r="D32" t="str">
            <v/>
          </cell>
          <cell r="E32">
            <v>2010</v>
          </cell>
          <cell r="F32">
            <v>3577</v>
          </cell>
        </row>
        <row r="33">
          <cell r="B33">
            <v>514</v>
          </cell>
          <cell r="C33" t="str">
            <v>四川太极新津邓双镇岷江店</v>
          </cell>
          <cell r="D33" t="str">
            <v/>
          </cell>
          <cell r="E33">
            <v>2010</v>
          </cell>
          <cell r="F33">
            <v>4091</v>
          </cell>
        </row>
        <row r="34">
          <cell r="B34">
            <v>515</v>
          </cell>
          <cell r="C34" t="str">
            <v>四川太极成华区崔家店路药店</v>
          </cell>
          <cell r="D34" t="str">
            <v/>
          </cell>
          <cell r="E34">
            <v>2010</v>
          </cell>
          <cell r="F34">
            <v>3545</v>
          </cell>
        </row>
        <row r="35">
          <cell r="B35">
            <v>511</v>
          </cell>
          <cell r="C35" t="str">
            <v>四川太极成华杉板桥南一路店</v>
          </cell>
          <cell r="D35" t="str">
            <v/>
          </cell>
          <cell r="E35">
            <v>2010</v>
          </cell>
          <cell r="F35">
            <v>4153</v>
          </cell>
        </row>
        <row r="36">
          <cell r="B36">
            <v>572</v>
          </cell>
          <cell r="C36" t="str">
            <v>四川太极郫县郫筒镇东大街药店</v>
          </cell>
          <cell r="D36" t="str">
            <v/>
          </cell>
          <cell r="E36">
            <v>2010</v>
          </cell>
          <cell r="F36">
            <v>2760</v>
          </cell>
        </row>
        <row r="37">
          <cell r="B37">
            <v>367</v>
          </cell>
          <cell r="C37" t="str">
            <v>四川太极金带街药店</v>
          </cell>
          <cell r="D37" t="str">
            <v/>
          </cell>
          <cell r="E37">
            <v>2010</v>
          </cell>
          <cell r="F37">
            <v>3035</v>
          </cell>
        </row>
        <row r="38">
          <cell r="B38">
            <v>570</v>
          </cell>
          <cell r="C38" t="str">
            <v>四川太极青羊区浣花滨河路药店</v>
          </cell>
          <cell r="D38" t="str">
            <v/>
          </cell>
          <cell r="E38">
            <v>2010</v>
          </cell>
          <cell r="F38">
            <v>2833</v>
          </cell>
        </row>
        <row r="39">
          <cell r="B39">
            <v>573</v>
          </cell>
          <cell r="C39" t="str">
            <v>四川太极双流县西航港街道锦华路一段药店</v>
          </cell>
          <cell r="D39" t="str">
            <v/>
          </cell>
          <cell r="E39">
            <v>2010</v>
          </cell>
          <cell r="F39">
            <v>2773</v>
          </cell>
        </row>
        <row r="40">
          <cell r="B40">
            <v>549</v>
          </cell>
          <cell r="C40" t="str">
            <v>四川太极大邑县晋源镇东壕沟段药店</v>
          </cell>
          <cell r="D40" t="str">
            <v/>
          </cell>
          <cell r="E40">
            <v>2010</v>
          </cell>
          <cell r="F40">
            <v>1151</v>
          </cell>
        </row>
        <row r="41">
          <cell r="B41">
            <v>371</v>
          </cell>
          <cell r="C41" t="str">
            <v>四川太极兴义镇万兴路药店</v>
          </cell>
          <cell r="D41" t="str">
            <v/>
          </cell>
          <cell r="E41">
            <v>2010</v>
          </cell>
          <cell r="F41">
            <v>1894</v>
          </cell>
        </row>
        <row r="42">
          <cell r="B42">
            <v>545</v>
          </cell>
          <cell r="C42" t="str">
            <v>四川太极龙潭西路店</v>
          </cell>
          <cell r="D42" t="str">
            <v>是</v>
          </cell>
          <cell r="E42">
            <v>2010</v>
          </cell>
          <cell r="F42">
            <v>1755</v>
          </cell>
        </row>
        <row r="43">
          <cell r="B43">
            <v>539</v>
          </cell>
          <cell r="C43" t="str">
            <v>四川太极大邑县晋原镇子龙路店</v>
          </cell>
          <cell r="D43" t="str">
            <v/>
          </cell>
          <cell r="E43">
            <v>2010</v>
          </cell>
          <cell r="F43">
            <v>943</v>
          </cell>
        </row>
        <row r="44">
          <cell r="B44">
            <v>582</v>
          </cell>
          <cell r="C44" t="str">
            <v>四川太极青羊区十二桥药店</v>
          </cell>
          <cell r="D44" t="str">
            <v/>
          </cell>
          <cell r="E44">
            <v>2011</v>
          </cell>
          <cell r="F44">
            <v>8471</v>
          </cell>
        </row>
        <row r="45">
          <cell r="B45">
            <v>712</v>
          </cell>
          <cell r="C45" t="str">
            <v>四川太极成华区华泰路药店</v>
          </cell>
          <cell r="D45" t="str">
            <v/>
          </cell>
          <cell r="E45">
            <v>2011</v>
          </cell>
          <cell r="F45">
            <v>5932</v>
          </cell>
        </row>
        <row r="46">
          <cell r="B46">
            <v>707</v>
          </cell>
          <cell r="C46" t="str">
            <v>四川太极成华区万科路药店</v>
          </cell>
          <cell r="D46" t="str">
            <v/>
          </cell>
          <cell r="E46">
            <v>2011</v>
          </cell>
          <cell r="F46">
            <v>5306</v>
          </cell>
        </row>
        <row r="47">
          <cell r="B47">
            <v>730</v>
          </cell>
          <cell r="C47" t="str">
            <v>四川太极新都区新繁镇繁江北路药店</v>
          </cell>
          <cell r="D47" t="str">
            <v/>
          </cell>
          <cell r="E47">
            <v>2011</v>
          </cell>
          <cell r="F47">
            <v>5598</v>
          </cell>
        </row>
        <row r="48">
          <cell r="B48">
            <v>585</v>
          </cell>
          <cell r="C48" t="str">
            <v>四川太极成华区羊子山西路药店（兴元华盛）</v>
          </cell>
          <cell r="D48" t="str">
            <v/>
          </cell>
          <cell r="E48">
            <v>2011</v>
          </cell>
          <cell r="F48">
            <v>5090</v>
          </cell>
        </row>
        <row r="49">
          <cell r="B49">
            <v>581</v>
          </cell>
          <cell r="C49" t="str">
            <v>四川太极成华区二环路北四段药店（汇融名城）</v>
          </cell>
          <cell r="D49" t="str">
            <v>是</v>
          </cell>
          <cell r="E49">
            <v>2011</v>
          </cell>
          <cell r="F49">
            <v>6252</v>
          </cell>
        </row>
        <row r="50">
          <cell r="B50">
            <v>724</v>
          </cell>
          <cell r="C50" t="str">
            <v>四川太极锦江区观音桥街药店</v>
          </cell>
          <cell r="D50" t="str">
            <v/>
          </cell>
          <cell r="E50">
            <v>2011</v>
          </cell>
          <cell r="F50">
            <v>5162</v>
          </cell>
        </row>
        <row r="51">
          <cell r="B51">
            <v>578</v>
          </cell>
          <cell r="C51" t="str">
            <v>四川太极成华区华油路药店</v>
          </cell>
          <cell r="D51" t="str">
            <v/>
          </cell>
          <cell r="E51">
            <v>2011</v>
          </cell>
          <cell r="F51">
            <v>4914</v>
          </cell>
        </row>
        <row r="52">
          <cell r="B52">
            <v>726</v>
          </cell>
          <cell r="C52" t="str">
            <v>四川太极金牛区交大路第三药店</v>
          </cell>
          <cell r="D52" t="str">
            <v/>
          </cell>
          <cell r="E52">
            <v>2011</v>
          </cell>
          <cell r="F52">
            <v>3745</v>
          </cell>
        </row>
        <row r="53">
          <cell r="B53">
            <v>709</v>
          </cell>
          <cell r="C53" t="str">
            <v>四川太极新都区马超东路店</v>
          </cell>
          <cell r="D53" t="str">
            <v/>
          </cell>
          <cell r="E53">
            <v>2011</v>
          </cell>
          <cell r="F53">
            <v>4239</v>
          </cell>
        </row>
        <row r="54">
          <cell r="B54">
            <v>598</v>
          </cell>
          <cell r="C54" t="str">
            <v>四川太极锦江区水杉街药店</v>
          </cell>
          <cell r="D54" t="str">
            <v/>
          </cell>
          <cell r="E54">
            <v>2011</v>
          </cell>
          <cell r="F54">
            <v>3461</v>
          </cell>
        </row>
        <row r="55">
          <cell r="B55">
            <v>737</v>
          </cell>
          <cell r="C55" t="str">
            <v>四川太极高新区大源北街药店</v>
          </cell>
          <cell r="D55" t="str">
            <v/>
          </cell>
          <cell r="E55">
            <v>2011</v>
          </cell>
          <cell r="F55">
            <v>3392</v>
          </cell>
        </row>
        <row r="56">
          <cell r="B56">
            <v>584</v>
          </cell>
          <cell r="C56" t="str">
            <v>四川太极高新区中和街道柳荫街药店</v>
          </cell>
          <cell r="D56" t="str">
            <v/>
          </cell>
          <cell r="E56">
            <v>2011</v>
          </cell>
          <cell r="F56">
            <v>2815</v>
          </cell>
        </row>
        <row r="57">
          <cell r="B57">
            <v>721</v>
          </cell>
          <cell r="C57" t="str">
            <v>四川太极邛崃市临邛镇洪川小区药店</v>
          </cell>
          <cell r="D57" t="str">
            <v/>
          </cell>
          <cell r="E57">
            <v>2011</v>
          </cell>
          <cell r="F57">
            <v>2729</v>
          </cell>
        </row>
        <row r="58">
          <cell r="B58">
            <v>704</v>
          </cell>
          <cell r="C58" t="str">
            <v>四川太极都江堰奎光路中段药店</v>
          </cell>
          <cell r="D58" t="str">
            <v/>
          </cell>
          <cell r="E58">
            <v>2011</v>
          </cell>
          <cell r="F58">
            <v>1938</v>
          </cell>
        </row>
        <row r="59">
          <cell r="B59">
            <v>727</v>
          </cell>
          <cell r="C59" t="str">
            <v>四川太极金牛区黄苑东街药店</v>
          </cell>
          <cell r="D59" t="str">
            <v/>
          </cell>
          <cell r="E59">
            <v>2011</v>
          </cell>
          <cell r="F59">
            <v>2383</v>
          </cell>
        </row>
        <row r="60">
          <cell r="B60">
            <v>587</v>
          </cell>
          <cell r="C60" t="str">
            <v>四川太极都江堰景中路店</v>
          </cell>
          <cell r="D60" t="str">
            <v/>
          </cell>
          <cell r="E60">
            <v>2011</v>
          </cell>
          <cell r="F60">
            <v>1804</v>
          </cell>
        </row>
        <row r="61">
          <cell r="B61">
            <v>716</v>
          </cell>
          <cell r="C61" t="str">
            <v>四川太极大邑县沙渠镇方圆路药店</v>
          </cell>
          <cell r="D61" t="str">
            <v/>
          </cell>
          <cell r="E61">
            <v>2011</v>
          </cell>
          <cell r="F61">
            <v>2429</v>
          </cell>
        </row>
        <row r="62">
          <cell r="B62">
            <v>717</v>
          </cell>
          <cell r="C62" t="str">
            <v>四川太极大邑县晋原镇通达东路五段药店</v>
          </cell>
          <cell r="D62" t="str">
            <v/>
          </cell>
          <cell r="E62">
            <v>2011</v>
          </cell>
          <cell r="F62">
            <v>2446</v>
          </cell>
        </row>
        <row r="63">
          <cell r="B63">
            <v>723</v>
          </cell>
          <cell r="C63" t="str">
            <v>四川太极锦江区柳翠路药店</v>
          </cell>
          <cell r="D63" t="str">
            <v/>
          </cell>
          <cell r="E63">
            <v>2011</v>
          </cell>
          <cell r="F63">
            <v>2427</v>
          </cell>
        </row>
        <row r="64">
          <cell r="B64">
            <v>591</v>
          </cell>
          <cell r="C64" t="str">
            <v>四川太极邛崃市临邛镇长安大道药店</v>
          </cell>
          <cell r="D64" t="str">
            <v/>
          </cell>
          <cell r="E64">
            <v>2011</v>
          </cell>
          <cell r="F64">
            <v>2076</v>
          </cell>
        </row>
        <row r="65">
          <cell r="B65">
            <v>594</v>
          </cell>
          <cell r="C65" t="str">
            <v>四川太极大邑县安仁镇千禧街药店</v>
          </cell>
          <cell r="D65" t="str">
            <v/>
          </cell>
          <cell r="E65">
            <v>2011</v>
          </cell>
          <cell r="F65">
            <v>1672</v>
          </cell>
        </row>
        <row r="66">
          <cell r="B66">
            <v>733</v>
          </cell>
          <cell r="C66" t="str">
            <v>四川太极双流区东升街道三强西路药店</v>
          </cell>
          <cell r="D66" t="str">
            <v/>
          </cell>
          <cell r="E66">
            <v>2011</v>
          </cell>
          <cell r="F66">
            <v>2454</v>
          </cell>
        </row>
        <row r="67">
          <cell r="B67">
            <v>738</v>
          </cell>
          <cell r="C67" t="str">
            <v>四川太极都江堰市蒲阳路药店</v>
          </cell>
          <cell r="D67" t="str">
            <v/>
          </cell>
          <cell r="E67">
            <v>2011</v>
          </cell>
          <cell r="F67">
            <v>1650</v>
          </cell>
        </row>
        <row r="68">
          <cell r="B68">
            <v>720</v>
          </cell>
          <cell r="C68" t="str">
            <v>四川太极大邑县新场镇文昌街药店</v>
          </cell>
          <cell r="D68" t="str">
            <v/>
          </cell>
          <cell r="E68">
            <v>2011</v>
          </cell>
          <cell r="F68">
            <v>1689</v>
          </cell>
        </row>
        <row r="69">
          <cell r="B69">
            <v>706</v>
          </cell>
          <cell r="C69" t="str">
            <v>四川太极都江堰幸福镇翔凤路药店</v>
          </cell>
          <cell r="D69" t="str">
            <v/>
          </cell>
          <cell r="E69">
            <v>2011</v>
          </cell>
          <cell r="F69">
            <v>1764</v>
          </cell>
        </row>
        <row r="70">
          <cell r="B70">
            <v>718</v>
          </cell>
          <cell r="C70" t="str">
            <v>四川太极龙泉驿区龙泉街道驿生路药店</v>
          </cell>
          <cell r="D70" t="str">
            <v/>
          </cell>
          <cell r="E70">
            <v>2011</v>
          </cell>
          <cell r="F70">
            <v>1516</v>
          </cell>
        </row>
        <row r="71">
          <cell r="B71">
            <v>732</v>
          </cell>
          <cell r="C71" t="str">
            <v>四川太极邛崃市羊安镇永康大道药店</v>
          </cell>
          <cell r="D71" t="str">
            <v/>
          </cell>
          <cell r="E71">
            <v>2011</v>
          </cell>
          <cell r="F71">
            <v>1380</v>
          </cell>
        </row>
        <row r="72">
          <cell r="B72">
            <v>710</v>
          </cell>
          <cell r="C72" t="str">
            <v>四川太极都江堰市蒲阳镇堰问道西路药店</v>
          </cell>
          <cell r="D72" t="str">
            <v/>
          </cell>
          <cell r="E72">
            <v>2011</v>
          </cell>
          <cell r="F72">
            <v>1772</v>
          </cell>
        </row>
        <row r="73">
          <cell r="B73">
            <v>713</v>
          </cell>
          <cell r="C73" t="str">
            <v>四川太极都江堰聚源镇药店</v>
          </cell>
          <cell r="D73" t="str">
            <v/>
          </cell>
          <cell r="E73">
            <v>2011</v>
          </cell>
          <cell r="F73">
            <v>905</v>
          </cell>
        </row>
        <row r="74">
          <cell r="B74">
            <v>740</v>
          </cell>
          <cell r="C74" t="str">
            <v>四川太极成华区华康路药店</v>
          </cell>
          <cell r="D74" t="str">
            <v/>
          </cell>
          <cell r="E74">
            <v>2015</v>
          </cell>
          <cell r="F74">
            <v>2122</v>
          </cell>
        </row>
        <row r="75">
          <cell r="B75">
            <v>741</v>
          </cell>
          <cell r="C75" t="str">
            <v>四川太极成华区新怡路店</v>
          </cell>
          <cell r="D75" t="str">
            <v/>
          </cell>
          <cell r="E75">
            <v>2015</v>
          </cell>
          <cell r="F75">
            <v>1375</v>
          </cell>
        </row>
        <row r="76">
          <cell r="B76">
            <v>746</v>
          </cell>
          <cell r="C76" t="str">
            <v>四川太极大邑县晋原镇内蒙古大道桃源药店</v>
          </cell>
          <cell r="D76" t="str">
            <v/>
          </cell>
          <cell r="E76">
            <v>2016</v>
          </cell>
          <cell r="F76">
            <v>3863</v>
          </cell>
        </row>
        <row r="77">
          <cell r="B77">
            <v>750</v>
          </cell>
          <cell r="C77" t="str">
            <v>成都成汉太极大药房有限公司</v>
          </cell>
          <cell r="D77" t="str">
            <v/>
          </cell>
          <cell r="E77" t="str">
            <v/>
          </cell>
          <cell r="F77">
            <v>10144</v>
          </cell>
        </row>
        <row r="78">
          <cell r="B78">
            <v>102934</v>
          </cell>
          <cell r="C78" t="str">
            <v>四川太极金牛区银河北街药店</v>
          </cell>
          <cell r="D78" t="str">
            <v/>
          </cell>
          <cell r="E78" t="str">
            <v/>
          </cell>
          <cell r="F78">
            <v>4608</v>
          </cell>
        </row>
        <row r="79">
          <cell r="B79">
            <v>744</v>
          </cell>
          <cell r="C79" t="str">
            <v>四川太极武侯区科华街药店</v>
          </cell>
          <cell r="D79" t="str">
            <v/>
          </cell>
          <cell r="E79" t="str">
            <v/>
          </cell>
          <cell r="F79">
            <v>4689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3850</v>
          </cell>
        </row>
        <row r="81">
          <cell r="B81">
            <v>742</v>
          </cell>
          <cell r="C81" t="str">
            <v>四川太极锦江区庆云南街药店</v>
          </cell>
          <cell r="D81" t="str">
            <v/>
          </cell>
          <cell r="E81" t="str">
            <v/>
          </cell>
          <cell r="F81">
            <v>2662</v>
          </cell>
        </row>
        <row r="82">
          <cell r="B82">
            <v>747</v>
          </cell>
          <cell r="C82" t="str">
            <v>四川太极郫县郫筒镇一环路东南段药店</v>
          </cell>
          <cell r="D82" t="str">
            <v/>
          </cell>
          <cell r="E82" t="str">
            <v/>
          </cell>
          <cell r="F82">
            <v>2692</v>
          </cell>
        </row>
        <row r="83">
          <cell r="B83">
            <v>103198</v>
          </cell>
          <cell r="C83" t="str">
            <v>四川太极青羊区贝森北路药店</v>
          </cell>
          <cell r="D83" t="str">
            <v/>
          </cell>
          <cell r="E83" t="str">
            <v/>
          </cell>
          <cell r="F83">
            <v>3552</v>
          </cell>
        </row>
        <row r="84">
          <cell r="B84">
            <v>103639</v>
          </cell>
          <cell r="C84" t="str">
            <v>四川太极成华区金马河路药店</v>
          </cell>
          <cell r="D84" t="str">
            <v/>
          </cell>
          <cell r="E84" t="str">
            <v/>
          </cell>
          <cell r="F84">
            <v>2951</v>
          </cell>
        </row>
        <row r="85">
          <cell r="B85">
            <v>102565</v>
          </cell>
          <cell r="C85" t="str">
            <v>四川太极武侯区佳灵路药店</v>
          </cell>
          <cell r="D85" t="str">
            <v/>
          </cell>
          <cell r="E85" t="str">
            <v/>
          </cell>
          <cell r="F85">
            <v>3901</v>
          </cell>
        </row>
        <row r="86">
          <cell r="B86">
            <v>745</v>
          </cell>
          <cell r="C86" t="str">
            <v>四川太极金牛区金沙路药店</v>
          </cell>
          <cell r="D86" t="str">
            <v/>
          </cell>
          <cell r="E86" t="str">
            <v/>
          </cell>
          <cell r="F86">
            <v>2994</v>
          </cell>
        </row>
        <row r="87">
          <cell r="B87">
            <v>101453</v>
          </cell>
          <cell r="C87" t="str">
            <v>四川太极温江区公平街道江安路药店</v>
          </cell>
          <cell r="D87" t="str">
            <v/>
          </cell>
          <cell r="E87" t="str">
            <v/>
          </cell>
          <cell r="F87">
            <v>3316</v>
          </cell>
        </row>
        <row r="88">
          <cell r="B88">
            <v>102935</v>
          </cell>
          <cell r="C88" t="str">
            <v>四川太极青羊区童子街药店</v>
          </cell>
          <cell r="D88" t="str">
            <v/>
          </cell>
          <cell r="E88" t="str">
            <v/>
          </cell>
          <cell r="F88">
            <v>3102</v>
          </cell>
        </row>
        <row r="89">
          <cell r="B89">
            <v>103199</v>
          </cell>
          <cell r="C89" t="str">
            <v>四川太极成华区西林一街药店</v>
          </cell>
          <cell r="D89" t="str">
            <v/>
          </cell>
          <cell r="E89" t="str">
            <v/>
          </cell>
          <cell r="F89">
            <v>2968</v>
          </cell>
        </row>
        <row r="90">
          <cell r="B90">
            <v>743</v>
          </cell>
          <cell r="C90" t="str">
            <v>四川太极成华区万宇路药店</v>
          </cell>
          <cell r="D90" t="str">
            <v/>
          </cell>
          <cell r="E90" t="str">
            <v/>
          </cell>
          <cell r="F90">
            <v>3003</v>
          </cell>
        </row>
        <row r="91">
          <cell r="B91">
            <v>752</v>
          </cell>
          <cell r="C91" t="str">
            <v>四川太极大药房连锁有限公司武侯区聚萃街药店</v>
          </cell>
          <cell r="D91" t="str">
            <v/>
          </cell>
          <cell r="E91" t="str">
            <v/>
          </cell>
          <cell r="F91">
            <v>2274</v>
          </cell>
        </row>
        <row r="92">
          <cell r="B92">
            <v>748</v>
          </cell>
          <cell r="C92" t="str">
            <v>四川太极大邑县晋原镇东街药店</v>
          </cell>
          <cell r="D92" t="str">
            <v/>
          </cell>
          <cell r="E92" t="str">
            <v/>
          </cell>
          <cell r="F92">
            <v>2240</v>
          </cell>
        </row>
        <row r="93">
          <cell r="B93">
            <v>102479</v>
          </cell>
          <cell r="C93" t="str">
            <v>四川太极锦江区劼人路药店</v>
          </cell>
          <cell r="D93" t="str">
            <v/>
          </cell>
          <cell r="E93" t="str">
            <v/>
          </cell>
          <cell r="F93">
            <v>2745</v>
          </cell>
        </row>
        <row r="94">
          <cell r="B94">
            <v>753</v>
          </cell>
          <cell r="C94" t="str">
            <v>四川太极锦江区合欢树街药店</v>
          </cell>
          <cell r="D94" t="str">
            <v/>
          </cell>
          <cell r="E94" t="str">
            <v/>
          </cell>
          <cell r="F94">
            <v>1712</v>
          </cell>
        </row>
        <row r="95">
          <cell r="B95">
            <v>105267</v>
          </cell>
          <cell r="C95" t="str">
            <v>四川太极金牛区蜀汉路药店</v>
          </cell>
          <cell r="D95" t="str">
            <v/>
          </cell>
          <cell r="E95" t="str">
            <v/>
          </cell>
          <cell r="F95">
            <v>1984</v>
          </cell>
        </row>
        <row r="96">
          <cell r="B96">
            <v>102567</v>
          </cell>
          <cell r="C96" t="str">
            <v>四川太极新津县五津镇武阳西路药店</v>
          </cell>
          <cell r="D96" t="str">
            <v/>
          </cell>
          <cell r="E96" t="str">
            <v/>
          </cell>
          <cell r="F96">
            <v>1492</v>
          </cell>
        </row>
        <row r="97">
          <cell r="B97">
            <v>102564</v>
          </cell>
          <cell r="C97" t="str">
            <v>四川太极邛崃市临邛镇翠荫街药店</v>
          </cell>
          <cell r="D97" t="str">
            <v/>
          </cell>
          <cell r="E97" t="str">
            <v/>
          </cell>
          <cell r="F97">
            <v>1722</v>
          </cell>
        </row>
        <row r="98">
          <cell r="B98">
            <v>102478</v>
          </cell>
          <cell r="C98" t="str">
            <v>四川太极锦江区静明路药店</v>
          </cell>
          <cell r="D98" t="str">
            <v/>
          </cell>
          <cell r="E98" t="str">
            <v/>
          </cell>
          <cell r="F98">
            <v>1632</v>
          </cell>
        </row>
        <row r="99">
          <cell r="B99">
            <v>104429</v>
          </cell>
          <cell r="C99" t="str">
            <v>四川太极武侯区大华街药店</v>
          </cell>
          <cell r="D99" t="str">
            <v/>
          </cell>
          <cell r="E99" t="str">
            <v/>
          </cell>
          <cell r="F99">
            <v>1305</v>
          </cell>
        </row>
        <row r="100">
          <cell r="B100">
            <v>104428</v>
          </cell>
          <cell r="C100" t="str">
            <v>四川太极崇州市崇阳镇永康东路药店 </v>
          </cell>
          <cell r="D100" t="str">
            <v/>
          </cell>
          <cell r="E100" t="str">
            <v/>
          </cell>
          <cell r="F100">
            <v>1056</v>
          </cell>
        </row>
        <row r="101">
          <cell r="B101">
            <v>104533</v>
          </cell>
          <cell r="C101" t="str">
            <v>四川太极大邑县晋原镇潘家街药店</v>
          </cell>
          <cell r="D101" t="str">
            <v/>
          </cell>
          <cell r="E101" t="str">
            <v/>
          </cell>
          <cell r="F101">
            <v>1508</v>
          </cell>
        </row>
        <row r="102">
          <cell r="B102">
            <v>104430</v>
          </cell>
          <cell r="C102" t="str">
            <v>四川太极高新区中和大道药店</v>
          </cell>
          <cell r="D102" t="str">
            <v/>
          </cell>
          <cell r="E102" t="str">
            <v/>
          </cell>
          <cell r="F102">
            <v>1325</v>
          </cell>
        </row>
        <row r="103">
          <cell r="B103">
            <v>104838</v>
          </cell>
          <cell r="C103" t="str">
            <v>四川太极崇州市崇阳镇蜀州中路药店</v>
          </cell>
          <cell r="D103" t="str">
            <v/>
          </cell>
          <cell r="E103" t="str">
            <v/>
          </cell>
          <cell r="F103">
            <v>1221</v>
          </cell>
        </row>
        <row r="104">
          <cell r="B104">
            <v>105396</v>
          </cell>
          <cell r="C104" t="str">
            <v>四川太极武侯区航中街药店</v>
          </cell>
          <cell r="D104" t="str">
            <v/>
          </cell>
          <cell r="E104" t="str">
            <v/>
          </cell>
          <cell r="F104">
            <v>1322</v>
          </cell>
        </row>
        <row r="105">
          <cell r="B105">
            <v>755</v>
          </cell>
          <cell r="C105" t="str">
            <v>四川太极温江区柳城街道鱼凫路药店</v>
          </cell>
          <cell r="D105" t="str">
            <v/>
          </cell>
          <cell r="E105" t="str">
            <v/>
          </cell>
          <cell r="F105">
            <v>336</v>
          </cell>
        </row>
        <row r="106">
          <cell r="B106">
            <v>105751</v>
          </cell>
          <cell r="C106" t="str">
            <v>四川太极高新区新下街药店</v>
          </cell>
          <cell r="D106" t="str">
            <v/>
          </cell>
          <cell r="E106" t="str">
            <v/>
          </cell>
          <cell r="F106">
            <v>25</v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>
            <v>342788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片区ID</v>
          </cell>
          <cell r="D1" t="str">
            <v>片区名称</v>
          </cell>
          <cell r="E1" t="str">
            <v>大年30日-初六（日均）</v>
          </cell>
          <cell r="F1" t="str">
            <v>7天合计</v>
          </cell>
          <cell r="G1" t="str">
            <v>2019.02(剩余24天日均任务）</v>
          </cell>
          <cell r="H1" t="str">
            <v>剩余24天总任务</v>
          </cell>
          <cell r="I1" t="str">
            <v>2019.2基础总任务（温饱任务）（31天）</v>
          </cell>
          <cell r="J1" t="str">
            <v>基础毛利额（温饱任务）</v>
          </cell>
          <cell r="K1" t="str">
            <v>毛利率</v>
          </cell>
          <cell r="L1" t="str">
            <v>客单价</v>
          </cell>
          <cell r="M1" t="str">
            <v>笔数任务</v>
          </cell>
          <cell r="N1" t="str">
            <v>7天任务</v>
          </cell>
          <cell r="O1" t="str">
            <v>24天任务</v>
          </cell>
          <cell r="P1" t="str">
            <v>7天合计</v>
          </cell>
          <cell r="Q1" t="str">
            <v>24天合计</v>
          </cell>
          <cell r="R1" t="str">
            <v>挑战1销售总任务（小康任务）</v>
          </cell>
          <cell r="S1" t="str">
            <v>挑战1毛利额任务（小康任务）</v>
          </cell>
          <cell r="T1" t="str">
            <v>挑战2（7天任务）</v>
          </cell>
          <cell r="U1" t="str">
            <v>挑战2（24天天任务）</v>
          </cell>
          <cell r="V1" t="str">
            <v>挑战2总销售（富裕任务）</v>
          </cell>
          <cell r="W1" t="str">
            <v>挑战2毛利额（富裕任务）</v>
          </cell>
          <cell r="X1" t="str">
            <v>挑战等级</v>
          </cell>
          <cell r="Y1" t="str">
            <v>任务</v>
          </cell>
        </row>
        <row r="2">
          <cell r="A2">
            <v>307</v>
          </cell>
          <cell r="B2" t="str">
            <v>旗舰店</v>
          </cell>
          <cell r="C2">
            <v>142</v>
          </cell>
          <cell r="D2" t="str">
            <v>旗舰片</v>
          </cell>
          <cell r="E2">
            <v>43680</v>
          </cell>
          <cell r="F2">
            <v>305760</v>
          </cell>
          <cell r="G2">
            <v>72800</v>
          </cell>
          <cell r="H2">
            <v>1747200</v>
          </cell>
          <cell r="I2">
            <v>2052960</v>
          </cell>
          <cell r="J2">
            <v>571338.768</v>
          </cell>
          <cell r="K2" t="str">
            <v>27.83%</v>
          </cell>
          <cell r="L2">
            <v>140.09</v>
          </cell>
          <cell r="M2">
            <v>11424.7</v>
          </cell>
          <cell r="N2">
            <v>45864</v>
          </cell>
          <cell r="O2">
            <v>76440</v>
          </cell>
          <cell r="P2">
            <v>321048</v>
          </cell>
          <cell r="Q2">
            <v>1834560</v>
          </cell>
          <cell r="R2">
            <v>2155608</v>
          </cell>
          <cell r="S2">
            <v>599905.7064</v>
          </cell>
          <cell r="T2">
            <v>47174.4</v>
          </cell>
          <cell r="U2">
            <v>78624</v>
          </cell>
          <cell r="V2">
            <v>2284944.48</v>
          </cell>
          <cell r="W2">
            <v>635900.048784</v>
          </cell>
          <cell r="X2">
            <v>1</v>
          </cell>
          <cell r="Y2">
            <v>2155608</v>
          </cell>
        </row>
        <row r="3">
          <cell r="A3">
            <v>582</v>
          </cell>
          <cell r="B3" t="str">
            <v>青羊区十二桥药店</v>
          </cell>
          <cell r="C3">
            <v>181</v>
          </cell>
          <cell r="D3" t="str">
            <v>西北片区</v>
          </cell>
          <cell r="E3">
            <v>18900</v>
          </cell>
          <cell r="F3">
            <v>132300</v>
          </cell>
          <cell r="G3">
            <v>31500</v>
          </cell>
          <cell r="H3">
            <v>756000</v>
          </cell>
          <cell r="I3">
            <v>888300</v>
          </cell>
          <cell r="J3">
            <v>187786.62</v>
          </cell>
          <cell r="K3" t="str">
            <v>21.14%</v>
          </cell>
          <cell r="L3">
            <v>130.99</v>
          </cell>
          <cell r="M3">
            <v>5929.7</v>
          </cell>
          <cell r="N3">
            <v>19845</v>
          </cell>
          <cell r="O3">
            <v>33075</v>
          </cell>
          <cell r="P3">
            <v>138915</v>
          </cell>
          <cell r="Q3">
            <v>793800</v>
          </cell>
          <cell r="R3">
            <v>932715</v>
          </cell>
          <cell r="S3">
            <v>197175.951</v>
          </cell>
          <cell r="T3">
            <v>20412</v>
          </cell>
          <cell r="U3">
            <v>34020</v>
          </cell>
          <cell r="V3">
            <v>988677.9</v>
          </cell>
          <cell r="W3">
            <v>209006.50806</v>
          </cell>
          <cell r="X3">
            <v>1</v>
          </cell>
          <cell r="Y3">
            <v>932715</v>
          </cell>
        </row>
        <row r="4">
          <cell r="A4">
            <v>337</v>
          </cell>
          <cell r="B4" t="str">
            <v>四川太极浆洗街药店</v>
          </cell>
          <cell r="C4">
            <v>23</v>
          </cell>
          <cell r="D4" t="str">
            <v>城中片区</v>
          </cell>
          <cell r="E4">
            <v>17172</v>
          </cell>
          <cell r="F4">
            <v>120204</v>
          </cell>
          <cell r="G4">
            <v>28620</v>
          </cell>
          <cell r="H4">
            <v>686880</v>
          </cell>
          <cell r="I4">
            <v>807084</v>
          </cell>
          <cell r="J4">
            <v>27000</v>
          </cell>
          <cell r="K4" t="str">
            <v>26.45%</v>
          </cell>
          <cell r="L4">
            <v>109.39</v>
          </cell>
          <cell r="M4">
            <v>6233.5</v>
          </cell>
          <cell r="N4">
            <v>18030.6</v>
          </cell>
          <cell r="O4">
            <v>30051</v>
          </cell>
          <cell r="P4">
            <v>126214.2</v>
          </cell>
          <cell r="Q4">
            <v>721224</v>
          </cell>
          <cell r="R4">
            <v>847438.2</v>
          </cell>
          <cell r="S4">
            <v>224147.4039</v>
          </cell>
          <cell r="T4">
            <v>18545.76</v>
          </cell>
          <cell r="U4">
            <v>30909.6</v>
          </cell>
          <cell r="V4">
            <v>898284.492</v>
          </cell>
          <cell r="W4">
            <v>237596.248134</v>
          </cell>
          <cell r="X4">
            <v>1</v>
          </cell>
          <cell r="Y4">
            <v>847438</v>
          </cell>
        </row>
        <row r="5">
          <cell r="A5">
            <v>750</v>
          </cell>
          <cell r="B5" t="str">
            <v>成都成汉太极大药房有限公司</v>
          </cell>
          <cell r="C5">
            <v>232</v>
          </cell>
          <cell r="D5" t="str">
            <v>东南片区</v>
          </cell>
          <cell r="E5">
            <v>13287</v>
          </cell>
          <cell r="F5">
            <v>93009</v>
          </cell>
          <cell r="G5">
            <v>22145</v>
          </cell>
          <cell r="H5">
            <v>531480</v>
          </cell>
          <cell r="I5">
            <v>624489</v>
          </cell>
          <cell r="J5">
            <v>211202.1798</v>
          </cell>
          <cell r="K5" t="str">
            <v>33.82%</v>
          </cell>
          <cell r="L5">
            <v>75.5</v>
          </cell>
          <cell r="M5">
            <v>7100.8</v>
          </cell>
          <cell r="N5">
            <v>13951.35</v>
          </cell>
          <cell r="O5">
            <v>23252.25</v>
          </cell>
          <cell r="P5">
            <v>97659.45</v>
          </cell>
          <cell r="Q5">
            <v>558054</v>
          </cell>
          <cell r="R5">
            <v>655713.45</v>
          </cell>
          <cell r="S5">
            <v>221762.28879</v>
          </cell>
          <cell r="T5">
            <v>14349.96</v>
          </cell>
          <cell r="U5">
            <v>23916.6</v>
          </cell>
          <cell r="V5">
            <v>695056.257</v>
          </cell>
          <cell r="W5">
            <v>235068.0261174</v>
          </cell>
          <cell r="X5">
            <v>1</v>
          </cell>
          <cell r="Y5">
            <v>655713</v>
          </cell>
        </row>
        <row r="6">
          <cell r="A6">
            <v>341</v>
          </cell>
          <cell r="B6" t="str">
            <v>邛崃中心药店</v>
          </cell>
          <cell r="C6">
            <v>235</v>
          </cell>
          <cell r="D6" t="str">
            <v>城郊一片区</v>
          </cell>
          <cell r="E6">
            <v>12051</v>
          </cell>
          <cell r="F6">
            <v>84357</v>
          </cell>
          <cell r="G6">
            <v>20085</v>
          </cell>
          <cell r="H6">
            <v>482040</v>
          </cell>
          <cell r="I6">
            <v>566397</v>
          </cell>
          <cell r="J6">
            <v>163009.0566</v>
          </cell>
          <cell r="K6" t="str">
            <v>28.78%</v>
          </cell>
          <cell r="L6">
            <v>101.54</v>
          </cell>
          <cell r="M6">
            <v>4804.1</v>
          </cell>
          <cell r="N6">
            <v>12653.55</v>
          </cell>
          <cell r="O6">
            <v>21089.25</v>
          </cell>
          <cell r="P6">
            <v>88574.85</v>
          </cell>
          <cell r="Q6">
            <v>506142</v>
          </cell>
          <cell r="R6">
            <v>594716.85</v>
          </cell>
          <cell r="S6">
            <v>171159.50943</v>
          </cell>
          <cell r="T6">
            <v>13015.08</v>
          </cell>
          <cell r="U6">
            <v>21691.8</v>
          </cell>
          <cell r="V6">
            <v>630399.861</v>
          </cell>
          <cell r="W6">
            <v>181429.0799958</v>
          </cell>
          <cell r="X6">
            <v>1</v>
          </cell>
          <cell r="Y6">
            <v>594717</v>
          </cell>
        </row>
        <row r="7">
          <cell r="A7">
            <v>343</v>
          </cell>
          <cell r="B7" t="str">
            <v>光华药店</v>
          </cell>
          <cell r="C7">
            <v>181</v>
          </cell>
          <cell r="D7" t="str">
            <v>西北片区</v>
          </cell>
          <cell r="E7">
            <v>12000</v>
          </cell>
          <cell r="F7">
            <v>84000</v>
          </cell>
          <cell r="G7">
            <v>20000</v>
          </cell>
          <cell r="H7">
            <v>480000</v>
          </cell>
          <cell r="I7">
            <v>564000</v>
          </cell>
          <cell r="J7">
            <v>151490.4</v>
          </cell>
          <cell r="K7" t="str">
            <v>26.86%</v>
          </cell>
          <cell r="L7">
            <v>111.68</v>
          </cell>
          <cell r="M7">
            <v>3959.9</v>
          </cell>
          <cell r="N7">
            <v>12600</v>
          </cell>
          <cell r="O7">
            <v>21000</v>
          </cell>
          <cell r="P7">
            <v>88200</v>
          </cell>
          <cell r="Q7">
            <v>504000</v>
          </cell>
          <cell r="R7">
            <v>592200</v>
          </cell>
          <cell r="S7">
            <v>159064.92</v>
          </cell>
          <cell r="T7">
            <v>12960</v>
          </cell>
          <cell r="U7">
            <v>21600</v>
          </cell>
          <cell r="V7">
            <v>627732</v>
          </cell>
          <cell r="W7">
            <v>168608.8152</v>
          </cell>
          <cell r="X7">
            <v>1</v>
          </cell>
          <cell r="Y7">
            <v>592200</v>
          </cell>
        </row>
        <row r="8">
          <cell r="A8">
            <v>517</v>
          </cell>
          <cell r="B8" t="str">
            <v>青羊区北东街店</v>
          </cell>
          <cell r="C8">
            <v>23</v>
          </cell>
          <cell r="D8" t="str">
            <v>城中片区</v>
          </cell>
          <cell r="E8">
            <v>11700</v>
          </cell>
          <cell r="F8">
            <v>81900</v>
          </cell>
          <cell r="G8">
            <v>19500</v>
          </cell>
          <cell r="H8">
            <v>468000</v>
          </cell>
          <cell r="I8">
            <v>549900</v>
          </cell>
          <cell r="J8">
            <v>140829.39</v>
          </cell>
          <cell r="K8" t="str">
            <v>25.61%</v>
          </cell>
          <cell r="L8">
            <v>92.53</v>
          </cell>
          <cell r="M8">
            <v>5222</v>
          </cell>
          <cell r="N8">
            <v>12285</v>
          </cell>
          <cell r="O8">
            <v>20475</v>
          </cell>
          <cell r="P8">
            <v>85995</v>
          </cell>
          <cell r="Q8">
            <v>491400</v>
          </cell>
          <cell r="R8">
            <v>577395</v>
          </cell>
          <cell r="S8">
            <v>147870.8595</v>
          </cell>
          <cell r="T8">
            <v>12636</v>
          </cell>
          <cell r="U8">
            <v>21060</v>
          </cell>
          <cell r="V8">
            <v>612038.7</v>
          </cell>
          <cell r="W8">
            <v>156743.11107</v>
          </cell>
          <cell r="X8">
            <v>1</v>
          </cell>
          <cell r="Y8">
            <v>577395</v>
          </cell>
        </row>
        <row r="9">
          <cell r="A9">
            <v>571</v>
          </cell>
          <cell r="B9" t="str">
            <v>高新区民丰大道西段药店</v>
          </cell>
          <cell r="C9">
            <v>232</v>
          </cell>
          <cell r="D9" t="str">
            <v>东南片区</v>
          </cell>
          <cell r="E9">
            <v>10197</v>
          </cell>
          <cell r="F9">
            <v>71379</v>
          </cell>
          <cell r="G9">
            <v>16995</v>
          </cell>
          <cell r="H9">
            <v>407880</v>
          </cell>
          <cell r="I9">
            <v>479259</v>
          </cell>
          <cell r="J9">
            <v>144879.9957</v>
          </cell>
          <cell r="K9" t="str">
            <v>30.23%</v>
          </cell>
          <cell r="L9">
            <v>89.72</v>
          </cell>
          <cell r="M9">
            <v>4391.1</v>
          </cell>
          <cell r="N9">
            <v>10706.85</v>
          </cell>
          <cell r="O9">
            <v>17844.75</v>
          </cell>
          <cell r="P9">
            <v>74947.95</v>
          </cell>
          <cell r="Q9">
            <v>428274</v>
          </cell>
          <cell r="R9">
            <v>503221.95</v>
          </cell>
          <cell r="S9">
            <v>152123.995485</v>
          </cell>
          <cell r="T9">
            <v>11012.76</v>
          </cell>
          <cell r="U9">
            <v>18354.6</v>
          </cell>
          <cell r="V9">
            <v>533415.267</v>
          </cell>
          <cell r="W9">
            <v>161251.4352141</v>
          </cell>
          <cell r="X9">
            <v>1</v>
          </cell>
          <cell r="Y9">
            <v>503222</v>
          </cell>
        </row>
        <row r="10">
          <cell r="A10">
            <v>712</v>
          </cell>
          <cell r="B10" t="str">
            <v>成华区华泰路药店</v>
          </cell>
          <cell r="C10">
            <v>232</v>
          </cell>
          <cell r="D10" t="str">
            <v>东南片区</v>
          </cell>
          <cell r="E10">
            <v>7725</v>
          </cell>
          <cell r="F10">
            <v>54075</v>
          </cell>
          <cell r="G10">
            <v>12875</v>
          </cell>
          <cell r="H10">
            <v>309000</v>
          </cell>
          <cell r="I10">
            <v>363075</v>
          </cell>
          <cell r="J10">
            <v>123772.2675</v>
          </cell>
          <cell r="K10" t="str">
            <v>34.09%</v>
          </cell>
          <cell r="L10">
            <v>67.83</v>
          </cell>
          <cell r="M10">
            <v>4152.4</v>
          </cell>
          <cell r="N10">
            <v>8111.25</v>
          </cell>
          <cell r="O10">
            <v>13518.75</v>
          </cell>
          <cell r="P10">
            <v>56778.75</v>
          </cell>
          <cell r="Q10">
            <v>324450</v>
          </cell>
          <cell r="R10">
            <v>381228.75</v>
          </cell>
          <cell r="S10">
            <v>129960.880875</v>
          </cell>
          <cell r="T10">
            <v>8343</v>
          </cell>
          <cell r="U10">
            <v>13905</v>
          </cell>
          <cell r="V10">
            <v>404102.475</v>
          </cell>
          <cell r="W10">
            <v>137758.5337275</v>
          </cell>
          <cell r="X10">
            <v>1</v>
          </cell>
          <cell r="Y10">
            <v>381229</v>
          </cell>
        </row>
        <row r="11">
          <cell r="A11">
            <v>585</v>
          </cell>
          <cell r="B11" t="str">
            <v>成华区羊子山西路药店（兴元华盛）</v>
          </cell>
          <cell r="C11">
            <v>181</v>
          </cell>
          <cell r="D11" t="str">
            <v>西北片区</v>
          </cell>
          <cell r="E11">
            <v>6674.4</v>
          </cell>
          <cell r="F11">
            <v>46720.8</v>
          </cell>
          <cell r="G11">
            <v>11124</v>
          </cell>
          <cell r="H11">
            <v>266976</v>
          </cell>
          <cell r="I11">
            <v>313696.8</v>
          </cell>
          <cell r="J11">
            <v>94861.91232</v>
          </cell>
          <cell r="K11" t="str">
            <v>30.24%</v>
          </cell>
          <cell r="L11">
            <v>69.44</v>
          </cell>
          <cell r="M11">
            <v>3563</v>
          </cell>
          <cell r="N11">
            <v>7008.12</v>
          </cell>
          <cell r="O11">
            <v>11680.2</v>
          </cell>
          <cell r="P11">
            <v>49056.84</v>
          </cell>
          <cell r="Q11">
            <v>280324.8</v>
          </cell>
          <cell r="R11">
            <v>329381.64</v>
          </cell>
          <cell r="S11">
            <v>99605.007936</v>
          </cell>
          <cell r="T11">
            <v>7208.352</v>
          </cell>
          <cell r="U11">
            <v>12013.92</v>
          </cell>
          <cell r="V11">
            <v>349144.5384</v>
          </cell>
          <cell r="W11">
            <v>105581.30841216</v>
          </cell>
          <cell r="X11">
            <v>1</v>
          </cell>
          <cell r="Y11">
            <v>329382</v>
          </cell>
        </row>
        <row r="12">
          <cell r="A12">
            <v>385</v>
          </cell>
          <cell r="B12" t="str">
            <v>五津西路药店</v>
          </cell>
          <cell r="C12">
            <v>235</v>
          </cell>
          <cell r="D12" t="str">
            <v>城郊一片区</v>
          </cell>
          <cell r="E12">
            <v>6540</v>
          </cell>
          <cell r="F12">
            <v>45780</v>
          </cell>
          <cell r="G12">
            <v>10900</v>
          </cell>
          <cell r="H12">
            <v>261600</v>
          </cell>
          <cell r="I12">
            <v>307380</v>
          </cell>
          <cell r="J12">
            <v>79119.612</v>
          </cell>
          <cell r="K12" t="str">
            <v>25.74%</v>
          </cell>
          <cell r="L12">
            <v>102.83</v>
          </cell>
          <cell r="M12">
            <v>2714.6</v>
          </cell>
          <cell r="N12">
            <v>7063.2</v>
          </cell>
          <cell r="O12">
            <v>11772</v>
          </cell>
          <cell r="P12">
            <v>49442.4</v>
          </cell>
          <cell r="Q12">
            <v>282528</v>
          </cell>
          <cell r="R12">
            <v>331970.4</v>
          </cell>
          <cell r="S12">
            <v>85449.18096</v>
          </cell>
          <cell r="T12">
            <v>7194</v>
          </cell>
          <cell r="U12">
            <v>11772</v>
          </cell>
          <cell r="V12">
            <v>342113.94</v>
          </cell>
          <cell r="W12">
            <v>88060.128156</v>
          </cell>
          <cell r="X12">
            <v>1</v>
          </cell>
          <cell r="Y12">
            <v>331970</v>
          </cell>
        </row>
        <row r="13">
          <cell r="A13">
            <v>387</v>
          </cell>
          <cell r="B13" t="str">
            <v>新乐中街药店</v>
          </cell>
          <cell r="C13">
            <v>232</v>
          </cell>
          <cell r="D13" t="str">
            <v>东南片区</v>
          </cell>
          <cell r="E13">
            <v>6489</v>
          </cell>
          <cell r="F13">
            <v>45423</v>
          </cell>
          <cell r="G13">
            <v>10815</v>
          </cell>
          <cell r="H13">
            <v>259560</v>
          </cell>
          <cell r="I13">
            <v>304983</v>
          </cell>
          <cell r="J13">
            <v>86981.1516</v>
          </cell>
          <cell r="K13" t="str">
            <v>28.52%</v>
          </cell>
          <cell r="L13">
            <v>68.02</v>
          </cell>
          <cell r="M13">
            <v>3766</v>
          </cell>
          <cell r="N13">
            <v>7008.12</v>
          </cell>
          <cell r="O13">
            <v>11680.2</v>
          </cell>
          <cell r="P13">
            <v>49056.84</v>
          </cell>
          <cell r="Q13">
            <v>280324.8</v>
          </cell>
          <cell r="R13">
            <v>329381.64</v>
          </cell>
          <cell r="S13">
            <v>93939.643728</v>
          </cell>
          <cell r="T13">
            <v>7137.9</v>
          </cell>
          <cell r="U13">
            <v>12208</v>
          </cell>
          <cell r="V13">
            <v>339446.079</v>
          </cell>
          <cell r="W13">
            <v>96810.0217308</v>
          </cell>
          <cell r="X13">
            <v>1</v>
          </cell>
          <cell r="Y13">
            <v>329382</v>
          </cell>
        </row>
        <row r="14">
          <cell r="A14">
            <v>707</v>
          </cell>
          <cell r="B14" t="str">
            <v>成华区万科路药店</v>
          </cell>
          <cell r="C14">
            <v>232</v>
          </cell>
          <cell r="D14" t="str">
            <v>东南片区</v>
          </cell>
          <cell r="E14">
            <v>6240</v>
          </cell>
          <cell r="F14">
            <v>43680</v>
          </cell>
          <cell r="G14">
            <v>10400</v>
          </cell>
          <cell r="H14">
            <v>249600</v>
          </cell>
          <cell r="I14">
            <v>293280</v>
          </cell>
          <cell r="J14">
            <v>93702.96</v>
          </cell>
          <cell r="K14" t="str">
            <v>31.95%</v>
          </cell>
          <cell r="L14">
            <v>74</v>
          </cell>
          <cell r="M14">
            <v>3714.2</v>
          </cell>
          <cell r="N14">
            <v>6739.2</v>
          </cell>
          <cell r="O14">
            <v>11232</v>
          </cell>
          <cell r="P14">
            <v>47174.4</v>
          </cell>
          <cell r="Q14">
            <v>269568</v>
          </cell>
          <cell r="R14">
            <v>316742.4</v>
          </cell>
          <cell r="S14">
            <v>101199.1968</v>
          </cell>
          <cell r="T14">
            <v>6864</v>
          </cell>
          <cell r="U14">
            <v>12112.8</v>
          </cell>
          <cell r="V14">
            <v>326420.64</v>
          </cell>
          <cell r="W14">
            <v>104291.39448</v>
          </cell>
          <cell r="X14">
            <v>1</v>
          </cell>
          <cell r="Y14">
            <v>316742</v>
          </cell>
        </row>
        <row r="15">
          <cell r="A15">
            <v>581</v>
          </cell>
          <cell r="B15" t="str">
            <v>成华区二环路北四段药店（汇融名城）</v>
          </cell>
          <cell r="C15">
            <v>181</v>
          </cell>
          <cell r="D15" t="str">
            <v>西北片区</v>
          </cell>
          <cell r="E15">
            <v>6240</v>
          </cell>
          <cell r="F15">
            <v>43680</v>
          </cell>
          <cell r="G15">
            <v>10400</v>
          </cell>
          <cell r="H15">
            <v>249600</v>
          </cell>
          <cell r="I15">
            <v>293280</v>
          </cell>
          <cell r="J15">
            <v>98072.832</v>
          </cell>
          <cell r="K15" t="str">
            <v>33.44%</v>
          </cell>
          <cell r="L15">
            <v>53.06</v>
          </cell>
          <cell r="M15">
            <v>4376.4</v>
          </cell>
          <cell r="N15">
            <v>6739.2</v>
          </cell>
          <cell r="O15">
            <v>11232</v>
          </cell>
          <cell r="P15">
            <v>47174.4</v>
          </cell>
          <cell r="Q15">
            <v>269568</v>
          </cell>
          <cell r="R15">
            <v>316742.4</v>
          </cell>
          <cell r="S15">
            <v>105918.65856</v>
          </cell>
          <cell r="T15">
            <v>6864</v>
          </cell>
          <cell r="U15">
            <v>11648</v>
          </cell>
          <cell r="V15">
            <v>326420.64</v>
          </cell>
          <cell r="W15">
            <v>109155.062016</v>
          </cell>
          <cell r="X15">
            <v>1</v>
          </cell>
          <cell r="Y15">
            <v>316742</v>
          </cell>
        </row>
        <row r="16">
          <cell r="A16">
            <v>365</v>
          </cell>
          <cell r="B16" t="str">
            <v>光华村街药店</v>
          </cell>
          <cell r="C16">
            <v>181</v>
          </cell>
          <cell r="D16" t="str">
            <v>西北片区</v>
          </cell>
          <cell r="E16">
            <v>6240</v>
          </cell>
          <cell r="F16">
            <v>43680</v>
          </cell>
          <cell r="G16">
            <v>10400</v>
          </cell>
          <cell r="H16">
            <v>249600</v>
          </cell>
          <cell r="I16">
            <v>293280</v>
          </cell>
          <cell r="J16">
            <v>89802.336</v>
          </cell>
          <cell r="K16" t="str">
            <v>30.62%</v>
          </cell>
          <cell r="L16">
            <v>81.48</v>
          </cell>
          <cell r="M16">
            <v>3174.5</v>
          </cell>
          <cell r="N16">
            <v>6739.2</v>
          </cell>
          <cell r="O16">
            <v>11232</v>
          </cell>
          <cell r="P16">
            <v>47174.4</v>
          </cell>
          <cell r="Q16">
            <v>269568</v>
          </cell>
          <cell r="R16">
            <v>316742.4</v>
          </cell>
          <cell r="S16">
            <v>96986.52288</v>
          </cell>
          <cell r="T16">
            <v>6864</v>
          </cell>
          <cell r="U16">
            <v>11648</v>
          </cell>
          <cell r="V16">
            <v>326420.64</v>
          </cell>
          <cell r="W16">
            <v>99949.999968</v>
          </cell>
          <cell r="X16">
            <v>1</v>
          </cell>
          <cell r="Y16">
            <v>316742</v>
          </cell>
        </row>
        <row r="17">
          <cell r="A17">
            <v>546</v>
          </cell>
          <cell r="B17" t="str">
            <v>锦江区榕声路店</v>
          </cell>
          <cell r="C17">
            <v>232</v>
          </cell>
          <cell r="D17" t="str">
            <v>东南片区</v>
          </cell>
          <cell r="E17">
            <v>5959.2</v>
          </cell>
          <cell r="F17">
            <v>41714.4</v>
          </cell>
          <cell r="G17">
            <v>9932</v>
          </cell>
          <cell r="H17">
            <v>238368</v>
          </cell>
          <cell r="I17">
            <v>280082.4</v>
          </cell>
          <cell r="J17">
            <v>95732.16432</v>
          </cell>
          <cell r="K17" t="str">
            <v>34.18%</v>
          </cell>
          <cell r="L17">
            <v>62.46</v>
          </cell>
          <cell r="M17">
            <v>3499.3</v>
          </cell>
          <cell r="N17">
            <v>6435.936</v>
          </cell>
          <cell r="O17">
            <v>10726.56</v>
          </cell>
          <cell r="P17">
            <v>45051.552</v>
          </cell>
          <cell r="Q17">
            <v>257437.44</v>
          </cell>
          <cell r="R17">
            <v>296887</v>
          </cell>
          <cell r="S17">
            <v>101475.9766</v>
          </cell>
          <cell r="T17">
            <v>6555.12</v>
          </cell>
          <cell r="U17">
            <v>11648</v>
          </cell>
          <cell r="V17">
            <v>311731.7112</v>
          </cell>
          <cell r="W17">
            <v>106549.89888816</v>
          </cell>
          <cell r="X17">
            <v>1</v>
          </cell>
          <cell r="Y17">
            <v>296887</v>
          </cell>
        </row>
        <row r="18">
          <cell r="A18">
            <v>730</v>
          </cell>
          <cell r="B18" t="str">
            <v>新都区新繁镇繁江北路药店</v>
          </cell>
          <cell r="C18">
            <v>181</v>
          </cell>
          <cell r="D18" t="str">
            <v>西北片区</v>
          </cell>
          <cell r="E18">
            <v>5928</v>
          </cell>
          <cell r="F18">
            <v>41496</v>
          </cell>
          <cell r="G18">
            <v>9880</v>
          </cell>
          <cell r="H18">
            <v>237120</v>
          </cell>
          <cell r="I18">
            <v>278616</v>
          </cell>
          <cell r="J18">
            <v>83083.2912</v>
          </cell>
          <cell r="K18" t="str">
            <v>29.82%</v>
          </cell>
          <cell r="L18">
            <v>63.71</v>
          </cell>
          <cell r="M18">
            <v>3918.6</v>
          </cell>
          <cell r="N18">
            <v>6402.24</v>
          </cell>
          <cell r="O18">
            <v>10670.4</v>
          </cell>
          <cell r="P18">
            <v>44815.68</v>
          </cell>
          <cell r="Q18">
            <v>256089.6</v>
          </cell>
          <cell r="R18">
            <v>300905.28</v>
          </cell>
          <cell r="S18">
            <v>89729.954496</v>
          </cell>
          <cell r="T18">
            <v>6520.8</v>
          </cell>
          <cell r="U18">
            <v>11123.84</v>
          </cell>
          <cell r="V18">
            <v>310099.608</v>
          </cell>
          <cell r="W18">
            <v>92471.7031056</v>
          </cell>
          <cell r="X18">
            <v>1</v>
          </cell>
          <cell r="Y18">
            <v>300905</v>
          </cell>
        </row>
        <row r="19">
          <cell r="A19">
            <v>373</v>
          </cell>
          <cell r="B19" t="str">
            <v>通盈街药店</v>
          </cell>
          <cell r="C19">
            <v>23</v>
          </cell>
          <cell r="D19" t="str">
            <v>城中片区</v>
          </cell>
          <cell r="E19">
            <v>5616</v>
          </cell>
          <cell r="F19">
            <v>39312</v>
          </cell>
          <cell r="G19">
            <v>9360</v>
          </cell>
          <cell r="H19">
            <v>224640</v>
          </cell>
          <cell r="I19">
            <v>263952</v>
          </cell>
          <cell r="J19">
            <v>83171.2752</v>
          </cell>
          <cell r="K19" t="str">
            <v>31.51%</v>
          </cell>
          <cell r="L19">
            <v>66.15</v>
          </cell>
          <cell r="M19">
            <v>3204.6</v>
          </cell>
          <cell r="N19">
            <v>6065.28</v>
          </cell>
          <cell r="O19">
            <v>10108.8</v>
          </cell>
          <cell r="P19">
            <v>42456.96</v>
          </cell>
          <cell r="Q19">
            <v>242611.2</v>
          </cell>
          <cell r="R19">
            <v>285068.16</v>
          </cell>
          <cell r="S19">
            <v>89824.977216</v>
          </cell>
          <cell r="T19">
            <v>6177.6</v>
          </cell>
          <cell r="U19">
            <v>11065.6</v>
          </cell>
          <cell r="V19">
            <v>293778.576</v>
          </cell>
          <cell r="W19">
            <v>92569.6292976</v>
          </cell>
          <cell r="X19">
            <v>1</v>
          </cell>
          <cell r="Y19">
            <v>285068</v>
          </cell>
        </row>
        <row r="20">
          <cell r="A20">
            <v>724</v>
          </cell>
          <cell r="B20" t="str">
            <v>锦江区观音桥街药店</v>
          </cell>
          <cell r="C20">
            <v>232</v>
          </cell>
          <cell r="D20" t="str">
            <v>东南片区</v>
          </cell>
          <cell r="E20">
            <v>5616</v>
          </cell>
          <cell r="F20">
            <v>39312</v>
          </cell>
          <cell r="G20">
            <v>9360</v>
          </cell>
          <cell r="H20">
            <v>224640</v>
          </cell>
          <cell r="I20">
            <v>263952</v>
          </cell>
          <cell r="J20">
            <v>81481.9824</v>
          </cell>
          <cell r="K20" t="str">
            <v>30.87%</v>
          </cell>
          <cell r="L20">
            <v>59.15</v>
          </cell>
          <cell r="M20">
            <v>3613.4</v>
          </cell>
          <cell r="N20">
            <v>6065.28</v>
          </cell>
          <cell r="O20">
            <v>10108.8</v>
          </cell>
          <cell r="P20">
            <v>42456.96</v>
          </cell>
          <cell r="Q20">
            <v>242611.2</v>
          </cell>
          <cell r="R20">
            <v>285068.16</v>
          </cell>
          <cell r="S20">
            <v>88000.540992</v>
          </cell>
          <cell r="T20">
            <v>6177.6</v>
          </cell>
          <cell r="U20">
            <v>10483.2</v>
          </cell>
          <cell r="V20">
            <v>293778.576</v>
          </cell>
          <cell r="W20">
            <v>90689.4464112</v>
          </cell>
          <cell r="X20">
            <v>1</v>
          </cell>
          <cell r="Y20">
            <v>285068</v>
          </cell>
        </row>
        <row r="21">
          <cell r="A21">
            <v>726</v>
          </cell>
          <cell r="B21" t="str">
            <v>金牛区交大路第三药店</v>
          </cell>
          <cell r="C21">
            <v>181</v>
          </cell>
          <cell r="D21" t="str">
            <v>西北片区</v>
          </cell>
          <cell r="E21">
            <v>5428.8</v>
          </cell>
          <cell r="F21">
            <v>38001.6</v>
          </cell>
          <cell r="G21">
            <v>9048</v>
          </cell>
          <cell r="H21">
            <v>217152</v>
          </cell>
          <cell r="I21">
            <v>255153.6</v>
          </cell>
          <cell r="J21">
            <v>79097.616</v>
          </cell>
          <cell r="K21" t="str">
            <v>31%</v>
          </cell>
          <cell r="L21">
            <v>72.56</v>
          </cell>
          <cell r="M21">
            <v>2621.5</v>
          </cell>
          <cell r="N21">
            <v>5863.104</v>
          </cell>
          <cell r="O21">
            <v>9771.84</v>
          </cell>
          <cell r="P21">
            <v>41041.728</v>
          </cell>
          <cell r="Q21">
            <v>234524.16</v>
          </cell>
          <cell r="R21">
            <v>275565.888</v>
          </cell>
          <cell r="S21">
            <v>85425.42528</v>
          </cell>
          <cell r="T21">
            <v>5971.68</v>
          </cell>
          <cell r="U21">
            <v>10483.2</v>
          </cell>
          <cell r="V21">
            <v>283985.9568</v>
          </cell>
          <cell r="W21">
            <v>88035.646608</v>
          </cell>
          <cell r="X21">
            <v>1</v>
          </cell>
          <cell r="Y21">
            <v>275566</v>
          </cell>
        </row>
        <row r="22">
          <cell r="A22">
            <v>742</v>
          </cell>
          <cell r="B22" t="str">
            <v>锦江区庆云南街药店</v>
          </cell>
          <cell r="C22">
            <v>23</v>
          </cell>
          <cell r="D22" t="str">
            <v>城中片区</v>
          </cell>
          <cell r="E22">
            <v>4700</v>
          </cell>
          <cell r="F22">
            <v>32900</v>
          </cell>
          <cell r="G22">
            <v>8944</v>
          </cell>
          <cell r="H22">
            <v>214656</v>
          </cell>
          <cell r="I22">
            <v>204434</v>
          </cell>
          <cell r="J22">
            <v>51619.585</v>
          </cell>
          <cell r="K22" t="str">
            <v>25.25%</v>
          </cell>
          <cell r="L22">
            <v>103.35</v>
          </cell>
          <cell r="M22">
            <v>1863.4</v>
          </cell>
          <cell r="N22">
            <v>4700</v>
          </cell>
          <cell r="O22">
            <v>8944</v>
          </cell>
          <cell r="P22">
            <v>32900</v>
          </cell>
          <cell r="Q22">
            <v>214656</v>
          </cell>
          <cell r="R22">
            <v>247556</v>
          </cell>
          <cell r="S22">
            <v>62507.89</v>
          </cell>
          <cell r="T22">
            <v>5200</v>
          </cell>
          <cell r="U22">
            <v>9288</v>
          </cell>
          <cell r="V22">
            <v>259312</v>
          </cell>
          <cell r="W22">
            <v>65476.28</v>
          </cell>
          <cell r="X22">
            <v>1</v>
          </cell>
          <cell r="Y22">
            <v>247556</v>
          </cell>
        </row>
        <row r="23">
          <cell r="A23">
            <v>359</v>
          </cell>
          <cell r="B23" t="str">
            <v>枣子巷药店</v>
          </cell>
          <cell r="C23">
            <v>181</v>
          </cell>
          <cell r="D23" t="str">
            <v>西北片区</v>
          </cell>
          <cell r="E23">
            <v>5304</v>
          </cell>
          <cell r="F23">
            <v>37128</v>
          </cell>
          <cell r="G23">
            <v>8840</v>
          </cell>
          <cell r="H23">
            <v>212160</v>
          </cell>
          <cell r="I23">
            <v>249288</v>
          </cell>
          <cell r="J23">
            <v>69127.5624</v>
          </cell>
          <cell r="K23" t="str">
            <v>27.73%</v>
          </cell>
          <cell r="L23">
            <v>69.72</v>
          </cell>
          <cell r="M23">
            <v>3486</v>
          </cell>
          <cell r="N23">
            <v>5728.32</v>
          </cell>
          <cell r="O23">
            <v>9547.2</v>
          </cell>
          <cell r="P23">
            <v>40098.24</v>
          </cell>
          <cell r="Q23">
            <v>229132.8</v>
          </cell>
          <cell r="R23">
            <v>269231.04</v>
          </cell>
          <cell r="S23">
            <v>74657.767392</v>
          </cell>
          <cell r="T23">
            <v>5834.4</v>
          </cell>
          <cell r="U23">
            <v>10017.28</v>
          </cell>
          <cell r="V23">
            <v>277457.544</v>
          </cell>
          <cell r="W23">
            <v>76938.9769512</v>
          </cell>
          <cell r="X23">
            <v>1</v>
          </cell>
          <cell r="Y23">
            <v>269231</v>
          </cell>
        </row>
        <row r="24">
          <cell r="A24">
            <v>513</v>
          </cell>
          <cell r="B24" t="str">
            <v>武侯区顺和街店</v>
          </cell>
          <cell r="C24">
            <v>181</v>
          </cell>
          <cell r="D24" t="str">
            <v>西北片区</v>
          </cell>
          <cell r="E24">
            <v>5280</v>
          </cell>
          <cell r="F24">
            <v>36960</v>
          </cell>
          <cell r="G24">
            <v>8800</v>
          </cell>
          <cell r="H24">
            <v>211200</v>
          </cell>
          <cell r="I24">
            <v>248160</v>
          </cell>
          <cell r="J24">
            <v>82240.224</v>
          </cell>
          <cell r="K24" t="str">
            <v>33.14%</v>
          </cell>
          <cell r="L24">
            <v>72.23</v>
          </cell>
          <cell r="M24">
            <v>2941.4</v>
          </cell>
          <cell r="N24">
            <v>5702.4</v>
          </cell>
          <cell r="O24">
            <v>9504</v>
          </cell>
          <cell r="P24">
            <v>39916.8</v>
          </cell>
          <cell r="Q24">
            <v>228096</v>
          </cell>
          <cell r="R24">
            <v>268012.8</v>
          </cell>
          <cell r="S24">
            <v>88819.44192</v>
          </cell>
          <cell r="T24">
            <v>5808</v>
          </cell>
          <cell r="U24">
            <v>9900.8</v>
          </cell>
          <cell r="V24">
            <v>276202.08</v>
          </cell>
          <cell r="W24">
            <v>91533.369312</v>
          </cell>
          <cell r="X24">
            <v>1</v>
          </cell>
          <cell r="Y24">
            <v>268013</v>
          </cell>
        </row>
        <row r="25">
          <cell r="A25">
            <v>102934</v>
          </cell>
          <cell r="B25" t="str">
            <v>银河北街</v>
          </cell>
          <cell r="C25">
            <v>181</v>
          </cell>
          <cell r="D25" t="str">
            <v>西北片区</v>
          </cell>
          <cell r="E25">
            <v>5100</v>
          </cell>
          <cell r="F25">
            <v>35700</v>
          </cell>
          <cell r="G25">
            <v>8500</v>
          </cell>
          <cell r="H25">
            <v>204000</v>
          </cell>
          <cell r="I25">
            <v>239700</v>
          </cell>
          <cell r="J25">
            <v>67331.73</v>
          </cell>
          <cell r="K25" t="str">
            <v>28.09%</v>
          </cell>
          <cell r="L25">
            <v>69.83</v>
          </cell>
          <cell r="M25">
            <v>3225.6</v>
          </cell>
          <cell r="N25">
            <v>5508</v>
          </cell>
          <cell r="O25">
            <v>9180</v>
          </cell>
          <cell r="P25">
            <v>38556</v>
          </cell>
          <cell r="Q25">
            <v>220320</v>
          </cell>
          <cell r="R25">
            <v>258876</v>
          </cell>
          <cell r="S25">
            <v>72718.2684</v>
          </cell>
          <cell r="T25">
            <v>5610</v>
          </cell>
          <cell r="U25">
            <v>9856</v>
          </cell>
          <cell r="V25">
            <v>266786.1</v>
          </cell>
          <cell r="W25">
            <v>74940.21549</v>
          </cell>
          <cell r="X25">
            <v>2</v>
          </cell>
          <cell r="Y25">
            <v>266786</v>
          </cell>
        </row>
        <row r="26">
          <cell r="A26">
            <v>709</v>
          </cell>
          <cell r="B26" t="str">
            <v>新都区马超东路店</v>
          </cell>
          <cell r="C26">
            <v>181</v>
          </cell>
          <cell r="D26" t="str">
            <v>西北片区</v>
          </cell>
          <cell r="E26">
            <v>4992</v>
          </cell>
          <cell r="F26">
            <v>34944</v>
          </cell>
          <cell r="G26">
            <v>8320</v>
          </cell>
          <cell r="H26">
            <v>199680</v>
          </cell>
          <cell r="I26">
            <v>234624</v>
          </cell>
          <cell r="J26">
            <v>73038.4512</v>
          </cell>
          <cell r="K26" t="str">
            <v>31.13%</v>
          </cell>
          <cell r="L26">
            <v>62.42</v>
          </cell>
          <cell r="M26">
            <v>2967.3</v>
          </cell>
          <cell r="N26">
            <v>5391.36</v>
          </cell>
          <cell r="O26">
            <v>8985.6</v>
          </cell>
          <cell r="P26">
            <v>37739.52</v>
          </cell>
          <cell r="Q26">
            <v>215654.4</v>
          </cell>
          <cell r="R26">
            <v>253393.92</v>
          </cell>
          <cell r="S26">
            <v>78881.527296</v>
          </cell>
          <cell r="T26">
            <v>5491.2</v>
          </cell>
          <cell r="U26">
            <v>9520</v>
          </cell>
          <cell r="V26">
            <v>261136.512</v>
          </cell>
          <cell r="W26">
            <v>81291.7961856</v>
          </cell>
          <cell r="X26">
            <v>1</v>
          </cell>
          <cell r="Y26">
            <v>253394</v>
          </cell>
        </row>
        <row r="27">
          <cell r="A27">
            <v>355</v>
          </cell>
          <cell r="B27" t="str">
            <v>双林路药店</v>
          </cell>
          <cell r="C27">
            <v>23</v>
          </cell>
          <cell r="D27" t="str">
            <v>城中片区</v>
          </cell>
          <cell r="E27">
            <v>4850.4</v>
          </cell>
          <cell r="F27">
            <v>33952.8</v>
          </cell>
          <cell r="G27">
            <v>8084</v>
          </cell>
          <cell r="H27">
            <v>194016</v>
          </cell>
          <cell r="I27">
            <v>227968.8</v>
          </cell>
          <cell r="J27">
            <v>74317.8288</v>
          </cell>
          <cell r="K27" t="str">
            <v>32.6%</v>
          </cell>
          <cell r="L27">
            <v>71.84</v>
          </cell>
          <cell r="M27">
            <v>2363.2</v>
          </cell>
          <cell r="N27">
            <v>5238.432</v>
          </cell>
          <cell r="O27">
            <v>8730.72</v>
          </cell>
          <cell r="P27">
            <v>36669.024</v>
          </cell>
          <cell r="Q27">
            <v>209537.28</v>
          </cell>
          <cell r="R27">
            <v>246206.304</v>
          </cell>
          <cell r="S27">
            <v>80263.255104</v>
          </cell>
          <cell r="T27">
            <v>5335.44</v>
          </cell>
          <cell r="U27">
            <v>9318.4</v>
          </cell>
          <cell r="V27">
            <v>253729.2744</v>
          </cell>
          <cell r="W27">
            <v>82715.7434544</v>
          </cell>
          <cell r="X27">
            <v>1</v>
          </cell>
          <cell r="Y27">
            <v>246206</v>
          </cell>
        </row>
        <row r="28">
          <cell r="A28">
            <v>514</v>
          </cell>
          <cell r="B28" t="str">
            <v>新津邓双镇岷江店</v>
          </cell>
          <cell r="C28">
            <v>235</v>
          </cell>
          <cell r="D28" t="str">
            <v>城郊一片区</v>
          </cell>
          <cell r="E28">
            <v>4800</v>
          </cell>
          <cell r="F28">
            <v>33600</v>
          </cell>
          <cell r="G28">
            <v>8000</v>
          </cell>
          <cell r="H28">
            <v>192000</v>
          </cell>
          <cell r="I28">
            <v>225600</v>
          </cell>
          <cell r="J28">
            <v>72237.12</v>
          </cell>
          <cell r="K28" t="str">
            <v>32.02%</v>
          </cell>
          <cell r="L28">
            <v>59.01</v>
          </cell>
          <cell r="M28">
            <v>2863.7</v>
          </cell>
          <cell r="N28">
            <v>5184</v>
          </cell>
          <cell r="O28">
            <v>8640</v>
          </cell>
          <cell r="P28">
            <v>36288</v>
          </cell>
          <cell r="Q28">
            <v>207360</v>
          </cell>
          <cell r="R28">
            <v>243648</v>
          </cell>
          <cell r="S28">
            <v>78016.0896</v>
          </cell>
          <cell r="T28">
            <v>5280</v>
          </cell>
          <cell r="U28">
            <v>9054.08</v>
          </cell>
          <cell r="V28">
            <v>251092.8</v>
          </cell>
          <cell r="W28">
            <v>80399.91456</v>
          </cell>
          <cell r="X28">
            <v>1</v>
          </cell>
          <cell r="Y28">
            <v>243648</v>
          </cell>
        </row>
        <row r="29">
          <cell r="A29">
            <v>391</v>
          </cell>
          <cell r="B29" t="str">
            <v>金丝街药店</v>
          </cell>
          <cell r="C29">
            <v>23</v>
          </cell>
          <cell r="D29" t="str">
            <v>城中片区</v>
          </cell>
          <cell r="E29">
            <v>4680</v>
          </cell>
          <cell r="F29">
            <v>32760</v>
          </cell>
          <cell r="G29">
            <v>7800</v>
          </cell>
          <cell r="H29">
            <v>187200</v>
          </cell>
          <cell r="I29">
            <v>219960</v>
          </cell>
          <cell r="J29">
            <v>72674.784</v>
          </cell>
          <cell r="K29" t="str">
            <v>33.04%</v>
          </cell>
          <cell r="L29">
            <v>76.07</v>
          </cell>
          <cell r="M29">
            <v>2469.6</v>
          </cell>
          <cell r="N29">
            <v>5054.4</v>
          </cell>
          <cell r="O29">
            <v>8424</v>
          </cell>
          <cell r="P29">
            <v>35380.8</v>
          </cell>
          <cell r="Q29">
            <v>202176</v>
          </cell>
          <cell r="R29">
            <v>237556.8</v>
          </cell>
          <cell r="S29">
            <v>78488.76672</v>
          </cell>
          <cell r="T29">
            <v>5148</v>
          </cell>
          <cell r="U29">
            <v>8960</v>
          </cell>
          <cell r="V29">
            <v>244815.48</v>
          </cell>
          <cell r="W29">
            <v>80887.034592</v>
          </cell>
          <cell r="X29">
            <v>1</v>
          </cell>
          <cell r="Y29">
            <v>237557</v>
          </cell>
        </row>
        <row r="30">
          <cell r="A30">
            <v>744</v>
          </cell>
          <cell r="B30" t="str">
            <v>武侯区科华街药店</v>
          </cell>
          <cell r="C30">
            <v>23</v>
          </cell>
          <cell r="D30" t="str">
            <v>城中片区</v>
          </cell>
          <cell r="E30">
            <v>4680</v>
          </cell>
          <cell r="F30">
            <v>32760</v>
          </cell>
          <cell r="G30">
            <v>7800</v>
          </cell>
          <cell r="H30">
            <v>187200</v>
          </cell>
          <cell r="I30">
            <v>219960</v>
          </cell>
          <cell r="J30">
            <v>65438.1</v>
          </cell>
          <cell r="K30" t="str">
            <v>29.75%</v>
          </cell>
          <cell r="L30">
            <v>64.12</v>
          </cell>
          <cell r="M30">
            <v>3282.3</v>
          </cell>
          <cell r="N30">
            <v>5054.4</v>
          </cell>
          <cell r="O30">
            <v>8424</v>
          </cell>
          <cell r="P30">
            <v>35380.8</v>
          </cell>
          <cell r="Q30">
            <v>202176</v>
          </cell>
          <cell r="R30">
            <v>237556.8</v>
          </cell>
          <cell r="S30">
            <v>70673.148</v>
          </cell>
          <cell r="T30">
            <v>5148</v>
          </cell>
          <cell r="U30">
            <v>8736</v>
          </cell>
          <cell r="V30">
            <v>244815.48</v>
          </cell>
          <cell r="W30">
            <v>72832.6053</v>
          </cell>
          <cell r="X30">
            <v>1</v>
          </cell>
          <cell r="Y30">
            <v>237557</v>
          </cell>
        </row>
        <row r="31">
          <cell r="A31">
            <v>578</v>
          </cell>
          <cell r="B31" t="str">
            <v>成华区华油路药店</v>
          </cell>
          <cell r="C31">
            <v>23</v>
          </cell>
          <cell r="D31" t="str">
            <v>城中片区</v>
          </cell>
          <cell r="E31">
            <v>4680</v>
          </cell>
          <cell r="F31">
            <v>32760</v>
          </cell>
          <cell r="G31">
            <v>7800</v>
          </cell>
          <cell r="H31">
            <v>187200</v>
          </cell>
          <cell r="I31">
            <v>219960</v>
          </cell>
          <cell r="J31">
            <v>74302.488</v>
          </cell>
          <cell r="K31" t="str">
            <v>33.78%</v>
          </cell>
          <cell r="L31">
            <v>59.66</v>
          </cell>
          <cell r="M31">
            <v>3439.8</v>
          </cell>
          <cell r="N31">
            <v>5054.4</v>
          </cell>
          <cell r="O31">
            <v>8424</v>
          </cell>
          <cell r="P31">
            <v>35380.8</v>
          </cell>
          <cell r="Q31">
            <v>202176</v>
          </cell>
          <cell r="R31">
            <v>237556.8</v>
          </cell>
          <cell r="S31">
            <v>80246.68704</v>
          </cell>
          <cell r="T31">
            <v>5148</v>
          </cell>
          <cell r="U31">
            <v>8736</v>
          </cell>
          <cell r="V31">
            <v>244815.48</v>
          </cell>
          <cell r="W31">
            <v>82698.669144</v>
          </cell>
          <cell r="X31">
            <v>1</v>
          </cell>
          <cell r="Y31">
            <v>237557</v>
          </cell>
        </row>
        <row r="32">
          <cell r="A32">
            <v>377</v>
          </cell>
          <cell r="B32" t="str">
            <v>新园大道药店</v>
          </cell>
          <cell r="C32">
            <v>232</v>
          </cell>
          <cell r="D32" t="str">
            <v>东南片区</v>
          </cell>
          <cell r="E32">
            <v>4680</v>
          </cell>
          <cell r="F32">
            <v>32760</v>
          </cell>
          <cell r="G32">
            <v>7800</v>
          </cell>
          <cell r="H32">
            <v>187200</v>
          </cell>
          <cell r="I32">
            <v>219960</v>
          </cell>
          <cell r="J32">
            <v>73686.6</v>
          </cell>
          <cell r="K32" t="str">
            <v>33.5%</v>
          </cell>
          <cell r="L32">
            <v>53.79</v>
          </cell>
          <cell r="M32">
            <v>3329.2</v>
          </cell>
          <cell r="N32">
            <v>5054.4</v>
          </cell>
          <cell r="O32">
            <v>8424</v>
          </cell>
          <cell r="P32">
            <v>35380.8</v>
          </cell>
          <cell r="Q32">
            <v>202176</v>
          </cell>
          <cell r="R32">
            <v>237556.8</v>
          </cell>
          <cell r="S32">
            <v>79581.528</v>
          </cell>
          <cell r="T32">
            <v>5148</v>
          </cell>
          <cell r="U32">
            <v>8736</v>
          </cell>
          <cell r="V32">
            <v>244815.48</v>
          </cell>
          <cell r="W32">
            <v>82013.1858</v>
          </cell>
          <cell r="X32">
            <v>1</v>
          </cell>
          <cell r="Y32">
            <v>237557</v>
          </cell>
        </row>
        <row r="33">
          <cell r="A33">
            <v>308</v>
          </cell>
          <cell r="B33" t="str">
            <v>红星店</v>
          </cell>
          <cell r="C33">
            <v>23</v>
          </cell>
          <cell r="D33" t="str">
            <v>城中片区</v>
          </cell>
          <cell r="E33">
            <v>4680</v>
          </cell>
          <cell r="F33">
            <v>32760</v>
          </cell>
          <cell r="G33">
            <v>7800</v>
          </cell>
          <cell r="H33">
            <v>187200</v>
          </cell>
          <cell r="I33">
            <v>219960</v>
          </cell>
          <cell r="J33">
            <v>75864.204</v>
          </cell>
          <cell r="K33" t="str">
            <v>34.49%</v>
          </cell>
          <cell r="L33">
            <v>74.72</v>
          </cell>
          <cell r="M33">
            <v>2529.8</v>
          </cell>
          <cell r="N33">
            <v>5054.4</v>
          </cell>
          <cell r="O33">
            <v>8424</v>
          </cell>
          <cell r="P33">
            <v>35380.8</v>
          </cell>
          <cell r="Q33">
            <v>202176</v>
          </cell>
          <cell r="R33">
            <v>237556.8</v>
          </cell>
          <cell r="S33">
            <v>81933.34032</v>
          </cell>
          <cell r="T33">
            <v>5148</v>
          </cell>
          <cell r="U33">
            <v>8736</v>
          </cell>
          <cell r="V33">
            <v>244815.48</v>
          </cell>
          <cell r="W33">
            <v>84436.859052</v>
          </cell>
          <cell r="X33">
            <v>1</v>
          </cell>
          <cell r="Y33">
            <v>237557</v>
          </cell>
        </row>
        <row r="34">
          <cell r="A34">
            <v>379</v>
          </cell>
          <cell r="B34" t="str">
            <v>土龙路药店</v>
          </cell>
          <cell r="C34">
            <v>181</v>
          </cell>
          <cell r="D34" t="str">
            <v>西北片区</v>
          </cell>
          <cell r="E34">
            <v>4500</v>
          </cell>
          <cell r="F34">
            <v>31500</v>
          </cell>
          <cell r="G34">
            <v>7500</v>
          </cell>
          <cell r="H34">
            <v>180000</v>
          </cell>
          <cell r="I34">
            <v>211500</v>
          </cell>
          <cell r="J34">
            <v>57929.85</v>
          </cell>
          <cell r="K34" t="str">
            <v>27.39%</v>
          </cell>
          <cell r="L34">
            <v>67.03</v>
          </cell>
          <cell r="M34">
            <v>2681.7</v>
          </cell>
          <cell r="N34">
            <v>4860</v>
          </cell>
          <cell r="O34">
            <v>8100</v>
          </cell>
          <cell r="P34">
            <v>34020</v>
          </cell>
          <cell r="Q34">
            <v>194400</v>
          </cell>
          <cell r="R34">
            <v>228420</v>
          </cell>
          <cell r="S34">
            <v>62564.238</v>
          </cell>
          <cell r="T34">
            <v>4950</v>
          </cell>
          <cell r="U34">
            <v>8736</v>
          </cell>
          <cell r="V34">
            <v>235399.5</v>
          </cell>
          <cell r="W34">
            <v>64475.92305</v>
          </cell>
          <cell r="X34">
            <v>1</v>
          </cell>
          <cell r="Y34">
            <v>228420</v>
          </cell>
        </row>
        <row r="35">
          <cell r="A35">
            <v>754</v>
          </cell>
          <cell r="B35" t="str">
            <v>崇州市崇阳镇尚贤坊街药店</v>
          </cell>
          <cell r="C35">
            <v>233</v>
          </cell>
          <cell r="D35" t="str">
            <v>城郊二片区</v>
          </cell>
          <cell r="E35">
            <v>4500</v>
          </cell>
          <cell r="F35">
            <v>31500</v>
          </cell>
          <cell r="G35">
            <v>7500</v>
          </cell>
          <cell r="H35">
            <v>180000</v>
          </cell>
          <cell r="I35">
            <v>211500</v>
          </cell>
          <cell r="J35">
            <v>54820.8</v>
          </cell>
          <cell r="K35" t="str">
            <v>25.92%</v>
          </cell>
          <cell r="L35">
            <v>76.71</v>
          </cell>
          <cell r="M35">
            <v>2695</v>
          </cell>
          <cell r="N35">
            <v>4860</v>
          </cell>
          <cell r="O35">
            <v>8100</v>
          </cell>
          <cell r="P35">
            <v>34020</v>
          </cell>
          <cell r="Q35">
            <v>194400</v>
          </cell>
          <cell r="R35">
            <v>228420</v>
          </cell>
          <cell r="S35">
            <v>59206.464</v>
          </cell>
          <cell r="T35">
            <v>4950</v>
          </cell>
          <cell r="U35">
            <v>8400</v>
          </cell>
          <cell r="V35">
            <v>235399.5</v>
          </cell>
          <cell r="W35">
            <v>61015.5504</v>
          </cell>
          <cell r="X35">
            <v>1</v>
          </cell>
          <cell r="Y35">
            <v>228420</v>
          </cell>
        </row>
        <row r="36">
          <cell r="A36">
            <v>399</v>
          </cell>
          <cell r="B36" t="str">
            <v>高新天久北巷药店</v>
          </cell>
          <cell r="C36">
            <v>232</v>
          </cell>
          <cell r="D36" t="str">
            <v>东南片区</v>
          </cell>
          <cell r="E36">
            <v>4492.8</v>
          </cell>
          <cell r="F36">
            <v>31449.6</v>
          </cell>
          <cell r="G36">
            <v>7488</v>
          </cell>
          <cell r="H36">
            <v>179712</v>
          </cell>
          <cell r="I36">
            <v>211161.6</v>
          </cell>
          <cell r="J36">
            <v>66600.36864</v>
          </cell>
          <cell r="K36" t="str">
            <v>31.54%</v>
          </cell>
          <cell r="L36">
            <v>68.8</v>
          </cell>
          <cell r="M36">
            <v>2503.9</v>
          </cell>
          <cell r="N36">
            <v>4852.224</v>
          </cell>
          <cell r="O36">
            <v>8087.04</v>
          </cell>
          <cell r="P36">
            <v>33965.568</v>
          </cell>
          <cell r="Q36">
            <v>194088.96</v>
          </cell>
          <cell r="R36">
            <v>228054.528</v>
          </cell>
          <cell r="S36">
            <v>71928.3981312</v>
          </cell>
          <cell r="T36">
            <v>4942.08</v>
          </cell>
          <cell r="U36">
            <v>8400</v>
          </cell>
          <cell r="V36">
            <v>235022.8608</v>
          </cell>
          <cell r="W36">
            <v>74126.21029632</v>
          </cell>
          <cell r="X36">
            <v>1</v>
          </cell>
          <cell r="Y36">
            <v>228055</v>
          </cell>
        </row>
        <row r="37">
          <cell r="A37">
            <v>54</v>
          </cell>
          <cell r="B37" t="str">
            <v>怀远店</v>
          </cell>
          <cell r="C37">
            <v>233</v>
          </cell>
          <cell r="D37" t="str">
            <v>城郊二片区</v>
          </cell>
          <cell r="E37">
            <v>4492.8</v>
          </cell>
          <cell r="F37">
            <v>31449.6</v>
          </cell>
          <cell r="G37">
            <v>7488</v>
          </cell>
          <cell r="H37">
            <v>179712</v>
          </cell>
          <cell r="I37">
            <v>211161.6</v>
          </cell>
          <cell r="J37">
            <v>69007.61088</v>
          </cell>
          <cell r="K37" t="str">
            <v>32.68%</v>
          </cell>
          <cell r="L37">
            <v>68.9</v>
          </cell>
          <cell r="M37">
            <v>2307.2</v>
          </cell>
          <cell r="N37">
            <v>4852.224</v>
          </cell>
          <cell r="O37">
            <v>8087.04</v>
          </cell>
          <cell r="P37">
            <v>33965.568</v>
          </cell>
          <cell r="Q37">
            <v>194088.96</v>
          </cell>
          <cell r="R37">
            <v>228054.528</v>
          </cell>
          <cell r="S37">
            <v>74528.2197504</v>
          </cell>
          <cell r="T37">
            <v>4942.08</v>
          </cell>
          <cell r="U37">
            <v>8386.56</v>
          </cell>
          <cell r="V37">
            <v>235022.8608</v>
          </cell>
          <cell r="W37">
            <v>76805.47090944</v>
          </cell>
          <cell r="X37">
            <v>1</v>
          </cell>
          <cell r="Y37">
            <v>228055</v>
          </cell>
        </row>
        <row r="38">
          <cell r="A38">
            <v>598</v>
          </cell>
          <cell r="B38" t="str">
            <v>锦江区水杉街药店</v>
          </cell>
          <cell r="C38">
            <v>232</v>
          </cell>
          <cell r="D38" t="str">
            <v>东南片区</v>
          </cell>
          <cell r="E38">
            <v>4368</v>
          </cell>
          <cell r="F38">
            <v>30576</v>
          </cell>
          <cell r="G38">
            <v>7280</v>
          </cell>
          <cell r="H38">
            <v>174720</v>
          </cell>
          <cell r="I38">
            <v>205296</v>
          </cell>
          <cell r="J38">
            <v>61753.0368</v>
          </cell>
          <cell r="K38" t="str">
            <v>30.08%</v>
          </cell>
          <cell r="L38">
            <v>70.13</v>
          </cell>
          <cell r="M38">
            <v>2422.7</v>
          </cell>
          <cell r="N38">
            <v>4717.44</v>
          </cell>
          <cell r="O38">
            <v>7862.4</v>
          </cell>
          <cell r="P38">
            <v>33022.08</v>
          </cell>
          <cell r="Q38">
            <v>188697.6</v>
          </cell>
          <cell r="R38">
            <v>221719.68</v>
          </cell>
          <cell r="S38">
            <v>66693.279744</v>
          </cell>
          <cell r="T38">
            <v>4804.8</v>
          </cell>
          <cell r="U38">
            <v>8386.56</v>
          </cell>
          <cell r="V38">
            <v>228494.448</v>
          </cell>
          <cell r="W38">
            <v>68731.1299584</v>
          </cell>
          <cell r="X38">
            <v>1</v>
          </cell>
          <cell r="Y38">
            <v>221720</v>
          </cell>
        </row>
        <row r="39">
          <cell r="A39">
            <v>747</v>
          </cell>
          <cell r="B39" t="str">
            <v>郫县郫筒镇一环路东南段药店</v>
          </cell>
          <cell r="C39">
            <v>23</v>
          </cell>
          <cell r="D39" t="str">
            <v>城中片区</v>
          </cell>
          <cell r="E39">
            <v>4243.2</v>
          </cell>
          <cell r="F39">
            <v>29702.4</v>
          </cell>
          <cell r="G39">
            <v>7072</v>
          </cell>
          <cell r="H39">
            <v>169728</v>
          </cell>
          <cell r="I39">
            <v>199430.4</v>
          </cell>
          <cell r="J39">
            <v>49757.8848</v>
          </cell>
          <cell r="K39" t="str">
            <v>24.95%</v>
          </cell>
          <cell r="L39">
            <v>94.02</v>
          </cell>
          <cell r="M39">
            <v>1884.4</v>
          </cell>
          <cell r="N39">
            <v>4582.656</v>
          </cell>
          <cell r="O39">
            <v>7637.76</v>
          </cell>
          <cell r="P39">
            <v>32078.592</v>
          </cell>
          <cell r="Q39">
            <v>183306.24</v>
          </cell>
          <cell r="R39">
            <v>215384.832</v>
          </cell>
          <cell r="S39">
            <v>53738.515584</v>
          </cell>
          <cell r="T39">
            <v>4667.52</v>
          </cell>
          <cell r="U39">
            <v>8153.6</v>
          </cell>
          <cell r="V39">
            <v>221966.0352</v>
          </cell>
          <cell r="W39">
            <v>55380.5257824</v>
          </cell>
          <cell r="X39">
            <v>1</v>
          </cell>
          <cell r="Y39">
            <v>215385</v>
          </cell>
        </row>
        <row r="40">
          <cell r="A40">
            <v>515</v>
          </cell>
          <cell r="B40" t="str">
            <v>成华区崔家店路药店</v>
          </cell>
          <cell r="C40">
            <v>23</v>
          </cell>
          <cell r="D40" t="str">
            <v>城中片区</v>
          </cell>
          <cell r="E40">
            <v>4243.2</v>
          </cell>
          <cell r="F40">
            <v>29702.4</v>
          </cell>
          <cell r="G40">
            <v>7072</v>
          </cell>
          <cell r="H40">
            <v>169728</v>
          </cell>
          <cell r="I40">
            <v>199430.4</v>
          </cell>
          <cell r="J40">
            <v>65951.63328</v>
          </cell>
          <cell r="K40" t="str">
            <v>33.07%</v>
          </cell>
          <cell r="L40">
            <v>63.72</v>
          </cell>
          <cell r="M40">
            <v>2481.5</v>
          </cell>
          <cell r="N40">
            <v>4582.656</v>
          </cell>
          <cell r="O40">
            <v>7637.76</v>
          </cell>
          <cell r="P40">
            <v>32078.592</v>
          </cell>
          <cell r="Q40">
            <v>183306.24</v>
          </cell>
          <cell r="R40">
            <v>215384.832</v>
          </cell>
          <cell r="S40">
            <v>71227.7639424</v>
          </cell>
          <cell r="T40">
            <v>4667.52</v>
          </cell>
          <cell r="U40">
            <v>7920.64</v>
          </cell>
          <cell r="V40">
            <v>221966.0352</v>
          </cell>
          <cell r="W40">
            <v>73404.16784064</v>
          </cell>
          <cell r="X40">
            <v>1</v>
          </cell>
          <cell r="Y40">
            <v>215385</v>
          </cell>
        </row>
        <row r="41">
          <cell r="A41">
            <v>357</v>
          </cell>
          <cell r="B41" t="str">
            <v>清江东路药店</v>
          </cell>
          <cell r="C41">
            <v>181</v>
          </cell>
          <cell r="D41" t="str">
            <v>西北片区</v>
          </cell>
          <cell r="E41">
            <v>4118.4</v>
          </cell>
          <cell r="F41">
            <v>28828.8</v>
          </cell>
          <cell r="G41">
            <v>6864</v>
          </cell>
          <cell r="H41">
            <v>164736</v>
          </cell>
          <cell r="I41">
            <v>193564.8</v>
          </cell>
          <cell r="J41">
            <v>56288.64384</v>
          </cell>
          <cell r="K41" t="str">
            <v>29.08%</v>
          </cell>
          <cell r="L41">
            <v>87.26</v>
          </cell>
          <cell r="M41">
            <v>2115.4</v>
          </cell>
          <cell r="N41">
            <v>4447.872</v>
          </cell>
          <cell r="O41">
            <v>7413.12</v>
          </cell>
          <cell r="P41">
            <v>31135.104</v>
          </cell>
          <cell r="Q41">
            <v>177914.88</v>
          </cell>
          <cell r="R41">
            <v>209049.984</v>
          </cell>
          <cell r="S41">
            <v>60791.7353472</v>
          </cell>
          <cell r="T41">
            <v>4530.24</v>
          </cell>
          <cell r="U41">
            <v>7920.64</v>
          </cell>
          <cell r="V41">
            <v>215437.6224</v>
          </cell>
          <cell r="W41">
            <v>62649.26059392</v>
          </cell>
          <cell r="X41">
            <v>1</v>
          </cell>
          <cell r="Y41">
            <v>209050</v>
          </cell>
        </row>
        <row r="42">
          <cell r="A42">
            <v>329</v>
          </cell>
          <cell r="B42" t="str">
            <v>温江店</v>
          </cell>
          <cell r="C42">
            <v>233</v>
          </cell>
          <cell r="D42" t="str">
            <v>城郊二片区</v>
          </cell>
          <cell r="E42">
            <v>3960</v>
          </cell>
          <cell r="F42">
            <v>27720</v>
          </cell>
          <cell r="G42">
            <v>6600</v>
          </cell>
          <cell r="H42">
            <v>158400</v>
          </cell>
          <cell r="I42">
            <v>186120</v>
          </cell>
          <cell r="J42">
            <v>56357.136</v>
          </cell>
          <cell r="K42" t="str">
            <v>30.28%</v>
          </cell>
          <cell r="L42">
            <v>86.12</v>
          </cell>
          <cell r="M42">
            <v>1642.9</v>
          </cell>
          <cell r="N42">
            <v>4276.8</v>
          </cell>
          <cell r="O42">
            <v>7128</v>
          </cell>
          <cell r="P42">
            <v>29937.6</v>
          </cell>
          <cell r="Q42">
            <v>171072</v>
          </cell>
          <cell r="R42">
            <v>201009.6</v>
          </cell>
          <cell r="S42">
            <v>60865.70688</v>
          </cell>
          <cell r="T42">
            <v>4356</v>
          </cell>
          <cell r="U42">
            <v>7687.68</v>
          </cell>
          <cell r="V42">
            <v>207151.56</v>
          </cell>
          <cell r="W42">
            <v>62725.492368</v>
          </cell>
          <cell r="X42">
            <v>1</v>
          </cell>
          <cell r="Y42">
            <v>201010</v>
          </cell>
        </row>
        <row r="43">
          <cell r="A43">
            <v>349</v>
          </cell>
          <cell r="B43" t="str">
            <v>人民中路店</v>
          </cell>
          <cell r="C43">
            <v>23</v>
          </cell>
          <cell r="D43" t="str">
            <v>城中片区</v>
          </cell>
          <cell r="E43">
            <v>3868.8</v>
          </cell>
          <cell r="F43">
            <v>27081.6</v>
          </cell>
          <cell r="G43">
            <v>6448</v>
          </cell>
          <cell r="H43">
            <v>154752</v>
          </cell>
          <cell r="I43">
            <v>181833.6</v>
          </cell>
          <cell r="J43">
            <v>60986.98944</v>
          </cell>
          <cell r="K43" t="str">
            <v>33.54%</v>
          </cell>
          <cell r="L43">
            <v>70.99</v>
          </cell>
          <cell r="M43">
            <v>2272.9</v>
          </cell>
          <cell r="N43">
            <v>4178.304</v>
          </cell>
          <cell r="O43">
            <v>6963.84</v>
          </cell>
          <cell r="P43">
            <v>29248.128</v>
          </cell>
          <cell r="Q43">
            <v>167132.16</v>
          </cell>
          <cell r="R43">
            <v>196380.288</v>
          </cell>
          <cell r="S43">
            <v>65865.9485952</v>
          </cell>
          <cell r="T43">
            <v>4255.68</v>
          </cell>
          <cell r="U43">
            <v>7392</v>
          </cell>
          <cell r="V43">
            <v>202380.7968</v>
          </cell>
          <cell r="W43">
            <v>67878.51924672</v>
          </cell>
          <cell r="X43">
            <v>1</v>
          </cell>
          <cell r="Y43">
            <v>196382</v>
          </cell>
        </row>
        <row r="44">
          <cell r="A44">
            <v>52</v>
          </cell>
          <cell r="B44" t="str">
            <v>崇州中心店</v>
          </cell>
          <cell r="C44">
            <v>233</v>
          </cell>
          <cell r="D44" t="str">
            <v>城郊二片区</v>
          </cell>
          <cell r="E44">
            <v>3744</v>
          </cell>
          <cell r="F44">
            <v>26208</v>
          </cell>
          <cell r="G44">
            <v>6240</v>
          </cell>
          <cell r="H44">
            <v>149760</v>
          </cell>
          <cell r="I44">
            <v>175968</v>
          </cell>
          <cell r="J44">
            <v>53335.9008</v>
          </cell>
          <cell r="K44" t="str">
            <v>30.31%</v>
          </cell>
          <cell r="L44">
            <v>64.79</v>
          </cell>
          <cell r="M44">
            <v>1840.3</v>
          </cell>
          <cell r="N44">
            <v>4043.52</v>
          </cell>
          <cell r="O44">
            <v>6739.2</v>
          </cell>
          <cell r="P44">
            <v>28304.64</v>
          </cell>
          <cell r="Q44">
            <v>161740.8</v>
          </cell>
          <cell r="R44">
            <v>190045.44</v>
          </cell>
          <cell r="S44">
            <v>57602.772864</v>
          </cell>
          <cell r="T44">
            <v>4118.4</v>
          </cell>
          <cell r="U44">
            <v>7221.76</v>
          </cell>
          <cell r="V44">
            <v>195852.384</v>
          </cell>
          <cell r="W44">
            <v>59362.8575904</v>
          </cell>
          <cell r="X44">
            <v>1</v>
          </cell>
          <cell r="Y44">
            <v>190045</v>
          </cell>
        </row>
        <row r="45">
          <cell r="A45">
            <v>511</v>
          </cell>
          <cell r="B45" t="str">
            <v>成华杉板桥南一路店</v>
          </cell>
          <cell r="C45">
            <v>23</v>
          </cell>
          <cell r="D45" t="str">
            <v>城中片区</v>
          </cell>
          <cell r="E45">
            <v>3744</v>
          </cell>
          <cell r="F45">
            <v>26208</v>
          </cell>
          <cell r="G45">
            <v>6240</v>
          </cell>
          <cell r="H45">
            <v>149760</v>
          </cell>
          <cell r="I45">
            <v>175968</v>
          </cell>
          <cell r="J45">
            <v>55729.0656</v>
          </cell>
          <cell r="K45" t="str">
            <v>31.67%</v>
          </cell>
          <cell r="L45">
            <v>53.75</v>
          </cell>
          <cell r="M45">
            <v>2907.1</v>
          </cell>
          <cell r="N45">
            <v>4043.52</v>
          </cell>
          <cell r="O45">
            <v>6739.2</v>
          </cell>
          <cell r="P45">
            <v>28304.64</v>
          </cell>
          <cell r="Q45">
            <v>161740.8</v>
          </cell>
          <cell r="R45">
            <v>190045.44</v>
          </cell>
          <cell r="S45">
            <v>60187.390848</v>
          </cell>
          <cell r="T45">
            <v>4118.4</v>
          </cell>
          <cell r="U45">
            <v>6988.8</v>
          </cell>
          <cell r="V45">
            <v>195852.384</v>
          </cell>
          <cell r="W45">
            <v>62026.4500128</v>
          </cell>
          <cell r="X45">
            <v>2</v>
          </cell>
          <cell r="Y45">
            <v>195852</v>
          </cell>
        </row>
        <row r="46">
          <cell r="A46">
            <v>746</v>
          </cell>
          <cell r="B46" t="str">
            <v>大邑县晋原镇内蒙古大道桃源药店</v>
          </cell>
          <cell r="C46">
            <v>235</v>
          </cell>
          <cell r="D46" t="str">
            <v>城郊一片区</v>
          </cell>
          <cell r="E46">
            <v>3744</v>
          </cell>
          <cell r="F46">
            <v>26208</v>
          </cell>
          <cell r="G46">
            <v>6240</v>
          </cell>
          <cell r="H46">
            <v>149760</v>
          </cell>
          <cell r="I46">
            <v>175968</v>
          </cell>
          <cell r="J46">
            <v>54268.5312</v>
          </cell>
          <cell r="K46" t="str">
            <v>30.84%</v>
          </cell>
          <cell r="L46">
            <v>59.19</v>
          </cell>
          <cell r="M46">
            <v>2704.1</v>
          </cell>
          <cell r="N46">
            <v>4043.52</v>
          </cell>
          <cell r="O46">
            <v>6739.2</v>
          </cell>
          <cell r="P46">
            <v>28304.64</v>
          </cell>
          <cell r="Q46">
            <v>161740.8</v>
          </cell>
          <cell r="R46">
            <v>190045.44</v>
          </cell>
          <cell r="S46">
            <v>58610.013696</v>
          </cell>
          <cell r="T46">
            <v>4118.4</v>
          </cell>
          <cell r="U46">
            <v>6988.8</v>
          </cell>
          <cell r="V46">
            <v>195852.384</v>
          </cell>
          <cell r="W46">
            <v>60400.8752256</v>
          </cell>
          <cell r="X46">
            <v>1</v>
          </cell>
          <cell r="Y46">
            <v>190045</v>
          </cell>
        </row>
        <row r="47">
          <cell r="A47">
            <v>572</v>
          </cell>
          <cell r="B47" t="str">
            <v>郫县郫筒镇东大街药店</v>
          </cell>
          <cell r="C47">
            <v>23</v>
          </cell>
          <cell r="D47" t="str">
            <v>城中片区</v>
          </cell>
          <cell r="E47">
            <v>3744</v>
          </cell>
          <cell r="F47">
            <v>26208</v>
          </cell>
          <cell r="G47">
            <v>6240</v>
          </cell>
          <cell r="H47">
            <v>149760</v>
          </cell>
          <cell r="I47">
            <v>175968</v>
          </cell>
          <cell r="J47">
            <v>52843.1904</v>
          </cell>
          <cell r="K47" t="str">
            <v>30.03%</v>
          </cell>
          <cell r="L47">
            <v>70.12</v>
          </cell>
          <cell r="M47">
            <v>1932</v>
          </cell>
          <cell r="N47">
            <v>4043.52</v>
          </cell>
          <cell r="O47">
            <v>6739.2</v>
          </cell>
          <cell r="P47">
            <v>28304.64</v>
          </cell>
          <cell r="Q47">
            <v>161740.8</v>
          </cell>
          <cell r="R47">
            <v>190045.44</v>
          </cell>
          <cell r="S47">
            <v>57070.645632</v>
          </cell>
          <cell r="T47">
            <v>4118.4</v>
          </cell>
          <cell r="U47">
            <v>6988.8</v>
          </cell>
          <cell r="V47">
            <v>195852.384</v>
          </cell>
          <cell r="W47">
            <v>58814.4709152</v>
          </cell>
          <cell r="X47">
            <v>2</v>
          </cell>
          <cell r="Y47">
            <v>195852</v>
          </cell>
        </row>
        <row r="48">
          <cell r="A48">
            <v>367</v>
          </cell>
          <cell r="B48" t="str">
            <v>金带街药店</v>
          </cell>
          <cell r="C48">
            <v>233</v>
          </cell>
          <cell r="D48" t="str">
            <v>城郊二片区</v>
          </cell>
          <cell r="E48">
            <v>3744</v>
          </cell>
          <cell r="F48">
            <v>26208</v>
          </cell>
          <cell r="G48">
            <v>6240</v>
          </cell>
          <cell r="H48">
            <v>149760</v>
          </cell>
          <cell r="I48">
            <v>175968</v>
          </cell>
          <cell r="J48">
            <v>49693.3632</v>
          </cell>
          <cell r="K48" t="str">
            <v>28.24%</v>
          </cell>
          <cell r="L48">
            <v>62.73</v>
          </cell>
          <cell r="M48">
            <v>2124.5</v>
          </cell>
          <cell r="N48">
            <v>4043.52</v>
          </cell>
          <cell r="O48">
            <v>6739.2</v>
          </cell>
          <cell r="P48">
            <v>28304.64</v>
          </cell>
          <cell r="Q48">
            <v>161740.8</v>
          </cell>
          <cell r="R48">
            <v>190045.44</v>
          </cell>
          <cell r="S48">
            <v>53668.832256</v>
          </cell>
          <cell r="T48">
            <v>4118.4</v>
          </cell>
          <cell r="U48">
            <v>6988.8</v>
          </cell>
          <cell r="V48">
            <v>195852.384</v>
          </cell>
          <cell r="W48">
            <v>55308.7132416</v>
          </cell>
          <cell r="X48">
            <v>1</v>
          </cell>
          <cell r="Y48">
            <v>190045</v>
          </cell>
        </row>
        <row r="49">
          <cell r="A49">
            <v>351</v>
          </cell>
          <cell r="B49" t="str">
            <v>都江堰药店</v>
          </cell>
          <cell r="C49">
            <v>233</v>
          </cell>
          <cell r="D49" t="str">
            <v>城郊二片区</v>
          </cell>
          <cell r="E49">
            <v>3744</v>
          </cell>
          <cell r="F49">
            <v>26208</v>
          </cell>
          <cell r="G49">
            <v>6240</v>
          </cell>
          <cell r="H49">
            <v>149760</v>
          </cell>
          <cell r="I49">
            <v>175968</v>
          </cell>
          <cell r="J49">
            <v>53283.1104</v>
          </cell>
          <cell r="K49" t="str">
            <v>30.28%</v>
          </cell>
          <cell r="L49">
            <v>99.98</v>
          </cell>
          <cell r="M49">
            <v>1457.4</v>
          </cell>
          <cell r="N49">
            <v>4043.52</v>
          </cell>
          <cell r="O49">
            <v>6739.2</v>
          </cell>
          <cell r="P49">
            <v>28304.64</v>
          </cell>
          <cell r="Q49">
            <v>161740.8</v>
          </cell>
          <cell r="R49">
            <v>190045.44</v>
          </cell>
          <cell r="S49">
            <v>57545.759232</v>
          </cell>
          <cell r="T49">
            <v>4118.4</v>
          </cell>
          <cell r="U49">
            <v>6988.8</v>
          </cell>
          <cell r="V49">
            <v>195852.384</v>
          </cell>
          <cell r="W49">
            <v>59304.1018752</v>
          </cell>
          <cell r="X49">
            <v>1</v>
          </cell>
          <cell r="Y49">
            <v>190045</v>
          </cell>
        </row>
        <row r="50">
          <cell r="A50">
            <v>103198</v>
          </cell>
          <cell r="B50" t="str">
            <v>贝森北路</v>
          </cell>
          <cell r="C50">
            <v>181</v>
          </cell>
          <cell r="D50" t="str">
            <v>西北片区</v>
          </cell>
          <cell r="E50">
            <v>3600</v>
          </cell>
          <cell r="F50">
            <v>25200</v>
          </cell>
          <cell r="G50">
            <v>6000</v>
          </cell>
          <cell r="H50">
            <v>144000</v>
          </cell>
          <cell r="I50">
            <v>169200</v>
          </cell>
          <cell r="J50">
            <v>47595.96</v>
          </cell>
          <cell r="K50" t="str">
            <v>28.13%</v>
          </cell>
          <cell r="L50">
            <v>61.22</v>
          </cell>
          <cell r="M50">
            <v>2486.4</v>
          </cell>
          <cell r="N50">
            <v>3960</v>
          </cell>
          <cell r="O50">
            <v>6480</v>
          </cell>
          <cell r="P50">
            <v>27720</v>
          </cell>
          <cell r="Q50">
            <v>155520</v>
          </cell>
          <cell r="R50">
            <v>183240</v>
          </cell>
          <cell r="S50">
            <v>51545.412</v>
          </cell>
          <cell r="T50">
            <v>4140</v>
          </cell>
          <cell r="U50" t="str">
            <v>09-*-------------*--*</v>
          </cell>
          <cell r="V50">
            <v>188319.6</v>
          </cell>
          <cell r="W50">
            <v>52974.30348</v>
          </cell>
          <cell r="X50">
            <v>1</v>
          </cell>
          <cell r="Y50">
            <v>183240</v>
          </cell>
        </row>
        <row r="51">
          <cell r="A51">
            <v>737</v>
          </cell>
          <cell r="B51" t="str">
            <v>高新区大源北街药店</v>
          </cell>
          <cell r="C51">
            <v>232</v>
          </cell>
          <cell r="D51" t="str">
            <v>东南片区</v>
          </cell>
          <cell r="E51">
            <v>3432</v>
          </cell>
          <cell r="F51">
            <v>24024</v>
          </cell>
          <cell r="G51">
            <v>5720</v>
          </cell>
          <cell r="H51">
            <v>137280</v>
          </cell>
          <cell r="I51">
            <v>161304</v>
          </cell>
          <cell r="J51">
            <v>55198.2288</v>
          </cell>
          <cell r="K51" t="str">
            <v>34.22%</v>
          </cell>
          <cell r="L51">
            <v>56.92</v>
          </cell>
          <cell r="M51">
            <v>2374.4</v>
          </cell>
          <cell r="N51">
            <v>3775.2</v>
          </cell>
          <cell r="O51">
            <v>6177.6</v>
          </cell>
          <cell r="P51">
            <v>26426.4</v>
          </cell>
          <cell r="Q51">
            <v>148262.4</v>
          </cell>
          <cell r="R51">
            <v>174688.8</v>
          </cell>
          <cell r="S51">
            <v>59778.50736</v>
          </cell>
          <cell r="T51">
            <v>3946.8</v>
          </cell>
          <cell r="U51">
            <v>6900</v>
          </cell>
          <cell r="V51">
            <v>179531.352</v>
          </cell>
          <cell r="W51">
            <v>61435.6286544</v>
          </cell>
          <cell r="X51">
            <v>1</v>
          </cell>
          <cell r="Y51">
            <v>174689</v>
          </cell>
        </row>
        <row r="52">
          <cell r="A52">
            <v>704</v>
          </cell>
          <cell r="B52" t="str">
            <v>都江堰奎光路中段药店</v>
          </cell>
          <cell r="C52">
            <v>233</v>
          </cell>
          <cell r="D52" t="str">
            <v>城郊二片区</v>
          </cell>
          <cell r="E52">
            <v>3432</v>
          </cell>
          <cell r="F52">
            <v>24024</v>
          </cell>
          <cell r="G52">
            <v>5720</v>
          </cell>
          <cell r="H52">
            <v>137280</v>
          </cell>
          <cell r="I52">
            <v>161304</v>
          </cell>
          <cell r="J52">
            <v>44536.0344</v>
          </cell>
          <cell r="K52" t="str">
            <v>27.61%</v>
          </cell>
          <cell r="L52">
            <v>84.12</v>
          </cell>
          <cell r="M52">
            <v>1356.6</v>
          </cell>
          <cell r="N52">
            <v>3775.2</v>
          </cell>
          <cell r="O52">
            <v>6177.6</v>
          </cell>
          <cell r="P52">
            <v>26426.4</v>
          </cell>
          <cell r="Q52">
            <v>148262.4</v>
          </cell>
          <cell r="R52">
            <v>174688.8</v>
          </cell>
          <cell r="S52">
            <v>48231.57768</v>
          </cell>
          <cell r="T52">
            <v>3946.8</v>
          </cell>
          <cell r="U52">
            <v>6578</v>
          </cell>
          <cell r="V52">
            <v>179531.352</v>
          </cell>
          <cell r="W52">
            <v>49568.6062872</v>
          </cell>
          <cell r="X52">
            <v>1</v>
          </cell>
          <cell r="Y52">
            <v>174689</v>
          </cell>
        </row>
        <row r="53">
          <cell r="A53">
            <v>102565</v>
          </cell>
          <cell r="B53" t="str">
            <v>武侯区佳灵路</v>
          </cell>
          <cell r="C53">
            <v>181</v>
          </cell>
          <cell r="D53" t="str">
            <v>西北片区</v>
          </cell>
          <cell r="E53">
            <v>3300</v>
          </cell>
          <cell r="F53">
            <v>23100</v>
          </cell>
          <cell r="G53">
            <v>5500</v>
          </cell>
          <cell r="H53">
            <v>132000</v>
          </cell>
          <cell r="I53">
            <v>155100</v>
          </cell>
          <cell r="J53">
            <v>49740.57</v>
          </cell>
          <cell r="K53" t="str">
            <v>32.07%</v>
          </cell>
          <cell r="L53">
            <v>51.81</v>
          </cell>
          <cell r="M53">
            <v>2730.7</v>
          </cell>
          <cell r="N53">
            <v>3630</v>
          </cell>
          <cell r="O53">
            <v>5940</v>
          </cell>
          <cell r="P53">
            <v>25410</v>
          </cell>
          <cell r="Q53">
            <v>142560</v>
          </cell>
          <cell r="R53">
            <v>167970</v>
          </cell>
          <cell r="S53">
            <v>53867.979</v>
          </cell>
          <cell r="T53">
            <v>3795</v>
          </cell>
          <cell r="U53">
            <v>6578</v>
          </cell>
          <cell r="V53">
            <v>172626.3</v>
          </cell>
          <cell r="W53">
            <v>55361.25441</v>
          </cell>
          <cell r="X53">
            <v>1</v>
          </cell>
          <cell r="Y53">
            <v>167970</v>
          </cell>
        </row>
        <row r="54">
          <cell r="A54">
            <v>101453</v>
          </cell>
          <cell r="B54" t="str">
            <v>温江区公平街道江安路药店</v>
          </cell>
          <cell r="C54">
            <v>233</v>
          </cell>
          <cell r="D54" t="str">
            <v>城郊二片区</v>
          </cell>
          <cell r="E54">
            <v>3300</v>
          </cell>
          <cell r="F54">
            <v>23100</v>
          </cell>
          <cell r="G54">
            <v>5500</v>
          </cell>
          <cell r="H54">
            <v>132000</v>
          </cell>
          <cell r="I54">
            <v>155100</v>
          </cell>
          <cell r="J54">
            <v>49213.23</v>
          </cell>
          <cell r="K54" t="str">
            <v>31.73%</v>
          </cell>
          <cell r="L54">
            <v>57.59</v>
          </cell>
          <cell r="M54">
            <v>2321.2</v>
          </cell>
          <cell r="N54">
            <v>3630</v>
          </cell>
          <cell r="O54">
            <v>5940</v>
          </cell>
          <cell r="P54">
            <v>25410</v>
          </cell>
          <cell r="Q54">
            <v>142560</v>
          </cell>
          <cell r="R54">
            <v>167970</v>
          </cell>
          <cell r="S54">
            <v>53296.881</v>
          </cell>
          <cell r="T54">
            <v>3795</v>
          </cell>
          <cell r="U54">
            <v>6325</v>
          </cell>
          <cell r="V54">
            <v>172626.3</v>
          </cell>
          <cell r="W54">
            <v>54774.32499</v>
          </cell>
          <cell r="X54">
            <v>1</v>
          </cell>
          <cell r="Y54">
            <v>167970</v>
          </cell>
        </row>
        <row r="55">
          <cell r="A55">
            <v>103639</v>
          </cell>
          <cell r="B55" t="str">
            <v>金马河</v>
          </cell>
          <cell r="C55">
            <v>232</v>
          </cell>
          <cell r="D55" t="str">
            <v>东南片区</v>
          </cell>
          <cell r="E55">
            <v>3300</v>
          </cell>
          <cell r="F55">
            <v>23100</v>
          </cell>
          <cell r="G55">
            <v>5500</v>
          </cell>
          <cell r="H55">
            <v>132000</v>
          </cell>
          <cell r="I55">
            <v>155100</v>
          </cell>
          <cell r="J55">
            <v>51694.83</v>
          </cell>
          <cell r="K55" t="str">
            <v>33.33%</v>
          </cell>
          <cell r="L55">
            <v>69.71</v>
          </cell>
          <cell r="M55">
            <v>2065.7</v>
          </cell>
          <cell r="N55">
            <v>3630</v>
          </cell>
          <cell r="O55">
            <v>5940</v>
          </cell>
          <cell r="P55">
            <v>25410</v>
          </cell>
          <cell r="Q55">
            <v>142560</v>
          </cell>
          <cell r="R55">
            <v>167970</v>
          </cell>
          <cell r="S55">
            <v>55984.401</v>
          </cell>
          <cell r="T55">
            <v>3795</v>
          </cell>
          <cell r="U55">
            <v>6325</v>
          </cell>
          <cell r="V55">
            <v>172626.3</v>
          </cell>
          <cell r="W55">
            <v>57536.34579</v>
          </cell>
          <cell r="X55">
            <v>1</v>
          </cell>
          <cell r="Y55">
            <v>167970</v>
          </cell>
        </row>
        <row r="56">
          <cell r="A56">
            <v>721</v>
          </cell>
          <cell r="B56" t="str">
            <v>邛崃市临邛镇洪川小区药店</v>
          </cell>
          <cell r="C56">
            <v>235</v>
          </cell>
          <cell r="D56" t="str">
            <v>城郊一片区</v>
          </cell>
          <cell r="E56">
            <v>3244.8</v>
          </cell>
          <cell r="F56">
            <v>22713.6</v>
          </cell>
          <cell r="G56">
            <v>5408</v>
          </cell>
          <cell r="H56">
            <v>129792</v>
          </cell>
          <cell r="I56">
            <v>152505.6</v>
          </cell>
          <cell r="J56">
            <v>51714.64896</v>
          </cell>
          <cell r="K56" t="str">
            <v>33.91%</v>
          </cell>
          <cell r="L56">
            <v>65.53</v>
          </cell>
          <cell r="M56">
            <v>1910.3</v>
          </cell>
          <cell r="N56">
            <v>3569.28</v>
          </cell>
          <cell r="O56">
            <v>5840.64</v>
          </cell>
          <cell r="P56">
            <v>24984.96</v>
          </cell>
          <cell r="Q56">
            <v>140175.36</v>
          </cell>
          <cell r="R56">
            <v>165160.32</v>
          </cell>
          <cell r="S56">
            <v>56005.864512</v>
          </cell>
          <cell r="T56">
            <v>3731.52</v>
          </cell>
          <cell r="U56">
            <v>6325</v>
          </cell>
          <cell r="V56">
            <v>169738.7328</v>
          </cell>
          <cell r="W56">
            <v>57558.40429248</v>
          </cell>
          <cell r="X56">
            <v>1</v>
          </cell>
          <cell r="Y56">
            <v>165160</v>
          </cell>
        </row>
        <row r="57">
          <cell r="A57">
            <v>745</v>
          </cell>
          <cell r="B57" t="str">
            <v>金牛区金沙路药店</v>
          </cell>
          <cell r="C57">
            <v>181</v>
          </cell>
          <cell r="D57" t="str">
            <v>西北片区</v>
          </cell>
          <cell r="E57">
            <v>3182.4</v>
          </cell>
          <cell r="F57">
            <v>22276.8</v>
          </cell>
          <cell r="G57">
            <v>5304</v>
          </cell>
          <cell r="H57">
            <v>127296</v>
          </cell>
          <cell r="I57">
            <v>149572.8</v>
          </cell>
          <cell r="J57">
            <v>43226.5392</v>
          </cell>
          <cell r="K57" t="str">
            <v>28.9%</v>
          </cell>
          <cell r="L57">
            <v>64.33</v>
          </cell>
          <cell r="M57">
            <v>2095.8</v>
          </cell>
          <cell r="N57">
            <v>3500.64</v>
          </cell>
          <cell r="O57">
            <v>5728.32</v>
          </cell>
          <cell r="P57">
            <v>24504.48</v>
          </cell>
          <cell r="Q57">
            <v>137479.68</v>
          </cell>
          <cell r="R57">
            <v>161984.16</v>
          </cell>
          <cell r="S57">
            <v>46813.42224</v>
          </cell>
          <cell r="T57">
            <v>3659.76</v>
          </cell>
          <cell r="U57">
            <v>6219.2</v>
          </cell>
          <cell r="V57">
            <v>180983.088</v>
          </cell>
          <cell r="W57">
            <v>52304.112432</v>
          </cell>
          <cell r="X57">
            <v>1</v>
          </cell>
          <cell r="Y57">
            <v>161984</v>
          </cell>
        </row>
        <row r="58">
          <cell r="A58">
            <v>311</v>
          </cell>
          <cell r="B58" t="str">
            <v>西部店</v>
          </cell>
          <cell r="C58">
            <v>181</v>
          </cell>
          <cell r="D58" t="str">
            <v>西北片区</v>
          </cell>
          <cell r="E58">
            <v>3120</v>
          </cell>
          <cell r="F58">
            <v>21840</v>
          </cell>
          <cell r="G58">
            <v>5200</v>
          </cell>
          <cell r="H58">
            <v>124800</v>
          </cell>
          <cell r="I58">
            <v>146640</v>
          </cell>
          <cell r="J58">
            <v>44695.872</v>
          </cell>
          <cell r="K58" t="str">
            <v>30.48%</v>
          </cell>
          <cell r="L58">
            <v>166.13</v>
          </cell>
          <cell r="M58">
            <v>816.2</v>
          </cell>
          <cell r="N58">
            <v>3432</v>
          </cell>
          <cell r="O58">
            <v>5616</v>
          </cell>
          <cell r="P58">
            <v>24024</v>
          </cell>
          <cell r="Q58">
            <v>134784</v>
          </cell>
          <cell r="R58">
            <v>158808</v>
          </cell>
          <cell r="S58">
            <v>48404.6784</v>
          </cell>
          <cell r="T58">
            <v>3588</v>
          </cell>
          <cell r="U58">
            <v>6099.6</v>
          </cell>
          <cell r="V58">
            <v>177434.4</v>
          </cell>
          <cell r="W58">
            <v>54082.00512</v>
          </cell>
          <cell r="X58">
            <v>1</v>
          </cell>
          <cell r="Y58">
            <v>158808</v>
          </cell>
        </row>
        <row r="59">
          <cell r="A59">
            <v>587</v>
          </cell>
          <cell r="B59" t="str">
            <v>都江堰景中路店</v>
          </cell>
          <cell r="C59">
            <v>233</v>
          </cell>
          <cell r="D59" t="str">
            <v>城郊二片区</v>
          </cell>
          <cell r="E59">
            <v>3120</v>
          </cell>
          <cell r="F59">
            <v>21840</v>
          </cell>
          <cell r="G59">
            <v>5200</v>
          </cell>
          <cell r="H59">
            <v>124800</v>
          </cell>
          <cell r="I59">
            <v>146640</v>
          </cell>
          <cell r="J59">
            <v>41528.448</v>
          </cell>
          <cell r="K59" t="str">
            <v>28.32%</v>
          </cell>
          <cell r="L59">
            <v>79.92</v>
          </cell>
          <cell r="M59">
            <v>1262.8</v>
          </cell>
          <cell r="N59">
            <v>3432</v>
          </cell>
          <cell r="O59">
            <v>5616</v>
          </cell>
          <cell r="P59">
            <v>24024</v>
          </cell>
          <cell r="Q59">
            <v>134784</v>
          </cell>
          <cell r="R59">
            <v>158808</v>
          </cell>
          <cell r="S59">
            <v>44974.4256</v>
          </cell>
          <cell r="T59">
            <v>3588</v>
          </cell>
          <cell r="U59">
            <v>5980</v>
          </cell>
          <cell r="V59">
            <v>177434.4</v>
          </cell>
          <cell r="W59">
            <v>50249.42208</v>
          </cell>
          <cell r="X59">
            <v>1</v>
          </cell>
          <cell r="Y59">
            <v>158808</v>
          </cell>
        </row>
        <row r="60">
          <cell r="A60">
            <v>103199</v>
          </cell>
          <cell r="B60" t="str">
            <v>西林一街</v>
          </cell>
          <cell r="C60">
            <v>181</v>
          </cell>
          <cell r="D60" t="str">
            <v>西北片区</v>
          </cell>
          <cell r="E60">
            <v>3052.8</v>
          </cell>
          <cell r="F60">
            <v>21369.6</v>
          </cell>
          <cell r="G60">
            <v>5088</v>
          </cell>
          <cell r="H60">
            <v>122112</v>
          </cell>
          <cell r="I60">
            <v>143481.6</v>
          </cell>
          <cell r="J60">
            <v>50175.51552</v>
          </cell>
          <cell r="K60" t="str">
            <v>34.97%</v>
          </cell>
          <cell r="L60">
            <v>53.22</v>
          </cell>
          <cell r="M60">
            <v>2077.6</v>
          </cell>
          <cell r="N60">
            <v>3358.08</v>
          </cell>
          <cell r="O60">
            <v>5495.04</v>
          </cell>
          <cell r="P60">
            <v>23506.56</v>
          </cell>
          <cell r="Q60">
            <v>131880.96</v>
          </cell>
          <cell r="R60">
            <v>155387.52</v>
          </cell>
          <cell r="S60">
            <v>54339.015744</v>
          </cell>
          <cell r="T60">
            <v>3510.72</v>
          </cell>
          <cell r="U60">
            <v>5980</v>
          </cell>
          <cell r="V60">
            <v>173612.736</v>
          </cell>
          <cell r="W60">
            <v>60712.3737792</v>
          </cell>
          <cell r="X60">
            <v>1</v>
          </cell>
          <cell r="Y60">
            <v>155388</v>
          </cell>
        </row>
        <row r="61">
          <cell r="A61">
            <v>347</v>
          </cell>
          <cell r="B61" t="str">
            <v>清江东路2药店</v>
          </cell>
          <cell r="C61">
            <v>181</v>
          </cell>
          <cell r="D61" t="str">
            <v>西北片区</v>
          </cell>
          <cell r="E61">
            <v>3000</v>
          </cell>
          <cell r="F61">
            <v>21000</v>
          </cell>
          <cell r="G61">
            <v>5000</v>
          </cell>
          <cell r="H61">
            <v>120000</v>
          </cell>
          <cell r="I61">
            <v>141000</v>
          </cell>
          <cell r="J61">
            <v>40890</v>
          </cell>
          <cell r="K61" t="str">
            <v>29%</v>
          </cell>
          <cell r="L61">
            <v>66.56</v>
          </cell>
          <cell r="M61">
            <v>2025.8</v>
          </cell>
          <cell r="N61">
            <v>3300</v>
          </cell>
          <cell r="O61">
            <v>5400</v>
          </cell>
          <cell r="P61">
            <v>23100</v>
          </cell>
          <cell r="Q61">
            <v>129600</v>
          </cell>
          <cell r="R61">
            <v>152700</v>
          </cell>
          <cell r="S61">
            <v>44283</v>
          </cell>
          <cell r="T61">
            <v>3450</v>
          </cell>
          <cell r="U61">
            <v>5851.2</v>
          </cell>
          <cell r="V61">
            <v>170610</v>
          </cell>
          <cell r="W61">
            <v>49476.9</v>
          </cell>
          <cell r="X61">
            <v>1</v>
          </cell>
          <cell r="Y61">
            <v>152700</v>
          </cell>
        </row>
        <row r="62">
          <cell r="A62">
            <v>727</v>
          </cell>
          <cell r="B62" t="str">
            <v>金牛区黄苑东街药店</v>
          </cell>
          <cell r="C62">
            <v>181</v>
          </cell>
          <cell r="D62" t="str">
            <v>西北片区</v>
          </cell>
          <cell r="E62">
            <v>2700</v>
          </cell>
          <cell r="F62">
            <v>18900</v>
          </cell>
          <cell r="G62">
            <v>4500</v>
          </cell>
          <cell r="H62">
            <v>108000</v>
          </cell>
          <cell r="I62">
            <v>126900</v>
          </cell>
          <cell r="J62">
            <v>37854.27</v>
          </cell>
          <cell r="K62" t="str">
            <v>29.83%</v>
          </cell>
          <cell r="L62">
            <v>62.53</v>
          </cell>
          <cell r="M62">
            <v>1668.1</v>
          </cell>
          <cell r="N62">
            <v>2970</v>
          </cell>
          <cell r="O62">
            <v>4860</v>
          </cell>
          <cell r="P62">
            <v>20790</v>
          </cell>
          <cell r="Q62">
            <v>116640</v>
          </cell>
          <cell r="R62">
            <v>137430</v>
          </cell>
          <cell r="S62">
            <v>40995.369</v>
          </cell>
          <cell r="T62">
            <v>3105</v>
          </cell>
          <cell r="U62">
            <v>5750</v>
          </cell>
          <cell r="V62">
            <v>153549</v>
          </cell>
          <cell r="W62">
            <v>45803.6667</v>
          </cell>
          <cell r="X62">
            <v>1</v>
          </cell>
          <cell r="Y62">
            <v>137430</v>
          </cell>
        </row>
        <row r="63">
          <cell r="A63">
            <v>591</v>
          </cell>
          <cell r="B63" t="str">
            <v>邛崃市临邛镇长安大道药店</v>
          </cell>
          <cell r="C63">
            <v>235</v>
          </cell>
          <cell r="D63" t="str">
            <v>城郊一片区</v>
          </cell>
          <cell r="E63">
            <v>2683.2</v>
          </cell>
          <cell r="F63">
            <v>18782.4</v>
          </cell>
          <cell r="G63">
            <v>4472</v>
          </cell>
          <cell r="H63">
            <v>107328</v>
          </cell>
          <cell r="I63">
            <v>126110.4</v>
          </cell>
          <cell r="J63">
            <v>41805.5976</v>
          </cell>
          <cell r="K63" t="str">
            <v>33.15%</v>
          </cell>
          <cell r="L63">
            <v>60.47</v>
          </cell>
          <cell r="M63">
            <v>1453.2</v>
          </cell>
          <cell r="N63">
            <v>2951.52</v>
          </cell>
          <cell r="O63">
            <v>4829.76</v>
          </cell>
          <cell r="P63">
            <v>20660.64</v>
          </cell>
          <cell r="Q63">
            <v>115914.24</v>
          </cell>
          <cell r="R63">
            <v>136574.88</v>
          </cell>
          <cell r="S63">
            <v>45274.57272</v>
          </cell>
          <cell r="T63">
            <v>3085.68</v>
          </cell>
          <cell r="U63">
            <v>5175</v>
          </cell>
          <cell r="V63">
            <v>152593.584</v>
          </cell>
          <cell r="W63">
            <v>50584.773096</v>
          </cell>
          <cell r="X63">
            <v>1</v>
          </cell>
          <cell r="Y63">
            <v>136575</v>
          </cell>
        </row>
        <row r="64">
          <cell r="A64">
            <v>102935</v>
          </cell>
          <cell r="B64" t="str">
            <v>青羊区童子街</v>
          </cell>
        </row>
        <row r="64">
          <cell r="D64" t="str">
            <v>城中片区</v>
          </cell>
          <cell r="E64">
            <v>2671.2</v>
          </cell>
          <cell r="F64">
            <v>18698.4</v>
          </cell>
          <cell r="G64">
            <v>4452</v>
          </cell>
          <cell r="H64">
            <v>106848</v>
          </cell>
          <cell r="I64">
            <v>125546.4</v>
          </cell>
          <cell r="J64">
            <v>39835.87272</v>
          </cell>
          <cell r="K64" t="str">
            <v>31.73%</v>
          </cell>
          <cell r="L64">
            <v>53.74</v>
          </cell>
          <cell r="M64">
            <v>2171.4</v>
          </cell>
          <cell r="N64">
            <v>2938.32</v>
          </cell>
          <cell r="O64">
            <v>4808.16</v>
          </cell>
          <cell r="P64">
            <v>20568.24</v>
          </cell>
          <cell r="Q64">
            <v>115395.84</v>
          </cell>
          <cell r="R64">
            <v>135964.08</v>
          </cell>
          <cell r="S64">
            <v>43141.402584</v>
          </cell>
          <cell r="T64">
            <v>3071.88</v>
          </cell>
          <cell r="U64">
            <v>5142.8</v>
          </cell>
          <cell r="V64">
            <v>151911.144</v>
          </cell>
          <cell r="W64">
            <v>48201.4059912</v>
          </cell>
          <cell r="X64">
            <v>1</v>
          </cell>
          <cell r="Y64">
            <v>135964</v>
          </cell>
        </row>
        <row r="65">
          <cell r="A65">
            <v>748</v>
          </cell>
          <cell r="B65" t="str">
            <v>大邑县晋原镇东街药店</v>
          </cell>
          <cell r="C65">
            <v>235</v>
          </cell>
          <cell r="D65" t="str">
            <v>城郊一片区</v>
          </cell>
          <cell r="E65">
            <v>2671.2</v>
          </cell>
          <cell r="F65">
            <v>18698.4</v>
          </cell>
          <cell r="G65">
            <v>4452</v>
          </cell>
          <cell r="H65">
            <v>106848</v>
          </cell>
          <cell r="I65">
            <v>125546.4</v>
          </cell>
          <cell r="J65">
            <v>37124.07048</v>
          </cell>
          <cell r="K65" t="str">
            <v>29.57%</v>
          </cell>
          <cell r="L65">
            <v>62.3</v>
          </cell>
          <cell r="M65">
            <v>1568</v>
          </cell>
          <cell r="N65">
            <v>2938.32</v>
          </cell>
          <cell r="O65">
            <v>4808.16</v>
          </cell>
          <cell r="P65">
            <v>20568.24</v>
          </cell>
          <cell r="Q65">
            <v>115395.84</v>
          </cell>
          <cell r="R65">
            <v>135964.08</v>
          </cell>
          <cell r="S65">
            <v>40204.578456</v>
          </cell>
          <cell r="T65">
            <v>3071.88</v>
          </cell>
          <cell r="U65">
            <v>5119.8</v>
          </cell>
          <cell r="V65">
            <v>151911.144</v>
          </cell>
          <cell r="W65">
            <v>44920.1252808</v>
          </cell>
          <cell r="X65">
            <v>1</v>
          </cell>
          <cell r="Y65">
            <v>135964</v>
          </cell>
        </row>
        <row r="66">
          <cell r="A66">
            <v>584</v>
          </cell>
          <cell r="B66" t="str">
            <v>高新区中和街道柳荫街药店</v>
          </cell>
          <cell r="C66">
            <v>232</v>
          </cell>
          <cell r="D66" t="str">
            <v>东南片区</v>
          </cell>
          <cell r="E66">
            <v>2580</v>
          </cell>
          <cell r="F66">
            <v>18060</v>
          </cell>
          <cell r="G66">
            <v>4300</v>
          </cell>
          <cell r="H66">
            <v>103200</v>
          </cell>
          <cell r="I66">
            <v>121260</v>
          </cell>
          <cell r="J66">
            <v>39191.232</v>
          </cell>
          <cell r="K66" t="str">
            <v>32.32%</v>
          </cell>
          <cell r="L66">
            <v>65.87</v>
          </cell>
          <cell r="M66">
            <v>1970.5</v>
          </cell>
          <cell r="N66">
            <v>2838</v>
          </cell>
          <cell r="O66">
            <v>4644</v>
          </cell>
          <cell r="P66">
            <v>19866</v>
          </cell>
          <cell r="Q66">
            <v>111456</v>
          </cell>
          <cell r="R66">
            <v>131322</v>
          </cell>
          <cell r="S66">
            <v>42443.2704</v>
          </cell>
          <cell r="T66">
            <v>2967</v>
          </cell>
          <cell r="U66">
            <v>5119.8</v>
          </cell>
          <cell r="V66">
            <v>146724.6</v>
          </cell>
          <cell r="W66">
            <v>47421.39072</v>
          </cell>
          <cell r="X66">
            <v>1</v>
          </cell>
          <cell r="Y66">
            <v>131322</v>
          </cell>
        </row>
        <row r="67">
          <cell r="A67">
            <v>570</v>
          </cell>
          <cell r="B67" t="str">
            <v>青羊区浣花滨河路药店</v>
          </cell>
          <cell r="C67">
            <v>181</v>
          </cell>
          <cell r="D67" t="str">
            <v>西北片区</v>
          </cell>
          <cell r="E67">
            <v>2558.4</v>
          </cell>
          <cell r="F67">
            <v>17908.8</v>
          </cell>
          <cell r="G67">
            <v>4264</v>
          </cell>
          <cell r="H67">
            <v>102336</v>
          </cell>
          <cell r="I67">
            <v>120244.8</v>
          </cell>
          <cell r="J67">
            <v>38754.89904</v>
          </cell>
          <cell r="K67" t="str">
            <v>32.23%</v>
          </cell>
          <cell r="L67">
            <v>54.07</v>
          </cell>
          <cell r="M67">
            <v>1983.1</v>
          </cell>
          <cell r="N67">
            <v>2814.24</v>
          </cell>
          <cell r="O67">
            <v>4605.12</v>
          </cell>
          <cell r="P67">
            <v>19699.68</v>
          </cell>
          <cell r="Q67">
            <v>110522.88</v>
          </cell>
          <cell r="R67">
            <v>130222.56</v>
          </cell>
          <cell r="S67">
            <v>41970.731088</v>
          </cell>
          <cell r="T67">
            <v>2942.16</v>
          </cell>
          <cell r="U67">
            <v>4945</v>
          </cell>
          <cell r="V67">
            <v>145496.208</v>
          </cell>
          <cell r="W67">
            <v>46893.4278384</v>
          </cell>
          <cell r="X67">
            <v>1</v>
          </cell>
          <cell r="Y67">
            <v>130223</v>
          </cell>
        </row>
        <row r="68">
          <cell r="A68">
            <v>549</v>
          </cell>
          <cell r="B68" t="str">
            <v>大邑县晋源镇东壕沟段药店</v>
          </cell>
          <cell r="C68">
            <v>235</v>
          </cell>
          <cell r="D68" t="str">
            <v>城郊一片区</v>
          </cell>
          <cell r="E68">
            <v>2544</v>
          </cell>
          <cell r="F68">
            <v>17808</v>
          </cell>
          <cell r="G68">
            <v>4240</v>
          </cell>
          <cell r="H68">
            <v>101760</v>
          </cell>
          <cell r="I68">
            <v>119568</v>
          </cell>
          <cell r="J68">
            <v>33084.4656</v>
          </cell>
          <cell r="K68" t="str">
            <v>27.67%</v>
          </cell>
          <cell r="L68">
            <v>88.23</v>
          </cell>
          <cell r="M68">
            <v>805</v>
          </cell>
          <cell r="N68">
            <v>2798.4</v>
          </cell>
          <cell r="O68">
            <v>4579.2</v>
          </cell>
          <cell r="P68">
            <v>19588.8</v>
          </cell>
          <cell r="Q68">
            <v>109900.8</v>
          </cell>
          <cell r="R68">
            <v>129489.6</v>
          </cell>
          <cell r="S68">
            <v>35829.77232</v>
          </cell>
          <cell r="T68">
            <v>2925.6</v>
          </cell>
          <cell r="U68">
            <v>4903.6</v>
          </cell>
          <cell r="V68">
            <v>144677.28</v>
          </cell>
          <cell r="W68">
            <v>40032.203376</v>
          </cell>
          <cell r="X68">
            <v>1</v>
          </cell>
          <cell r="Y68">
            <v>129490</v>
          </cell>
        </row>
        <row r="69">
          <cell r="A69">
            <v>102479</v>
          </cell>
          <cell r="B69" t="str">
            <v>锦江区劼人路药店</v>
          </cell>
          <cell r="C69">
            <v>23</v>
          </cell>
          <cell r="D69" t="str">
            <v>城中片区</v>
          </cell>
          <cell r="E69">
            <v>2544</v>
          </cell>
          <cell r="F69">
            <v>17808</v>
          </cell>
          <cell r="G69">
            <v>4240</v>
          </cell>
          <cell r="H69">
            <v>101760</v>
          </cell>
          <cell r="I69">
            <v>119568</v>
          </cell>
          <cell r="J69">
            <v>38488.9392</v>
          </cell>
          <cell r="K69" t="str">
            <v>32.19%</v>
          </cell>
          <cell r="L69">
            <v>45.47</v>
          </cell>
          <cell r="M69">
            <v>1921.5</v>
          </cell>
          <cell r="N69">
            <v>2798.4</v>
          </cell>
          <cell r="O69">
            <v>4579.2</v>
          </cell>
          <cell r="P69">
            <v>19588.8</v>
          </cell>
          <cell r="Q69">
            <v>109900.8</v>
          </cell>
          <cell r="R69">
            <v>129489.6</v>
          </cell>
          <cell r="S69">
            <v>41682.70224</v>
          </cell>
          <cell r="T69">
            <v>2925.6</v>
          </cell>
          <cell r="U69">
            <v>4876</v>
          </cell>
          <cell r="V69">
            <v>144677.28</v>
          </cell>
          <cell r="W69">
            <v>46571.616432</v>
          </cell>
          <cell r="X69">
            <v>1</v>
          </cell>
          <cell r="Y69">
            <v>129490</v>
          </cell>
        </row>
        <row r="70">
          <cell r="A70">
            <v>743</v>
          </cell>
          <cell r="B70" t="str">
            <v>成华区万宇路药店</v>
          </cell>
          <cell r="C70">
            <v>232</v>
          </cell>
          <cell r="D70" t="str">
            <v>东南片区</v>
          </cell>
          <cell r="E70">
            <v>2544</v>
          </cell>
          <cell r="F70">
            <v>17808</v>
          </cell>
          <cell r="G70">
            <v>4240</v>
          </cell>
          <cell r="H70">
            <v>101760</v>
          </cell>
          <cell r="I70">
            <v>119568</v>
          </cell>
          <cell r="J70">
            <v>38441.112</v>
          </cell>
          <cell r="K70" t="str">
            <v>32.15%</v>
          </cell>
          <cell r="L70">
            <v>48.58</v>
          </cell>
          <cell r="M70">
            <v>2102.1</v>
          </cell>
          <cell r="N70">
            <v>2798.4</v>
          </cell>
          <cell r="O70">
            <v>4579.2</v>
          </cell>
          <cell r="P70">
            <v>19588.8</v>
          </cell>
          <cell r="Q70">
            <v>109900.8</v>
          </cell>
          <cell r="R70">
            <v>129489.6</v>
          </cell>
          <cell r="S70">
            <v>41630.9064</v>
          </cell>
          <cell r="T70">
            <v>2925.6</v>
          </cell>
          <cell r="U70">
            <v>4876</v>
          </cell>
          <cell r="V70">
            <v>144677.28</v>
          </cell>
          <cell r="W70">
            <v>46513.74552</v>
          </cell>
          <cell r="X70">
            <v>1</v>
          </cell>
          <cell r="Y70">
            <v>129490</v>
          </cell>
        </row>
        <row r="71">
          <cell r="A71">
            <v>573</v>
          </cell>
          <cell r="B71" t="str">
            <v>双流县西航港街道锦华路一段药店</v>
          </cell>
          <cell r="C71">
            <v>232</v>
          </cell>
          <cell r="D71" t="str">
            <v>东南片区</v>
          </cell>
          <cell r="E71">
            <v>2544</v>
          </cell>
          <cell r="F71">
            <v>17808</v>
          </cell>
          <cell r="G71">
            <v>4240</v>
          </cell>
          <cell r="H71">
            <v>101760</v>
          </cell>
          <cell r="I71">
            <v>119568</v>
          </cell>
          <cell r="J71">
            <v>36767.16</v>
          </cell>
          <cell r="K71" t="str">
            <v>30.75%</v>
          </cell>
          <cell r="L71">
            <v>52.46</v>
          </cell>
          <cell r="M71">
            <v>1941.1</v>
          </cell>
          <cell r="N71">
            <v>2798.4</v>
          </cell>
          <cell r="O71">
            <v>4579.2</v>
          </cell>
          <cell r="P71">
            <v>19588.8</v>
          </cell>
          <cell r="Q71">
            <v>109900.8</v>
          </cell>
          <cell r="R71">
            <v>129489.6</v>
          </cell>
          <cell r="S71">
            <v>39818.052</v>
          </cell>
          <cell r="T71">
            <v>2925.6</v>
          </cell>
          <cell r="U71">
            <v>4876</v>
          </cell>
          <cell r="V71">
            <v>144677.28</v>
          </cell>
          <cell r="W71">
            <v>44488.2636</v>
          </cell>
          <cell r="X71">
            <v>1</v>
          </cell>
          <cell r="Y71">
            <v>129490</v>
          </cell>
        </row>
        <row r="72">
          <cell r="A72">
            <v>539</v>
          </cell>
          <cell r="B72" t="str">
            <v>大邑县晋原镇子龙路店</v>
          </cell>
          <cell r="C72">
            <v>235</v>
          </cell>
          <cell r="D72" t="str">
            <v>城郊一片区</v>
          </cell>
          <cell r="E72">
            <v>2544</v>
          </cell>
          <cell r="F72">
            <v>17808</v>
          </cell>
          <cell r="G72">
            <v>4240</v>
          </cell>
          <cell r="H72">
            <v>101760</v>
          </cell>
          <cell r="I72">
            <v>119568</v>
          </cell>
          <cell r="J72">
            <v>30155.0496</v>
          </cell>
          <cell r="K72" t="str">
            <v>25.22%</v>
          </cell>
          <cell r="L72">
            <v>73.62</v>
          </cell>
          <cell r="M72">
            <v>660.1</v>
          </cell>
          <cell r="N72">
            <v>2798.4</v>
          </cell>
          <cell r="O72">
            <v>4579.2</v>
          </cell>
          <cell r="P72">
            <v>19588.8</v>
          </cell>
          <cell r="Q72">
            <v>109900.8</v>
          </cell>
          <cell r="R72">
            <v>129489.6</v>
          </cell>
          <cell r="S72">
            <v>32657.27712</v>
          </cell>
          <cell r="T72">
            <v>2925.6</v>
          </cell>
          <cell r="U72">
            <v>4876</v>
          </cell>
          <cell r="V72">
            <v>144677.28</v>
          </cell>
          <cell r="W72">
            <v>36487.610016</v>
          </cell>
          <cell r="X72">
            <v>1</v>
          </cell>
          <cell r="Y72">
            <v>129490</v>
          </cell>
        </row>
        <row r="73">
          <cell r="A73">
            <v>339</v>
          </cell>
          <cell r="B73" t="str">
            <v>沙河源药店</v>
          </cell>
          <cell r="C73">
            <v>181</v>
          </cell>
          <cell r="D73" t="str">
            <v>西北片区</v>
          </cell>
          <cell r="E73">
            <v>2536.8</v>
          </cell>
          <cell r="F73">
            <v>17757.6</v>
          </cell>
          <cell r="G73">
            <v>4228</v>
          </cell>
          <cell r="H73">
            <v>101472</v>
          </cell>
          <cell r="I73">
            <v>119229.6</v>
          </cell>
          <cell r="J73">
            <v>32287.37568</v>
          </cell>
          <cell r="K73" t="str">
            <v>27.08%</v>
          </cell>
          <cell r="L73">
            <v>72.46</v>
          </cell>
          <cell r="M73">
            <v>1374.8</v>
          </cell>
          <cell r="N73">
            <v>2790.48</v>
          </cell>
          <cell r="O73">
            <v>4566.24</v>
          </cell>
          <cell r="P73">
            <v>19533.36</v>
          </cell>
          <cell r="Q73">
            <v>109589.76</v>
          </cell>
          <cell r="R73">
            <v>129123.12</v>
          </cell>
          <cell r="S73">
            <v>34966.540896</v>
          </cell>
          <cell r="T73">
            <v>2917.32</v>
          </cell>
          <cell r="U73">
            <v>4876</v>
          </cell>
          <cell r="V73">
            <v>144267.816</v>
          </cell>
          <cell r="W73">
            <v>39067.7245728</v>
          </cell>
          <cell r="X73">
            <v>1</v>
          </cell>
          <cell r="Y73">
            <v>129123</v>
          </cell>
        </row>
        <row r="74">
          <cell r="A74">
            <v>732</v>
          </cell>
          <cell r="B74" t="str">
            <v>邛崃市羊安镇永康大道药店</v>
          </cell>
          <cell r="C74">
            <v>235</v>
          </cell>
          <cell r="D74" t="str">
            <v>城郊一片区</v>
          </cell>
          <cell r="E74">
            <v>2416.8</v>
          </cell>
          <cell r="F74">
            <v>16917.6</v>
          </cell>
          <cell r="G74">
            <v>4028</v>
          </cell>
          <cell r="H74">
            <v>96672</v>
          </cell>
          <cell r="I74">
            <v>113589.6</v>
          </cell>
          <cell r="J74">
            <v>32793.31752</v>
          </cell>
          <cell r="K74" t="str">
            <v>28.87%</v>
          </cell>
          <cell r="L74">
            <v>67.66</v>
          </cell>
          <cell r="M74">
            <v>966</v>
          </cell>
          <cell r="N74">
            <v>2658.48</v>
          </cell>
          <cell r="O74">
            <v>4350.24</v>
          </cell>
          <cell r="P74">
            <v>18609.36</v>
          </cell>
          <cell r="Q74">
            <v>104405.76</v>
          </cell>
          <cell r="R74">
            <v>123015.12</v>
          </cell>
          <cell r="S74">
            <v>35514.465144</v>
          </cell>
          <cell r="T74">
            <v>2779.32</v>
          </cell>
          <cell r="U74">
            <v>4862.2</v>
          </cell>
          <cell r="V74">
            <v>137443.416</v>
          </cell>
          <cell r="W74">
            <v>39679.9141992</v>
          </cell>
          <cell r="X74">
            <v>1</v>
          </cell>
          <cell r="Y74">
            <v>123015</v>
          </cell>
        </row>
        <row r="75">
          <cell r="A75">
            <v>371</v>
          </cell>
          <cell r="B75" t="str">
            <v>兴义镇万兴路药店</v>
          </cell>
          <cell r="C75">
            <v>235</v>
          </cell>
          <cell r="D75" t="str">
            <v>城郊一片区</v>
          </cell>
          <cell r="E75">
            <v>2416.8</v>
          </cell>
          <cell r="F75">
            <v>16917.6</v>
          </cell>
          <cell r="G75">
            <v>4028</v>
          </cell>
          <cell r="H75">
            <v>96672</v>
          </cell>
          <cell r="I75">
            <v>113589.6</v>
          </cell>
          <cell r="J75">
            <v>38313.77208</v>
          </cell>
          <cell r="K75" t="str">
            <v>33.73%</v>
          </cell>
          <cell r="L75">
            <v>53.06</v>
          </cell>
          <cell r="M75">
            <v>1325.8</v>
          </cell>
          <cell r="N75">
            <v>2658.48</v>
          </cell>
          <cell r="O75">
            <v>4350.24</v>
          </cell>
          <cell r="P75">
            <v>18609.36</v>
          </cell>
          <cell r="Q75">
            <v>104405.76</v>
          </cell>
          <cell r="R75">
            <v>123015.12</v>
          </cell>
          <cell r="S75">
            <v>41492.999976</v>
          </cell>
          <cell r="T75">
            <v>2779.32</v>
          </cell>
          <cell r="U75">
            <v>4632.2</v>
          </cell>
          <cell r="V75">
            <v>137443.416</v>
          </cell>
          <cell r="W75">
            <v>46359.6642168</v>
          </cell>
          <cell r="X75">
            <v>1</v>
          </cell>
          <cell r="Y75">
            <v>123015</v>
          </cell>
        </row>
        <row r="76">
          <cell r="A76">
            <v>105267</v>
          </cell>
          <cell r="B76" t="str">
            <v>四川太极金牛区蜀汉路药店</v>
          </cell>
        </row>
        <row r="76">
          <cell r="D76" t="str">
            <v>西北片区</v>
          </cell>
          <cell r="E76">
            <v>2400</v>
          </cell>
          <cell r="F76">
            <v>16800</v>
          </cell>
          <cell r="G76">
            <v>4000</v>
          </cell>
          <cell r="H76">
            <v>96000</v>
          </cell>
          <cell r="I76">
            <v>112800</v>
          </cell>
          <cell r="J76">
            <v>37200</v>
          </cell>
          <cell r="K76" t="str">
            <v>27.75%</v>
          </cell>
          <cell r="L76">
            <v>51.76</v>
          </cell>
          <cell r="M76">
            <v>1388.8</v>
          </cell>
          <cell r="N76">
            <v>2640</v>
          </cell>
          <cell r="O76">
            <v>4320</v>
          </cell>
          <cell r="P76">
            <v>18480</v>
          </cell>
          <cell r="Q76">
            <v>103680</v>
          </cell>
          <cell r="R76">
            <v>122160</v>
          </cell>
          <cell r="S76">
            <v>33899.4</v>
          </cell>
          <cell r="T76">
            <v>2760</v>
          </cell>
          <cell r="U76">
            <v>4632.2</v>
          </cell>
          <cell r="V76">
            <v>136488</v>
          </cell>
          <cell r="W76">
            <v>44640</v>
          </cell>
          <cell r="X76">
            <v>1</v>
          </cell>
          <cell r="Y76">
            <v>122160</v>
          </cell>
        </row>
        <row r="77">
          <cell r="A77">
            <v>717</v>
          </cell>
          <cell r="B77" t="str">
            <v>大邑县晋原镇通达东路五段药店</v>
          </cell>
          <cell r="C77">
            <v>235</v>
          </cell>
          <cell r="D77" t="str">
            <v>城郊一片区</v>
          </cell>
          <cell r="E77">
            <v>2371.2</v>
          </cell>
          <cell r="F77">
            <v>16598.4</v>
          </cell>
          <cell r="G77">
            <v>3952</v>
          </cell>
          <cell r="H77">
            <v>94848</v>
          </cell>
          <cell r="I77">
            <v>111446.4</v>
          </cell>
          <cell r="J77">
            <v>36844.17984</v>
          </cell>
          <cell r="K77" t="str">
            <v>33.06%</v>
          </cell>
          <cell r="L77">
            <v>56.18</v>
          </cell>
          <cell r="M77">
            <v>1712.2</v>
          </cell>
          <cell r="N77">
            <v>2608.32</v>
          </cell>
          <cell r="O77">
            <v>4268.16</v>
          </cell>
          <cell r="P77">
            <v>18258.24</v>
          </cell>
          <cell r="Q77">
            <v>102435.84</v>
          </cell>
          <cell r="R77">
            <v>120694.08</v>
          </cell>
          <cell r="S77">
            <v>39901.462848</v>
          </cell>
          <cell r="T77">
            <v>2726.88</v>
          </cell>
          <cell r="U77">
            <v>4600</v>
          </cell>
          <cell r="V77">
            <v>134850.144</v>
          </cell>
          <cell r="W77">
            <v>44581.4576064</v>
          </cell>
          <cell r="X77">
            <v>1</v>
          </cell>
          <cell r="Y77">
            <v>120694</v>
          </cell>
        </row>
        <row r="78">
          <cell r="A78">
            <v>716</v>
          </cell>
          <cell r="B78" t="str">
            <v>大邑县沙渠镇方圆路药店</v>
          </cell>
          <cell r="C78">
            <v>235</v>
          </cell>
          <cell r="D78" t="str">
            <v>城郊一片区</v>
          </cell>
          <cell r="E78">
            <v>2314.8</v>
          </cell>
          <cell r="F78">
            <v>16203.6</v>
          </cell>
          <cell r="G78">
            <v>3858</v>
          </cell>
          <cell r="H78">
            <v>92592</v>
          </cell>
          <cell r="I78">
            <v>108795.6</v>
          </cell>
          <cell r="J78">
            <v>33987.74544</v>
          </cell>
          <cell r="K78" t="str">
            <v>31.24%</v>
          </cell>
          <cell r="L78">
            <v>57.73</v>
          </cell>
          <cell r="M78">
            <v>1700.3</v>
          </cell>
          <cell r="N78">
            <v>2546.28</v>
          </cell>
          <cell r="O78">
            <v>4166.64</v>
          </cell>
          <cell r="P78">
            <v>17823.96</v>
          </cell>
          <cell r="Q78">
            <v>99999.36</v>
          </cell>
          <cell r="R78">
            <v>117823.32</v>
          </cell>
          <cell r="S78">
            <v>36808.005168</v>
          </cell>
          <cell r="T78">
            <v>2662.02</v>
          </cell>
          <cell r="U78">
            <v>4544.8</v>
          </cell>
          <cell r="V78">
            <v>131642.676</v>
          </cell>
          <cell r="W78">
            <v>41125.1719824</v>
          </cell>
          <cell r="X78">
            <v>1</v>
          </cell>
          <cell r="Y78">
            <v>117823</v>
          </cell>
        </row>
        <row r="79">
          <cell r="A79">
            <v>738</v>
          </cell>
          <cell r="B79" t="str">
            <v>都江堰市蒲阳路药店</v>
          </cell>
          <cell r="C79">
            <v>233</v>
          </cell>
          <cell r="D79" t="str">
            <v>城郊二片区</v>
          </cell>
          <cell r="E79">
            <v>2289.6</v>
          </cell>
          <cell r="F79">
            <v>16027.2</v>
          </cell>
          <cell r="G79">
            <v>3816</v>
          </cell>
          <cell r="H79">
            <v>91584</v>
          </cell>
          <cell r="I79">
            <v>107611.2</v>
          </cell>
          <cell r="J79">
            <v>31131.92016</v>
          </cell>
          <cell r="K79" t="str">
            <v>28.93%</v>
          </cell>
          <cell r="L79">
            <v>67.82</v>
          </cell>
          <cell r="M79">
            <v>1155</v>
          </cell>
          <cell r="N79">
            <v>2518.56</v>
          </cell>
          <cell r="O79">
            <v>4121.28</v>
          </cell>
          <cell r="P79">
            <v>17629.92</v>
          </cell>
          <cell r="Q79">
            <v>98910.72</v>
          </cell>
          <cell r="R79">
            <v>116540.64</v>
          </cell>
          <cell r="S79">
            <v>33715.207152</v>
          </cell>
          <cell r="T79">
            <v>2633.04</v>
          </cell>
          <cell r="U79">
            <v>4436.7</v>
          </cell>
          <cell r="V79">
            <v>130209.552</v>
          </cell>
          <cell r="W79">
            <v>37669.6233936</v>
          </cell>
          <cell r="X79">
            <v>1</v>
          </cell>
          <cell r="Y79">
            <v>116541</v>
          </cell>
        </row>
        <row r="80">
          <cell r="A80">
            <v>723</v>
          </cell>
          <cell r="B80" t="str">
            <v>锦江区柳翠路药店</v>
          </cell>
          <cell r="C80">
            <v>23</v>
          </cell>
          <cell r="D80" t="str">
            <v>城中片区</v>
          </cell>
          <cell r="E80">
            <v>2289.6</v>
          </cell>
          <cell r="F80">
            <v>16027.2</v>
          </cell>
          <cell r="G80">
            <v>3816</v>
          </cell>
          <cell r="H80">
            <v>91584</v>
          </cell>
          <cell r="I80">
            <v>107611.2</v>
          </cell>
          <cell r="J80">
            <v>32164.98768</v>
          </cell>
          <cell r="K80" t="str">
            <v>29.89%</v>
          </cell>
          <cell r="L80">
            <v>55.58</v>
          </cell>
          <cell r="M80">
            <v>1698.9</v>
          </cell>
          <cell r="N80">
            <v>2518.56</v>
          </cell>
          <cell r="O80">
            <v>4121.28</v>
          </cell>
          <cell r="P80">
            <v>17629.92</v>
          </cell>
          <cell r="Q80">
            <v>98910.72</v>
          </cell>
          <cell r="R80">
            <v>116540.64</v>
          </cell>
          <cell r="S80">
            <v>34833.997296</v>
          </cell>
          <cell r="T80">
            <v>2633.04</v>
          </cell>
          <cell r="U80">
            <v>4388.4</v>
          </cell>
          <cell r="V80">
            <v>130209.552</v>
          </cell>
          <cell r="W80">
            <v>38919.6350928</v>
          </cell>
          <cell r="X80">
            <v>1</v>
          </cell>
          <cell r="Y80">
            <v>116541</v>
          </cell>
        </row>
        <row r="81">
          <cell r="A81">
            <v>740</v>
          </cell>
          <cell r="B81" t="str">
            <v>成华区华康路药店</v>
          </cell>
          <cell r="C81">
            <v>232</v>
          </cell>
          <cell r="D81" t="str">
            <v>东南片区</v>
          </cell>
          <cell r="E81">
            <v>2226</v>
          </cell>
          <cell r="F81">
            <v>15582</v>
          </cell>
          <cell r="G81">
            <v>3710</v>
          </cell>
          <cell r="H81">
            <v>89040</v>
          </cell>
          <cell r="I81">
            <v>104622</v>
          </cell>
          <cell r="J81">
            <v>33813.8304</v>
          </cell>
          <cell r="K81" t="str">
            <v>32.32%</v>
          </cell>
          <cell r="L81">
            <v>55.83</v>
          </cell>
          <cell r="M81">
            <v>1485.4</v>
          </cell>
          <cell r="N81">
            <v>2448.6</v>
          </cell>
          <cell r="O81">
            <v>4006.8</v>
          </cell>
          <cell r="P81">
            <v>17140.2</v>
          </cell>
          <cell r="Q81">
            <v>96163.2</v>
          </cell>
          <cell r="R81">
            <v>113303.4</v>
          </cell>
          <cell r="S81">
            <v>36619.65888</v>
          </cell>
          <cell r="T81">
            <v>2559.9</v>
          </cell>
          <cell r="U81">
            <v>4388.4</v>
          </cell>
          <cell r="V81">
            <v>126592.62</v>
          </cell>
          <cell r="W81">
            <v>40914.734784</v>
          </cell>
          <cell r="X81">
            <v>1</v>
          </cell>
          <cell r="Y81">
            <v>113303</v>
          </cell>
        </row>
        <row r="82">
          <cell r="A82">
            <v>733</v>
          </cell>
          <cell r="B82" t="str">
            <v>双流区东升街道三强西路药店</v>
          </cell>
          <cell r="C82">
            <v>232</v>
          </cell>
          <cell r="D82" t="str">
            <v>东南片区</v>
          </cell>
          <cell r="E82">
            <v>2162.4</v>
          </cell>
          <cell r="F82">
            <v>15136.8</v>
          </cell>
          <cell r="G82">
            <v>3604</v>
          </cell>
          <cell r="H82">
            <v>86496</v>
          </cell>
          <cell r="I82">
            <v>101632.8</v>
          </cell>
          <cell r="J82">
            <v>30662.61576</v>
          </cell>
          <cell r="K82" t="str">
            <v>30.17%</v>
          </cell>
          <cell r="L82">
            <v>46.9</v>
          </cell>
          <cell r="M82">
            <v>1717.8</v>
          </cell>
          <cell r="N82">
            <v>2378.64</v>
          </cell>
          <cell r="O82">
            <v>3892.32</v>
          </cell>
          <cell r="P82">
            <v>16650.48</v>
          </cell>
          <cell r="Q82">
            <v>93415.68</v>
          </cell>
          <cell r="R82">
            <v>110066.16</v>
          </cell>
          <cell r="S82">
            <v>33206.960472</v>
          </cell>
          <cell r="T82">
            <v>2486.76</v>
          </cell>
          <cell r="U82">
            <v>4266.5</v>
          </cell>
          <cell r="V82">
            <v>122975.688</v>
          </cell>
          <cell r="W82">
            <v>37101.7650696</v>
          </cell>
          <cell r="X82">
            <v>1</v>
          </cell>
          <cell r="Y82">
            <v>110066</v>
          </cell>
        </row>
        <row r="83">
          <cell r="A83">
            <v>594</v>
          </cell>
          <cell r="B83" t="str">
            <v>大邑县安仁镇千禧街药店</v>
          </cell>
          <cell r="C83">
            <v>235</v>
          </cell>
          <cell r="D83" t="str">
            <v>城郊一片区</v>
          </cell>
          <cell r="E83">
            <v>2162.4</v>
          </cell>
          <cell r="F83">
            <v>15136.8</v>
          </cell>
          <cell r="G83">
            <v>3604</v>
          </cell>
          <cell r="H83">
            <v>86496</v>
          </cell>
          <cell r="I83">
            <v>101632.8</v>
          </cell>
          <cell r="J83">
            <v>28843.38864</v>
          </cell>
          <cell r="K83" t="str">
            <v>28.38%</v>
          </cell>
          <cell r="L83">
            <v>68.9</v>
          </cell>
          <cell r="M83">
            <v>1170.4</v>
          </cell>
          <cell r="N83">
            <v>2378.64</v>
          </cell>
          <cell r="O83">
            <v>3892.32</v>
          </cell>
          <cell r="P83">
            <v>16650.48</v>
          </cell>
          <cell r="Q83">
            <v>93415.68</v>
          </cell>
          <cell r="R83">
            <v>110066.16</v>
          </cell>
          <cell r="S83">
            <v>31236.776208</v>
          </cell>
          <cell r="T83">
            <v>2486.76</v>
          </cell>
          <cell r="U83">
            <v>4144.6</v>
          </cell>
          <cell r="V83">
            <v>122975.688</v>
          </cell>
          <cell r="W83">
            <v>34900.5002544</v>
          </cell>
          <cell r="X83">
            <v>1</v>
          </cell>
          <cell r="Y83">
            <v>110066</v>
          </cell>
        </row>
        <row r="84">
          <cell r="A84">
            <v>56</v>
          </cell>
          <cell r="B84" t="str">
            <v>三江店</v>
          </cell>
          <cell r="C84">
            <v>233</v>
          </cell>
          <cell r="D84" t="str">
            <v>城郊二片区</v>
          </cell>
          <cell r="E84">
            <v>2098.8</v>
          </cell>
          <cell r="F84">
            <v>14691.6</v>
          </cell>
          <cell r="G84">
            <v>3498</v>
          </cell>
          <cell r="H84">
            <v>83952</v>
          </cell>
          <cell r="I84">
            <v>98643.6</v>
          </cell>
          <cell r="J84">
            <v>30717.61704</v>
          </cell>
          <cell r="K84" t="str">
            <v>31.14%</v>
          </cell>
          <cell r="L84">
            <v>76.6</v>
          </cell>
          <cell r="M84">
            <v>969.5</v>
          </cell>
          <cell r="N84">
            <v>2308.68</v>
          </cell>
          <cell r="O84">
            <v>3777.84</v>
          </cell>
          <cell r="P84">
            <v>16160.76</v>
          </cell>
          <cell r="Q84">
            <v>90668.16</v>
          </cell>
          <cell r="R84">
            <v>106828.92</v>
          </cell>
          <cell r="S84">
            <v>33266.525688</v>
          </cell>
          <cell r="T84">
            <v>2413.62</v>
          </cell>
          <cell r="U84">
            <v>4144.6</v>
          </cell>
          <cell r="V84">
            <v>119358.756</v>
          </cell>
          <cell r="W84">
            <v>37168.3166184</v>
          </cell>
          <cell r="X84">
            <v>1</v>
          </cell>
          <cell r="Y84">
            <v>106829</v>
          </cell>
        </row>
        <row r="85">
          <cell r="A85">
            <v>720</v>
          </cell>
          <cell r="B85" t="str">
            <v>大邑县新场镇文昌街药店</v>
          </cell>
          <cell r="C85">
            <v>235</v>
          </cell>
          <cell r="D85" t="str">
            <v>城郊一片区</v>
          </cell>
          <cell r="E85">
            <v>2098.8</v>
          </cell>
          <cell r="F85">
            <v>14691.6</v>
          </cell>
          <cell r="G85">
            <v>3498</v>
          </cell>
          <cell r="H85">
            <v>83952</v>
          </cell>
          <cell r="I85">
            <v>98643.6</v>
          </cell>
          <cell r="J85">
            <v>28379.76372</v>
          </cell>
          <cell r="K85" t="str">
            <v>28.77%</v>
          </cell>
          <cell r="L85">
            <v>65.65</v>
          </cell>
          <cell r="M85">
            <v>1182.3</v>
          </cell>
          <cell r="N85">
            <v>2308.68</v>
          </cell>
          <cell r="O85">
            <v>3777.84</v>
          </cell>
          <cell r="P85">
            <v>16160.76</v>
          </cell>
          <cell r="Q85">
            <v>90668.16</v>
          </cell>
          <cell r="R85">
            <v>106828.92</v>
          </cell>
          <cell r="S85">
            <v>30734.680284</v>
          </cell>
          <cell r="T85">
            <v>2413.62</v>
          </cell>
          <cell r="U85">
            <v>4022.7</v>
          </cell>
          <cell r="V85">
            <v>119358.756</v>
          </cell>
          <cell r="W85">
            <v>34339.5141012</v>
          </cell>
          <cell r="X85">
            <v>1</v>
          </cell>
          <cell r="Y85">
            <v>106829</v>
          </cell>
        </row>
        <row r="86">
          <cell r="A86">
            <v>710</v>
          </cell>
          <cell r="B86" t="str">
            <v>都江堰市蒲阳镇堰问道西路药店</v>
          </cell>
          <cell r="C86">
            <v>233</v>
          </cell>
          <cell r="D86" t="str">
            <v>城郊二片区</v>
          </cell>
          <cell r="E86">
            <v>1971.6</v>
          </cell>
          <cell r="F86">
            <v>13801.2</v>
          </cell>
          <cell r="G86">
            <v>3286</v>
          </cell>
          <cell r="H86">
            <v>78864</v>
          </cell>
          <cell r="I86">
            <v>92665.2</v>
          </cell>
          <cell r="J86">
            <v>28615.01376</v>
          </cell>
          <cell r="K86" t="str">
            <v>30.88%</v>
          </cell>
          <cell r="L86">
            <v>48.63</v>
          </cell>
          <cell r="M86">
            <v>1240.4</v>
          </cell>
          <cell r="N86">
            <v>2168.76</v>
          </cell>
          <cell r="O86">
            <v>3548.88</v>
          </cell>
          <cell r="P86">
            <v>15181.32</v>
          </cell>
          <cell r="Q86">
            <v>85173.12</v>
          </cell>
          <cell r="R86">
            <v>100354.44</v>
          </cell>
          <cell r="S86">
            <v>30989.451072</v>
          </cell>
          <cell r="T86">
            <v>2267.34</v>
          </cell>
          <cell r="U86">
            <v>4022.7</v>
          </cell>
          <cell r="V86">
            <v>112124.892</v>
          </cell>
          <cell r="W86">
            <v>34624.1666496</v>
          </cell>
          <cell r="X86">
            <v>1</v>
          </cell>
          <cell r="Y86">
            <v>100354</v>
          </cell>
        </row>
        <row r="87">
          <cell r="A87">
            <v>752</v>
          </cell>
          <cell r="B87" t="str">
            <v>大药房连锁有限公司武侯区聚萃街药店</v>
          </cell>
          <cell r="C87">
            <v>181</v>
          </cell>
          <cell r="D87" t="str">
            <v>西北片区</v>
          </cell>
          <cell r="E87">
            <v>1971.6</v>
          </cell>
          <cell r="F87">
            <v>13801.2</v>
          </cell>
          <cell r="G87">
            <v>3286</v>
          </cell>
          <cell r="H87">
            <v>78864</v>
          </cell>
          <cell r="I87">
            <v>92665.2</v>
          </cell>
          <cell r="J87">
            <v>24324.615</v>
          </cell>
          <cell r="K87" t="str">
            <v>26.25%</v>
          </cell>
          <cell r="L87">
            <v>63.25</v>
          </cell>
          <cell r="M87">
            <v>1591.8</v>
          </cell>
          <cell r="N87">
            <v>2168.76</v>
          </cell>
          <cell r="O87">
            <v>3548.88</v>
          </cell>
          <cell r="P87">
            <v>15181.32</v>
          </cell>
          <cell r="Q87">
            <v>85173.12</v>
          </cell>
          <cell r="R87">
            <v>100354.44</v>
          </cell>
          <cell r="S87">
            <v>26343.0405</v>
          </cell>
          <cell r="T87">
            <v>2267.34</v>
          </cell>
          <cell r="U87">
            <v>3778.9</v>
          </cell>
          <cell r="V87">
            <v>112124.892</v>
          </cell>
          <cell r="W87">
            <v>29432.78415</v>
          </cell>
          <cell r="X87">
            <v>1</v>
          </cell>
          <cell r="Y87">
            <v>100354</v>
          </cell>
        </row>
        <row r="88">
          <cell r="A88">
            <v>706</v>
          </cell>
          <cell r="B88" t="str">
            <v>都江堰幸福镇翔凤路药店</v>
          </cell>
          <cell r="C88">
            <v>233</v>
          </cell>
          <cell r="D88" t="str">
            <v>城郊二片区</v>
          </cell>
          <cell r="E88">
            <v>1908</v>
          </cell>
          <cell r="F88">
            <v>13356</v>
          </cell>
          <cell r="G88">
            <v>3180</v>
          </cell>
          <cell r="H88">
            <v>76320</v>
          </cell>
          <cell r="I88">
            <v>89676</v>
          </cell>
          <cell r="J88">
            <v>27503.6292</v>
          </cell>
          <cell r="K88" t="str">
            <v>30.67%</v>
          </cell>
          <cell r="L88">
            <v>60.47</v>
          </cell>
          <cell r="M88">
            <v>1234.8</v>
          </cell>
          <cell r="N88">
            <v>2098.8</v>
          </cell>
          <cell r="O88">
            <v>3434.4</v>
          </cell>
          <cell r="P88">
            <v>14691.6</v>
          </cell>
          <cell r="Q88">
            <v>82425.6</v>
          </cell>
          <cell r="R88">
            <v>97117.2</v>
          </cell>
          <cell r="S88">
            <v>29785.84524</v>
          </cell>
          <cell r="T88">
            <v>2194.2</v>
          </cell>
          <cell r="U88">
            <v>3778.9</v>
          </cell>
          <cell r="V88">
            <v>108507.96</v>
          </cell>
          <cell r="W88">
            <v>33279.391332</v>
          </cell>
          <cell r="X88">
            <v>1</v>
          </cell>
          <cell r="Y88">
            <v>97117</v>
          </cell>
        </row>
        <row r="89">
          <cell r="A89">
            <v>545</v>
          </cell>
          <cell r="B89" t="str">
            <v>龙潭西路店</v>
          </cell>
          <cell r="C89">
            <v>232</v>
          </cell>
          <cell r="D89" t="str">
            <v>东南片区</v>
          </cell>
          <cell r="E89">
            <v>1908</v>
          </cell>
          <cell r="F89">
            <v>13356</v>
          </cell>
          <cell r="G89">
            <v>3180</v>
          </cell>
          <cell r="H89">
            <v>76320</v>
          </cell>
          <cell r="I89">
            <v>89676</v>
          </cell>
          <cell r="J89">
            <v>28561.806</v>
          </cell>
          <cell r="K89" t="str">
            <v>31.85%</v>
          </cell>
          <cell r="L89">
            <v>55.28</v>
          </cell>
          <cell r="M89">
            <v>1228.5</v>
          </cell>
          <cell r="N89">
            <v>2098.8</v>
          </cell>
          <cell r="O89">
            <v>3434.4</v>
          </cell>
          <cell r="P89">
            <v>14691.6</v>
          </cell>
          <cell r="Q89">
            <v>82425.6</v>
          </cell>
          <cell r="R89">
            <v>97117.2</v>
          </cell>
          <cell r="S89">
            <v>30931.8282</v>
          </cell>
          <cell r="T89">
            <v>2194.2</v>
          </cell>
          <cell r="U89">
            <v>3657</v>
          </cell>
          <cell r="V89">
            <v>108507.96</v>
          </cell>
          <cell r="W89">
            <v>34559.78526</v>
          </cell>
          <cell r="X89">
            <v>1</v>
          </cell>
          <cell r="Y89">
            <v>97117</v>
          </cell>
        </row>
        <row r="90">
          <cell r="A90">
            <v>741</v>
          </cell>
          <cell r="B90" t="str">
            <v>成华区新怡路店</v>
          </cell>
          <cell r="C90">
            <v>181</v>
          </cell>
          <cell r="D90" t="str">
            <v>西北片区</v>
          </cell>
          <cell r="E90">
            <v>1908</v>
          </cell>
          <cell r="F90">
            <v>13356</v>
          </cell>
          <cell r="G90">
            <v>3180</v>
          </cell>
          <cell r="H90">
            <v>76320</v>
          </cell>
          <cell r="I90">
            <v>89676</v>
          </cell>
          <cell r="J90">
            <v>25243.794</v>
          </cell>
          <cell r="K90" t="str">
            <v>28.15%</v>
          </cell>
          <cell r="L90">
            <v>67.57</v>
          </cell>
          <cell r="M90">
            <v>962.5</v>
          </cell>
          <cell r="N90">
            <v>2098.8</v>
          </cell>
          <cell r="O90">
            <v>3434.4</v>
          </cell>
          <cell r="P90">
            <v>14691.6</v>
          </cell>
          <cell r="Q90">
            <v>82425.6</v>
          </cell>
          <cell r="R90">
            <v>97117.2</v>
          </cell>
          <cell r="S90">
            <v>27338.4918</v>
          </cell>
          <cell r="T90">
            <v>2194.2</v>
          </cell>
          <cell r="U90">
            <v>3657</v>
          </cell>
          <cell r="V90">
            <v>108507.96</v>
          </cell>
          <cell r="W90">
            <v>30544.99074</v>
          </cell>
          <cell r="X90">
            <v>1</v>
          </cell>
          <cell r="Y90">
            <v>97117</v>
          </cell>
        </row>
        <row r="91">
          <cell r="A91">
            <v>718</v>
          </cell>
          <cell r="B91" t="str">
            <v>龙泉驿区龙泉街道驿生路药店</v>
          </cell>
          <cell r="C91">
            <v>23</v>
          </cell>
          <cell r="D91" t="str">
            <v>城中片区</v>
          </cell>
          <cell r="E91">
            <v>1800</v>
          </cell>
          <cell r="F91">
            <v>12600</v>
          </cell>
          <cell r="G91">
            <v>3000</v>
          </cell>
          <cell r="H91">
            <v>72000</v>
          </cell>
          <cell r="I91">
            <v>84600</v>
          </cell>
          <cell r="J91">
            <v>23611.86</v>
          </cell>
          <cell r="K91" t="str">
            <v>27.91%</v>
          </cell>
          <cell r="L91">
            <v>64.34</v>
          </cell>
          <cell r="M91">
            <v>1061.2</v>
          </cell>
          <cell r="N91">
            <v>1980</v>
          </cell>
          <cell r="O91">
            <v>3240</v>
          </cell>
          <cell r="P91">
            <v>13860</v>
          </cell>
          <cell r="Q91">
            <v>77760</v>
          </cell>
          <cell r="R91">
            <v>91620</v>
          </cell>
          <cell r="S91">
            <v>25571.142</v>
          </cell>
          <cell r="T91">
            <v>2070</v>
          </cell>
          <cell r="U91">
            <v>3657</v>
          </cell>
          <cell r="V91">
            <v>102366</v>
          </cell>
          <cell r="W91">
            <v>28570.3506</v>
          </cell>
          <cell r="X91">
            <v>1</v>
          </cell>
          <cell r="Y91">
            <v>91620</v>
          </cell>
        </row>
        <row r="92">
          <cell r="A92">
            <v>102567</v>
          </cell>
          <cell r="B92" t="str">
            <v>新津武阳西路</v>
          </cell>
          <cell r="C92">
            <v>235</v>
          </cell>
          <cell r="D92" t="str">
            <v>城郊一片区</v>
          </cell>
          <cell r="E92">
            <v>1780.8</v>
          </cell>
          <cell r="F92">
            <v>12465.6</v>
          </cell>
          <cell r="G92">
            <v>2968</v>
          </cell>
          <cell r="H92">
            <v>71232</v>
          </cell>
          <cell r="I92">
            <v>83697.6</v>
          </cell>
          <cell r="J92">
            <v>25452.44016</v>
          </cell>
          <cell r="K92" t="str">
            <v>30.41%</v>
          </cell>
          <cell r="L92">
            <v>68.56</v>
          </cell>
          <cell r="M92">
            <v>1044.4</v>
          </cell>
          <cell r="N92">
            <v>1958.88</v>
          </cell>
          <cell r="O92">
            <v>3205.44</v>
          </cell>
          <cell r="P92">
            <v>13712.16</v>
          </cell>
          <cell r="Q92">
            <v>76930.56</v>
          </cell>
          <cell r="R92">
            <v>90642.72</v>
          </cell>
          <cell r="S92">
            <v>27564.451152</v>
          </cell>
          <cell r="T92">
            <v>2047.92</v>
          </cell>
          <cell r="U92">
            <v>3450</v>
          </cell>
          <cell r="V92">
            <v>101274.096</v>
          </cell>
          <cell r="W92">
            <v>30797.4525936</v>
          </cell>
          <cell r="X92">
            <v>1</v>
          </cell>
          <cell r="Y92">
            <v>90643</v>
          </cell>
        </row>
        <row r="93">
          <cell r="A93">
            <v>753</v>
          </cell>
          <cell r="B93" t="str">
            <v>锦江区合欢树街药店</v>
          </cell>
          <cell r="C93">
            <v>232</v>
          </cell>
          <cell r="D93" t="str">
            <v>东南片区</v>
          </cell>
          <cell r="E93">
            <v>1780.8</v>
          </cell>
          <cell r="F93">
            <v>12465.6</v>
          </cell>
          <cell r="G93">
            <v>2968</v>
          </cell>
          <cell r="H93">
            <v>71232</v>
          </cell>
          <cell r="I93">
            <v>83697.6</v>
          </cell>
          <cell r="J93">
            <v>21694.41792</v>
          </cell>
          <cell r="K93" t="str">
            <v>25.92%</v>
          </cell>
          <cell r="L93">
            <v>62</v>
          </cell>
          <cell r="M93">
            <v>1198.4</v>
          </cell>
          <cell r="N93">
            <v>1958.88</v>
          </cell>
          <cell r="O93">
            <v>3205.44</v>
          </cell>
          <cell r="P93">
            <v>13712.16</v>
          </cell>
          <cell r="Q93">
            <v>76930.56</v>
          </cell>
          <cell r="R93">
            <v>90642.72</v>
          </cell>
          <cell r="S93">
            <v>23494.593024</v>
          </cell>
          <cell r="T93">
            <v>2047.92</v>
          </cell>
          <cell r="U93">
            <v>3413.2</v>
          </cell>
          <cell r="V93">
            <v>101274.096</v>
          </cell>
          <cell r="W93">
            <v>26250.2456832</v>
          </cell>
          <cell r="X93">
            <v>1</v>
          </cell>
          <cell r="Y93">
            <v>90643</v>
          </cell>
        </row>
        <row r="94">
          <cell r="A94">
            <v>713</v>
          </cell>
          <cell r="B94" t="str">
            <v>都江堰聚源镇药店</v>
          </cell>
          <cell r="C94">
            <v>233</v>
          </cell>
          <cell r="D94" t="str">
            <v>城郊二片区</v>
          </cell>
          <cell r="E94">
            <v>1780.8</v>
          </cell>
          <cell r="F94">
            <v>12465.6</v>
          </cell>
          <cell r="G94">
            <v>2968</v>
          </cell>
          <cell r="H94">
            <v>71232</v>
          </cell>
          <cell r="I94">
            <v>83697.6</v>
          </cell>
          <cell r="J94">
            <v>29595.47136</v>
          </cell>
          <cell r="K94" t="str">
            <v>35.36%</v>
          </cell>
          <cell r="L94">
            <v>75.41</v>
          </cell>
          <cell r="M94">
            <v>633.5</v>
          </cell>
          <cell r="N94">
            <v>1958.88</v>
          </cell>
          <cell r="O94">
            <v>3205.44</v>
          </cell>
          <cell r="P94">
            <v>13712.16</v>
          </cell>
          <cell r="Q94">
            <v>76930.56</v>
          </cell>
          <cell r="R94">
            <v>90642.72</v>
          </cell>
          <cell r="S94">
            <v>32051.265792</v>
          </cell>
          <cell r="T94">
            <v>2047.92</v>
          </cell>
          <cell r="U94">
            <v>3413.2</v>
          </cell>
          <cell r="V94">
            <v>101274.096</v>
          </cell>
          <cell r="W94">
            <v>35810.5203456</v>
          </cell>
          <cell r="X94">
            <v>1</v>
          </cell>
          <cell r="Y94">
            <v>90643</v>
          </cell>
        </row>
        <row r="95">
          <cell r="A95">
            <v>102478</v>
          </cell>
          <cell r="B95" t="str">
            <v>锦江区静明路药店</v>
          </cell>
          <cell r="C95">
            <v>23</v>
          </cell>
          <cell r="D95" t="str">
            <v>城中片区</v>
          </cell>
          <cell r="E95">
            <v>1590</v>
          </cell>
          <cell r="F95">
            <v>11130</v>
          </cell>
          <cell r="G95">
            <v>2650</v>
          </cell>
          <cell r="H95">
            <v>63600</v>
          </cell>
          <cell r="I95">
            <v>74730</v>
          </cell>
          <cell r="J95">
            <v>21544.659</v>
          </cell>
          <cell r="K95" t="str">
            <v>28.83%</v>
          </cell>
          <cell r="L95">
            <v>52.13</v>
          </cell>
          <cell r="M95">
            <v>1142.4</v>
          </cell>
          <cell r="N95">
            <v>1749</v>
          </cell>
          <cell r="O95">
            <v>2862</v>
          </cell>
          <cell r="P95">
            <v>12243</v>
          </cell>
          <cell r="Q95">
            <v>68688</v>
          </cell>
          <cell r="R95">
            <v>80931</v>
          </cell>
          <cell r="S95">
            <v>23332.4073</v>
          </cell>
          <cell r="T95">
            <v>1828.5</v>
          </cell>
          <cell r="U95">
            <v>3413.2</v>
          </cell>
          <cell r="V95">
            <v>90423.3</v>
          </cell>
          <cell r="W95">
            <v>26069.03739</v>
          </cell>
          <cell r="X95">
            <v>1</v>
          </cell>
          <cell r="Y95">
            <v>80931</v>
          </cell>
        </row>
        <row r="96">
          <cell r="A96">
            <v>104429</v>
          </cell>
          <cell r="B96" t="str">
            <v>大华街药店</v>
          </cell>
        </row>
        <row r="96">
          <cell r="D96" t="str">
            <v>西北片区</v>
          </cell>
          <cell r="E96">
            <v>1590</v>
          </cell>
          <cell r="F96">
            <v>11130</v>
          </cell>
          <cell r="G96">
            <v>2650</v>
          </cell>
          <cell r="H96">
            <v>63600</v>
          </cell>
          <cell r="I96">
            <v>74730</v>
          </cell>
          <cell r="J96">
            <v>20274.249</v>
          </cell>
          <cell r="K96" t="str">
            <v>27.13%</v>
          </cell>
          <cell r="L96">
            <v>61.14</v>
          </cell>
          <cell r="M96">
            <v>913.5</v>
          </cell>
          <cell r="N96">
            <v>1749</v>
          </cell>
          <cell r="O96">
            <v>2862</v>
          </cell>
          <cell r="P96">
            <v>12243</v>
          </cell>
          <cell r="Q96">
            <v>68688</v>
          </cell>
          <cell r="R96">
            <v>80931</v>
          </cell>
          <cell r="S96">
            <v>21956.5803</v>
          </cell>
          <cell r="T96">
            <v>1828.5</v>
          </cell>
          <cell r="U96">
            <v>3047.5</v>
          </cell>
          <cell r="V96">
            <v>90423.3</v>
          </cell>
          <cell r="W96">
            <v>24531.84129</v>
          </cell>
          <cell r="X96">
            <v>1</v>
          </cell>
          <cell r="Y96">
            <v>80931</v>
          </cell>
        </row>
        <row r="97">
          <cell r="A97">
            <v>102564</v>
          </cell>
          <cell r="B97" t="str">
            <v>邛崃翠荫街</v>
          </cell>
          <cell r="C97">
            <v>235</v>
          </cell>
          <cell r="D97" t="str">
            <v>城郊一片区</v>
          </cell>
          <cell r="E97">
            <v>1500</v>
          </cell>
          <cell r="F97">
            <v>10500</v>
          </cell>
          <cell r="G97">
            <v>2500</v>
          </cell>
          <cell r="H97">
            <v>60000</v>
          </cell>
          <cell r="I97">
            <v>70500</v>
          </cell>
          <cell r="J97">
            <v>22567.05</v>
          </cell>
          <cell r="K97" t="str">
            <v>32.01%</v>
          </cell>
          <cell r="L97">
            <v>51.74</v>
          </cell>
          <cell r="M97">
            <v>1205.4</v>
          </cell>
          <cell r="N97">
            <v>1650</v>
          </cell>
          <cell r="O97">
            <v>2700</v>
          </cell>
          <cell r="P97">
            <v>11550</v>
          </cell>
          <cell r="Q97">
            <v>64800</v>
          </cell>
          <cell r="R97">
            <v>76350</v>
          </cell>
          <cell r="S97">
            <v>24439.635</v>
          </cell>
          <cell r="T97">
            <v>1725</v>
          </cell>
          <cell r="U97">
            <v>3047.5</v>
          </cell>
          <cell r="V97">
            <v>85305</v>
          </cell>
          <cell r="W97">
            <v>27306.1305</v>
          </cell>
          <cell r="X97">
            <v>1</v>
          </cell>
          <cell r="Y97">
            <v>76350</v>
          </cell>
        </row>
        <row r="98">
          <cell r="A98">
            <v>104428</v>
          </cell>
          <cell r="B98" t="str">
            <v>永康东路药店 </v>
          </cell>
        </row>
        <row r="98">
          <cell r="D98" t="str">
            <v>城郊二片区</v>
          </cell>
          <cell r="E98">
            <v>1380</v>
          </cell>
          <cell r="F98">
            <v>9660</v>
          </cell>
          <cell r="G98">
            <v>2300</v>
          </cell>
          <cell r="H98">
            <v>55200</v>
          </cell>
          <cell r="I98">
            <v>64860</v>
          </cell>
          <cell r="J98">
            <v>17635.434</v>
          </cell>
          <cell r="K98" t="str">
            <v>27.19%</v>
          </cell>
          <cell r="L98">
            <v>75.36</v>
          </cell>
          <cell r="M98">
            <v>739.2</v>
          </cell>
          <cell r="N98">
            <v>1518</v>
          </cell>
          <cell r="O98">
            <v>2484</v>
          </cell>
          <cell r="P98">
            <v>10626</v>
          </cell>
          <cell r="Q98">
            <v>59616</v>
          </cell>
          <cell r="R98">
            <v>70242</v>
          </cell>
          <cell r="S98">
            <v>19098.7998</v>
          </cell>
          <cell r="T98">
            <v>1587</v>
          </cell>
          <cell r="U98">
            <v>2875</v>
          </cell>
          <cell r="V98">
            <v>78480.6</v>
          </cell>
          <cell r="W98">
            <v>21338.87514</v>
          </cell>
          <cell r="X98">
            <v>1</v>
          </cell>
          <cell r="Y98">
            <v>70242</v>
          </cell>
        </row>
        <row r="99">
          <cell r="A99">
            <v>105396</v>
          </cell>
          <cell r="B99" t="str">
            <v>武侯区航中路店</v>
          </cell>
        </row>
        <row r="99">
          <cell r="D99" t="str">
            <v>东南片区</v>
          </cell>
          <cell r="E99">
            <v>1320</v>
          </cell>
          <cell r="F99">
            <v>9240</v>
          </cell>
          <cell r="G99">
            <v>2200</v>
          </cell>
          <cell r="H99">
            <v>52800</v>
          </cell>
          <cell r="I99">
            <v>62040</v>
          </cell>
          <cell r="J99">
            <v>18600</v>
          </cell>
          <cell r="K99" t="str">
            <v>36.97%</v>
          </cell>
          <cell r="L99">
            <v>43.2</v>
          </cell>
          <cell r="M99">
            <v>925.4</v>
          </cell>
          <cell r="N99">
            <v>1452</v>
          </cell>
          <cell r="O99">
            <v>2376</v>
          </cell>
          <cell r="P99">
            <v>10164</v>
          </cell>
          <cell r="Q99">
            <v>57024</v>
          </cell>
          <cell r="R99">
            <v>67188</v>
          </cell>
          <cell r="S99">
            <v>24839.4036</v>
          </cell>
          <cell r="T99">
            <v>1518</v>
          </cell>
          <cell r="U99">
            <v>2645</v>
          </cell>
          <cell r="V99">
            <v>75068.4</v>
          </cell>
          <cell r="W99">
            <v>22320</v>
          </cell>
          <cell r="X99">
            <v>1</v>
          </cell>
          <cell r="Y99">
            <v>67188</v>
          </cell>
        </row>
        <row r="100">
          <cell r="A100">
            <v>104430</v>
          </cell>
          <cell r="B100" t="str">
            <v>中和大道药店</v>
          </cell>
        </row>
        <row r="100">
          <cell r="D100" t="str">
            <v>东南片区</v>
          </cell>
          <cell r="E100">
            <v>1272</v>
          </cell>
          <cell r="F100">
            <v>8904</v>
          </cell>
          <cell r="G100">
            <v>2120</v>
          </cell>
          <cell r="H100">
            <v>50880</v>
          </cell>
          <cell r="I100">
            <v>59784</v>
          </cell>
          <cell r="J100">
            <v>16584.0816</v>
          </cell>
          <cell r="K100" t="str">
            <v>27.74%</v>
          </cell>
          <cell r="L100">
            <v>50.44</v>
          </cell>
          <cell r="M100">
            <v>927.5</v>
          </cell>
          <cell r="N100">
            <v>1399.2</v>
          </cell>
          <cell r="O100">
            <v>2289.6</v>
          </cell>
          <cell r="P100">
            <v>9794.4</v>
          </cell>
          <cell r="Q100">
            <v>54950.4</v>
          </cell>
          <cell r="R100">
            <v>64744.8</v>
          </cell>
          <cell r="S100">
            <v>17960.20752</v>
          </cell>
          <cell r="T100">
            <v>1462.8</v>
          </cell>
          <cell r="U100">
            <v>2530</v>
          </cell>
          <cell r="V100">
            <v>72338.64</v>
          </cell>
          <cell r="W100">
            <v>20066.738736</v>
          </cell>
          <cell r="X100">
            <v>1</v>
          </cell>
          <cell r="Y100">
            <v>64745</v>
          </cell>
        </row>
        <row r="101">
          <cell r="A101">
            <v>104838</v>
          </cell>
          <cell r="B101" t="str">
            <v>蜀州中路店</v>
          </cell>
        </row>
        <row r="101">
          <cell r="D101" t="str">
            <v>城郊二片区</v>
          </cell>
          <cell r="E101">
            <v>1272</v>
          </cell>
          <cell r="F101">
            <v>8904</v>
          </cell>
          <cell r="G101">
            <v>2120</v>
          </cell>
          <cell r="H101">
            <v>50880</v>
          </cell>
          <cell r="I101">
            <v>59784</v>
          </cell>
          <cell r="J101">
            <v>16398.7512</v>
          </cell>
          <cell r="K101" t="str">
            <v>27.43%</v>
          </cell>
          <cell r="L101">
            <v>50.95</v>
          </cell>
          <cell r="M101">
            <v>854.7</v>
          </cell>
          <cell r="N101">
            <v>1399.2</v>
          </cell>
          <cell r="O101">
            <v>2289.6</v>
          </cell>
          <cell r="P101">
            <v>9794.4</v>
          </cell>
          <cell r="Q101">
            <v>54950.4</v>
          </cell>
          <cell r="R101">
            <v>64744.8</v>
          </cell>
          <cell r="S101">
            <v>17759.49864</v>
          </cell>
          <cell r="T101">
            <v>1462.8</v>
          </cell>
          <cell r="U101">
            <v>2438</v>
          </cell>
          <cell r="V101">
            <v>72338.64</v>
          </cell>
          <cell r="W101">
            <v>19842.488952</v>
          </cell>
          <cell r="X101">
            <v>1</v>
          </cell>
          <cell r="Y101">
            <v>64745</v>
          </cell>
        </row>
        <row r="102">
          <cell r="A102">
            <v>104533</v>
          </cell>
          <cell r="B102" t="str">
            <v>潘家街店</v>
          </cell>
        </row>
        <row r="102">
          <cell r="D102" t="str">
            <v>城郊一片区</v>
          </cell>
          <cell r="E102">
            <v>1200</v>
          </cell>
          <cell r="F102">
            <v>8400</v>
          </cell>
          <cell r="G102">
            <v>2000</v>
          </cell>
          <cell r="H102">
            <v>48000</v>
          </cell>
          <cell r="I102">
            <v>56400</v>
          </cell>
          <cell r="J102">
            <v>16632.36</v>
          </cell>
          <cell r="K102" t="str">
            <v>29.49%</v>
          </cell>
          <cell r="L102">
            <v>50.02</v>
          </cell>
          <cell r="M102">
            <v>1055.6</v>
          </cell>
          <cell r="N102">
            <v>1320</v>
          </cell>
          <cell r="O102">
            <v>2160</v>
          </cell>
          <cell r="P102">
            <v>9240</v>
          </cell>
          <cell r="Q102">
            <v>51840</v>
          </cell>
          <cell r="R102">
            <v>61080</v>
          </cell>
          <cell r="S102">
            <v>18012.492</v>
          </cell>
          <cell r="T102">
            <v>1380</v>
          </cell>
          <cell r="U102">
            <v>2438</v>
          </cell>
          <cell r="V102">
            <v>66552</v>
          </cell>
          <cell r="W102">
            <v>20125.1556</v>
          </cell>
          <cell r="X102">
            <v>1</v>
          </cell>
          <cell r="Y102">
            <v>61080</v>
          </cell>
        </row>
        <row r="103">
          <cell r="A103">
            <v>105751</v>
          </cell>
          <cell r="B103" t="str">
            <v>新下街</v>
          </cell>
        </row>
        <row r="103">
          <cell r="D103" t="str">
            <v>东南片区</v>
          </cell>
          <cell r="E103">
            <v>1750</v>
          </cell>
          <cell r="F103">
            <v>12250</v>
          </cell>
          <cell r="G103">
            <v>2500</v>
          </cell>
          <cell r="H103">
            <v>60000</v>
          </cell>
          <cell r="I103">
            <v>72250</v>
          </cell>
          <cell r="J103">
            <v>21675</v>
          </cell>
          <cell r="K103">
            <v>0.3</v>
          </cell>
          <cell r="L103">
            <v>40</v>
          </cell>
          <cell r="M103">
            <v>60</v>
          </cell>
          <cell r="N103">
            <v>1925</v>
          </cell>
          <cell r="O103">
            <v>2700</v>
          </cell>
          <cell r="P103">
            <v>13475</v>
          </cell>
          <cell r="Q103">
            <v>64800</v>
          </cell>
          <cell r="R103">
            <v>78275</v>
          </cell>
          <cell r="S103">
            <v>23482.5</v>
          </cell>
          <cell r="T103">
            <v>2012.5</v>
          </cell>
          <cell r="U103">
            <v>2300</v>
          </cell>
          <cell r="V103">
            <v>85255</v>
          </cell>
          <cell r="W103">
            <v>25576.5</v>
          </cell>
          <cell r="X103">
            <v>1</v>
          </cell>
          <cell r="Y103">
            <v>78275</v>
          </cell>
        </row>
        <row r="104">
          <cell r="A104">
            <v>105910</v>
          </cell>
          <cell r="B104" t="str">
            <v>紫薇东路</v>
          </cell>
        </row>
        <row r="104">
          <cell r="D104" t="str">
            <v>东南片区</v>
          </cell>
          <cell r="E104">
            <v>1400</v>
          </cell>
          <cell r="F104">
            <v>9800</v>
          </cell>
          <cell r="G104">
            <v>2000</v>
          </cell>
          <cell r="H104">
            <v>48000</v>
          </cell>
          <cell r="I104">
            <v>57800</v>
          </cell>
          <cell r="J104">
            <v>17340</v>
          </cell>
          <cell r="K104">
            <v>0.3</v>
          </cell>
          <cell r="L104">
            <v>40</v>
          </cell>
          <cell r="M104">
            <v>40</v>
          </cell>
          <cell r="N104">
            <v>1540</v>
          </cell>
          <cell r="O104">
            <v>2160</v>
          </cell>
          <cell r="P104">
            <v>10780</v>
          </cell>
          <cell r="Q104">
            <v>51840</v>
          </cell>
          <cell r="R104">
            <v>62620</v>
          </cell>
          <cell r="S104">
            <v>18786</v>
          </cell>
          <cell r="T104">
            <v>1610</v>
          </cell>
          <cell r="U104">
            <v>2875</v>
          </cell>
          <cell r="V104">
            <v>68204</v>
          </cell>
          <cell r="W104">
            <v>20461.2</v>
          </cell>
          <cell r="X104">
            <v>1</v>
          </cell>
          <cell r="Y104">
            <v>62620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会员资料"/>
      <sheetName val="Sheet3"/>
      <sheetName val="信息有误"/>
      <sheetName val="Sheet1"/>
      <sheetName val="会员资料 (2)"/>
      <sheetName val="无消费"/>
    </sheetNames>
    <sheetDataSet>
      <sheetData sheetId="0"/>
      <sheetData sheetId="1"/>
      <sheetData sheetId="2"/>
      <sheetData sheetId="3">
        <row r="3">
          <cell r="A3" t="str">
            <v>计数项:手机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78</v>
          </cell>
        </row>
        <row r="6">
          <cell r="A6">
            <v>54</v>
          </cell>
          <cell r="B6">
            <v>201</v>
          </cell>
        </row>
        <row r="7">
          <cell r="A7">
            <v>56</v>
          </cell>
          <cell r="B7">
            <v>95</v>
          </cell>
        </row>
        <row r="8">
          <cell r="A8">
            <v>307</v>
          </cell>
          <cell r="B8">
            <v>925</v>
          </cell>
        </row>
        <row r="9">
          <cell r="A9">
            <v>308</v>
          </cell>
          <cell r="B9">
            <v>140</v>
          </cell>
        </row>
        <row r="10">
          <cell r="A10">
            <v>311</v>
          </cell>
          <cell r="B10">
            <v>52</v>
          </cell>
        </row>
        <row r="11">
          <cell r="A11">
            <v>329</v>
          </cell>
          <cell r="B11">
            <v>118</v>
          </cell>
        </row>
        <row r="12">
          <cell r="A12">
            <v>337</v>
          </cell>
          <cell r="B12">
            <v>753</v>
          </cell>
        </row>
        <row r="13">
          <cell r="A13">
            <v>339</v>
          </cell>
          <cell r="B13">
            <v>78</v>
          </cell>
        </row>
        <row r="14">
          <cell r="A14">
            <v>341</v>
          </cell>
          <cell r="B14">
            <v>353</v>
          </cell>
        </row>
        <row r="15">
          <cell r="A15">
            <v>343</v>
          </cell>
          <cell r="B15">
            <v>124</v>
          </cell>
        </row>
        <row r="16">
          <cell r="A16">
            <v>347</v>
          </cell>
          <cell r="B16">
            <v>138</v>
          </cell>
        </row>
        <row r="17">
          <cell r="A17">
            <v>349</v>
          </cell>
          <cell r="B17">
            <v>119</v>
          </cell>
        </row>
        <row r="18">
          <cell r="A18">
            <v>351</v>
          </cell>
          <cell r="B18">
            <v>102</v>
          </cell>
        </row>
        <row r="19">
          <cell r="A19">
            <v>355</v>
          </cell>
          <cell r="B19">
            <v>125</v>
          </cell>
        </row>
        <row r="20">
          <cell r="A20">
            <v>357</v>
          </cell>
          <cell r="B20">
            <v>210</v>
          </cell>
        </row>
        <row r="21">
          <cell r="A21">
            <v>359</v>
          </cell>
          <cell r="B21">
            <v>146</v>
          </cell>
        </row>
        <row r="22">
          <cell r="A22">
            <v>365</v>
          </cell>
          <cell r="B22">
            <v>208</v>
          </cell>
        </row>
        <row r="23">
          <cell r="A23">
            <v>367</v>
          </cell>
          <cell r="B23">
            <v>191</v>
          </cell>
        </row>
        <row r="24">
          <cell r="A24">
            <v>371</v>
          </cell>
          <cell r="B24">
            <v>77</v>
          </cell>
        </row>
        <row r="25">
          <cell r="A25">
            <v>373</v>
          </cell>
          <cell r="B25">
            <v>179</v>
          </cell>
        </row>
        <row r="26">
          <cell r="A26">
            <v>377</v>
          </cell>
          <cell r="B26">
            <v>255</v>
          </cell>
        </row>
        <row r="27">
          <cell r="A27">
            <v>379</v>
          </cell>
          <cell r="B27">
            <v>190</v>
          </cell>
        </row>
        <row r="28">
          <cell r="A28">
            <v>385</v>
          </cell>
          <cell r="B28">
            <v>368</v>
          </cell>
        </row>
        <row r="29">
          <cell r="A29">
            <v>387</v>
          </cell>
          <cell r="B29">
            <v>147</v>
          </cell>
        </row>
        <row r="30">
          <cell r="A30">
            <v>391</v>
          </cell>
          <cell r="B30">
            <v>192</v>
          </cell>
        </row>
        <row r="31">
          <cell r="A31">
            <v>399</v>
          </cell>
          <cell r="B31">
            <v>285</v>
          </cell>
        </row>
        <row r="32">
          <cell r="A32">
            <v>511</v>
          </cell>
          <cell r="B32">
            <v>184</v>
          </cell>
        </row>
        <row r="33">
          <cell r="A33">
            <v>513</v>
          </cell>
          <cell r="B33">
            <v>147</v>
          </cell>
        </row>
        <row r="34">
          <cell r="A34">
            <v>514</v>
          </cell>
          <cell r="B34">
            <v>124</v>
          </cell>
        </row>
        <row r="35">
          <cell r="A35">
            <v>515</v>
          </cell>
          <cell r="B35">
            <v>149</v>
          </cell>
        </row>
        <row r="36">
          <cell r="A36">
            <v>517</v>
          </cell>
          <cell r="B36">
            <v>511</v>
          </cell>
        </row>
        <row r="37">
          <cell r="A37">
            <v>539</v>
          </cell>
          <cell r="B37">
            <v>82</v>
          </cell>
        </row>
        <row r="38">
          <cell r="A38">
            <v>541</v>
          </cell>
          <cell r="B38">
            <v>1</v>
          </cell>
        </row>
        <row r="39">
          <cell r="A39">
            <v>545</v>
          </cell>
          <cell r="B39">
            <v>70</v>
          </cell>
        </row>
        <row r="40">
          <cell r="A40">
            <v>546</v>
          </cell>
          <cell r="B40">
            <v>291</v>
          </cell>
        </row>
        <row r="41">
          <cell r="A41">
            <v>549</v>
          </cell>
          <cell r="B41">
            <v>139</v>
          </cell>
        </row>
        <row r="42">
          <cell r="A42">
            <v>570</v>
          </cell>
          <cell r="B42">
            <v>136</v>
          </cell>
        </row>
        <row r="43">
          <cell r="A43">
            <v>571</v>
          </cell>
          <cell r="B43">
            <v>224</v>
          </cell>
        </row>
        <row r="44">
          <cell r="A44">
            <v>572</v>
          </cell>
          <cell r="B44">
            <v>154</v>
          </cell>
        </row>
        <row r="45">
          <cell r="A45">
            <v>573</v>
          </cell>
          <cell r="B45">
            <v>72</v>
          </cell>
        </row>
        <row r="46">
          <cell r="A46">
            <v>578</v>
          </cell>
          <cell r="B46">
            <v>160</v>
          </cell>
        </row>
        <row r="47">
          <cell r="A47">
            <v>581</v>
          </cell>
          <cell r="B47">
            <v>138</v>
          </cell>
        </row>
        <row r="48">
          <cell r="A48">
            <v>582</v>
          </cell>
          <cell r="B48">
            <v>443</v>
          </cell>
        </row>
        <row r="49">
          <cell r="A49">
            <v>584</v>
          </cell>
          <cell r="B49">
            <v>184</v>
          </cell>
        </row>
        <row r="50">
          <cell r="A50">
            <v>585</v>
          </cell>
          <cell r="B50">
            <v>256</v>
          </cell>
        </row>
        <row r="51">
          <cell r="A51">
            <v>587</v>
          </cell>
          <cell r="B51">
            <v>62</v>
          </cell>
        </row>
        <row r="52">
          <cell r="A52">
            <v>591</v>
          </cell>
          <cell r="B52">
            <v>119</v>
          </cell>
        </row>
        <row r="53">
          <cell r="A53">
            <v>594</v>
          </cell>
          <cell r="B53">
            <v>134</v>
          </cell>
        </row>
        <row r="54">
          <cell r="A54">
            <v>598</v>
          </cell>
          <cell r="B54">
            <v>186</v>
          </cell>
        </row>
        <row r="55">
          <cell r="A55">
            <v>704</v>
          </cell>
          <cell r="B55">
            <v>143</v>
          </cell>
        </row>
        <row r="56">
          <cell r="A56">
            <v>706</v>
          </cell>
          <cell r="B56">
            <v>80</v>
          </cell>
        </row>
        <row r="57">
          <cell r="A57">
            <v>707</v>
          </cell>
          <cell r="B57">
            <v>210</v>
          </cell>
        </row>
        <row r="58">
          <cell r="A58">
            <v>709</v>
          </cell>
          <cell r="B58">
            <v>130</v>
          </cell>
        </row>
        <row r="59">
          <cell r="A59">
            <v>710</v>
          </cell>
          <cell r="B59">
            <v>120</v>
          </cell>
        </row>
        <row r="60">
          <cell r="A60">
            <v>712</v>
          </cell>
          <cell r="B60">
            <v>277</v>
          </cell>
        </row>
        <row r="61">
          <cell r="A61">
            <v>713</v>
          </cell>
          <cell r="B61">
            <v>83</v>
          </cell>
        </row>
        <row r="62">
          <cell r="A62">
            <v>716</v>
          </cell>
          <cell r="B62">
            <v>64</v>
          </cell>
        </row>
        <row r="63">
          <cell r="A63">
            <v>717</v>
          </cell>
          <cell r="B63">
            <v>142</v>
          </cell>
        </row>
        <row r="64">
          <cell r="A64">
            <v>718</v>
          </cell>
          <cell r="B64">
            <v>79</v>
          </cell>
        </row>
        <row r="65">
          <cell r="A65">
            <v>720</v>
          </cell>
          <cell r="B65">
            <v>198</v>
          </cell>
        </row>
        <row r="66">
          <cell r="A66">
            <v>721</v>
          </cell>
          <cell r="B66">
            <v>161</v>
          </cell>
        </row>
        <row r="67">
          <cell r="A67">
            <v>723</v>
          </cell>
          <cell r="B67">
            <v>156</v>
          </cell>
        </row>
        <row r="68">
          <cell r="A68">
            <v>724</v>
          </cell>
          <cell r="B68">
            <v>134</v>
          </cell>
        </row>
        <row r="69">
          <cell r="A69">
            <v>726</v>
          </cell>
          <cell r="B69">
            <v>194</v>
          </cell>
        </row>
        <row r="70">
          <cell r="A70">
            <v>727</v>
          </cell>
          <cell r="B70">
            <v>111</v>
          </cell>
        </row>
        <row r="71">
          <cell r="A71">
            <v>730</v>
          </cell>
          <cell r="B71">
            <v>398</v>
          </cell>
        </row>
        <row r="72">
          <cell r="A72">
            <v>732</v>
          </cell>
          <cell r="B72">
            <v>60</v>
          </cell>
        </row>
        <row r="73">
          <cell r="A73">
            <v>733</v>
          </cell>
          <cell r="B73">
            <v>147</v>
          </cell>
        </row>
        <row r="74">
          <cell r="A74">
            <v>737</v>
          </cell>
          <cell r="B74">
            <v>268</v>
          </cell>
        </row>
        <row r="75">
          <cell r="A75">
            <v>738</v>
          </cell>
          <cell r="B75">
            <v>107</v>
          </cell>
        </row>
        <row r="76">
          <cell r="A76">
            <v>740</v>
          </cell>
          <cell r="B76">
            <v>130</v>
          </cell>
        </row>
        <row r="77">
          <cell r="A77">
            <v>741</v>
          </cell>
          <cell r="B77">
            <v>106</v>
          </cell>
        </row>
        <row r="78">
          <cell r="A78">
            <v>742</v>
          </cell>
          <cell r="B78">
            <v>98</v>
          </cell>
        </row>
        <row r="79">
          <cell r="A79">
            <v>743</v>
          </cell>
          <cell r="B79">
            <v>178</v>
          </cell>
        </row>
        <row r="80">
          <cell r="A80">
            <v>744</v>
          </cell>
          <cell r="B80">
            <v>169</v>
          </cell>
        </row>
        <row r="81">
          <cell r="A81">
            <v>745</v>
          </cell>
          <cell r="B81">
            <v>80</v>
          </cell>
        </row>
        <row r="82">
          <cell r="A82">
            <v>746</v>
          </cell>
          <cell r="B82">
            <v>222</v>
          </cell>
        </row>
        <row r="83">
          <cell r="A83">
            <v>747</v>
          </cell>
          <cell r="B83">
            <v>139</v>
          </cell>
        </row>
        <row r="84">
          <cell r="A84">
            <v>748</v>
          </cell>
          <cell r="B84">
            <v>154</v>
          </cell>
        </row>
        <row r="85">
          <cell r="A85">
            <v>750</v>
          </cell>
          <cell r="B85">
            <v>589</v>
          </cell>
        </row>
        <row r="86">
          <cell r="A86">
            <v>752</v>
          </cell>
          <cell r="B86">
            <v>63</v>
          </cell>
        </row>
        <row r="87">
          <cell r="A87">
            <v>753</v>
          </cell>
          <cell r="B87">
            <v>137</v>
          </cell>
        </row>
        <row r="88">
          <cell r="A88">
            <v>754</v>
          </cell>
          <cell r="B88">
            <v>306</v>
          </cell>
        </row>
        <row r="89">
          <cell r="A89">
            <v>101453</v>
          </cell>
          <cell r="B89">
            <v>156</v>
          </cell>
        </row>
        <row r="90">
          <cell r="A90">
            <v>102478</v>
          </cell>
          <cell r="B90">
            <v>262</v>
          </cell>
        </row>
        <row r="91">
          <cell r="A91">
            <v>102479</v>
          </cell>
          <cell r="B91">
            <v>289</v>
          </cell>
        </row>
        <row r="92">
          <cell r="A92">
            <v>102564</v>
          </cell>
          <cell r="B92">
            <v>132</v>
          </cell>
        </row>
        <row r="93">
          <cell r="A93">
            <v>102565</v>
          </cell>
          <cell r="B93">
            <v>233</v>
          </cell>
        </row>
        <row r="94">
          <cell r="A94">
            <v>102567</v>
          </cell>
          <cell r="B94">
            <v>134</v>
          </cell>
        </row>
        <row r="95">
          <cell r="A95">
            <v>102934</v>
          </cell>
          <cell r="B95">
            <v>364</v>
          </cell>
        </row>
        <row r="96">
          <cell r="A96">
            <v>102935</v>
          </cell>
          <cell r="B96">
            <v>257</v>
          </cell>
        </row>
        <row r="97">
          <cell r="A97">
            <v>103198</v>
          </cell>
          <cell r="B97">
            <v>226</v>
          </cell>
        </row>
        <row r="98">
          <cell r="A98">
            <v>103199</v>
          </cell>
          <cell r="B98">
            <v>241</v>
          </cell>
        </row>
        <row r="99">
          <cell r="A99">
            <v>103639</v>
          </cell>
          <cell r="B99">
            <v>268</v>
          </cell>
        </row>
        <row r="100">
          <cell r="A100">
            <v>104428</v>
          </cell>
          <cell r="B100">
            <v>302</v>
          </cell>
        </row>
        <row r="101">
          <cell r="A101">
            <v>104429</v>
          </cell>
          <cell r="B101">
            <v>42</v>
          </cell>
        </row>
        <row r="102">
          <cell r="A102">
            <v>104430</v>
          </cell>
          <cell r="B102">
            <v>197</v>
          </cell>
        </row>
        <row r="103">
          <cell r="A103">
            <v>104533</v>
          </cell>
          <cell r="B103">
            <v>305</v>
          </cell>
        </row>
        <row r="104">
          <cell r="A104">
            <v>104838</v>
          </cell>
          <cell r="B104">
            <v>157</v>
          </cell>
        </row>
        <row r="105">
          <cell r="A105">
            <v>105267</v>
          </cell>
          <cell r="B105">
            <v>331</v>
          </cell>
        </row>
        <row r="106">
          <cell r="A106">
            <v>105396</v>
          </cell>
          <cell r="B106">
            <v>211</v>
          </cell>
        </row>
        <row r="107">
          <cell r="A107">
            <v>105751</v>
          </cell>
          <cell r="B107">
            <v>447</v>
          </cell>
        </row>
        <row r="108">
          <cell r="A108">
            <v>105910</v>
          </cell>
          <cell r="B108">
            <v>171</v>
          </cell>
        </row>
        <row r="109">
          <cell r="A109">
            <v>106066</v>
          </cell>
          <cell r="B109">
            <v>103</v>
          </cell>
        </row>
        <row r="110">
          <cell r="A110" t="str">
            <v>总计</v>
          </cell>
          <cell r="B110">
            <v>20276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  <cell r="G2" t="str">
            <v>会员消费笔数</v>
          </cell>
          <cell r="H2" t="str">
            <v>会员消费笔数占比</v>
          </cell>
          <cell r="I2" t="str">
            <v>总销售</v>
          </cell>
          <cell r="J2" t="str">
            <v>会员消费</v>
          </cell>
          <cell r="K2" t="str">
            <v>会员消费占比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13309</v>
          </cell>
          <cell r="G3">
            <v>6405</v>
          </cell>
          <cell r="H3" t="str">
            <v>48.13%</v>
          </cell>
          <cell r="I3">
            <v>1719279.17</v>
          </cell>
          <cell r="J3">
            <v>981348.5</v>
          </cell>
          <cell r="K3" t="str">
            <v>57.08%</v>
          </cell>
        </row>
        <row r="4">
          <cell r="B4">
            <v>54</v>
          </cell>
          <cell r="C4" t="str">
            <v>四川太极怀远店</v>
          </cell>
          <cell r="D4" t="str">
            <v>是</v>
          </cell>
          <cell r="E4">
            <v>2008</v>
          </cell>
          <cell r="F4">
            <v>3519</v>
          </cell>
          <cell r="G4">
            <v>2420</v>
          </cell>
          <cell r="H4" t="str">
            <v>68.77%</v>
          </cell>
          <cell r="I4">
            <v>237030.98</v>
          </cell>
          <cell r="J4">
            <v>199047.93</v>
          </cell>
          <cell r="K4" t="str">
            <v>83.98%</v>
          </cell>
        </row>
        <row r="5">
          <cell r="B5">
            <v>308</v>
          </cell>
          <cell r="C5" t="str">
            <v>四川太极红星店</v>
          </cell>
          <cell r="D5" t="str">
            <v>是</v>
          </cell>
          <cell r="E5">
            <v>2008</v>
          </cell>
          <cell r="F5">
            <v>2815</v>
          </cell>
          <cell r="G5">
            <v>1382</v>
          </cell>
          <cell r="H5" t="str">
            <v>49.09%</v>
          </cell>
          <cell r="I5">
            <v>224033.97</v>
          </cell>
          <cell r="J5">
            <v>137634.54</v>
          </cell>
          <cell r="K5" t="str">
            <v>61.43%</v>
          </cell>
        </row>
        <row r="6">
          <cell r="B6">
            <v>52</v>
          </cell>
          <cell r="C6" t="str">
            <v>四川太极崇州中心店</v>
          </cell>
          <cell r="D6" t="str">
            <v>是</v>
          </cell>
          <cell r="E6">
            <v>2008</v>
          </cell>
          <cell r="F6">
            <v>2483</v>
          </cell>
          <cell r="G6">
            <v>1486</v>
          </cell>
          <cell r="H6" t="str">
            <v>59.85%</v>
          </cell>
          <cell r="I6">
            <v>198338.52</v>
          </cell>
          <cell r="J6">
            <v>113492.35</v>
          </cell>
          <cell r="K6" t="str">
            <v>57.22%</v>
          </cell>
        </row>
        <row r="7">
          <cell r="B7">
            <v>329</v>
          </cell>
          <cell r="C7" t="str">
            <v>四川太极温江店</v>
          </cell>
          <cell r="D7" t="str">
            <v>是</v>
          </cell>
          <cell r="E7">
            <v>2008</v>
          </cell>
          <cell r="F7">
            <v>2103</v>
          </cell>
          <cell r="G7">
            <v>1392</v>
          </cell>
          <cell r="H7" t="str">
            <v>66.19%</v>
          </cell>
          <cell r="I7">
            <v>186863.14</v>
          </cell>
          <cell r="J7">
            <v>157649.21</v>
          </cell>
          <cell r="K7" t="str">
            <v>84.37%</v>
          </cell>
        </row>
        <row r="8">
          <cell r="B8">
            <v>311</v>
          </cell>
          <cell r="C8" t="str">
            <v>四川太极西部店</v>
          </cell>
          <cell r="D8" t="str">
            <v>是</v>
          </cell>
          <cell r="E8">
            <v>2008</v>
          </cell>
          <cell r="F8">
            <v>919</v>
          </cell>
          <cell r="G8">
            <v>567</v>
          </cell>
          <cell r="H8" t="str">
            <v>61.7%</v>
          </cell>
          <cell r="I8">
            <v>152035.28</v>
          </cell>
          <cell r="J8">
            <v>110042.65</v>
          </cell>
          <cell r="K8" t="str">
            <v>72.38%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1570</v>
          </cell>
          <cell r="G9">
            <v>1063</v>
          </cell>
          <cell r="H9" t="str">
            <v>67.71%</v>
          </cell>
          <cell r="I9">
            <v>111106.69</v>
          </cell>
          <cell r="J9">
            <v>96783.68</v>
          </cell>
          <cell r="K9" t="str">
            <v>87.11%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7335</v>
          </cell>
          <cell r="G10">
            <v>2946</v>
          </cell>
          <cell r="H10" t="str">
            <v>40.16%</v>
          </cell>
          <cell r="I10">
            <v>774744.53</v>
          </cell>
          <cell r="J10">
            <v>492157.73</v>
          </cell>
          <cell r="K10" t="str">
            <v>63.53%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6804</v>
          </cell>
          <cell r="G11">
            <v>3748</v>
          </cell>
          <cell r="H11" t="str">
            <v>55.09%</v>
          </cell>
          <cell r="I11">
            <v>708493</v>
          </cell>
          <cell r="J11">
            <v>475467.33</v>
          </cell>
          <cell r="K11" t="str">
            <v>67.11%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4467</v>
          </cell>
          <cell r="G12">
            <v>3191</v>
          </cell>
          <cell r="H12" t="str">
            <v>71.43%</v>
          </cell>
          <cell r="I12">
            <v>475180.72</v>
          </cell>
          <cell r="J12">
            <v>409586.71</v>
          </cell>
          <cell r="K12" t="str">
            <v>86.2%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2635</v>
          </cell>
          <cell r="G13">
            <v>1584</v>
          </cell>
          <cell r="H13" t="str">
            <v>60.11%</v>
          </cell>
          <cell r="I13">
            <v>234283.77</v>
          </cell>
          <cell r="J13">
            <v>155445.14</v>
          </cell>
          <cell r="K13" t="str">
            <v>66.35%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2739</v>
          </cell>
          <cell r="G14">
            <v>1337</v>
          </cell>
          <cell r="H14" t="str">
            <v>48.81%</v>
          </cell>
          <cell r="I14">
            <v>226857.14</v>
          </cell>
          <cell r="J14">
            <v>139260.08</v>
          </cell>
          <cell r="K14" t="str">
            <v>61.39%</v>
          </cell>
        </row>
        <row r="15">
          <cell r="B15">
            <v>351</v>
          </cell>
          <cell r="C15" t="str">
            <v>四川太极都江堰药店</v>
          </cell>
          <cell r="D15" t="str">
            <v>是</v>
          </cell>
          <cell r="E15">
            <v>2009</v>
          </cell>
          <cell r="F15">
            <v>1868</v>
          </cell>
          <cell r="G15">
            <v>993</v>
          </cell>
          <cell r="H15" t="str">
            <v>53.16%</v>
          </cell>
          <cell r="I15">
            <v>195395.64</v>
          </cell>
          <cell r="J15">
            <v>159240.69</v>
          </cell>
          <cell r="K15" t="str">
            <v>81.5%</v>
          </cell>
        </row>
        <row r="16">
          <cell r="B16">
            <v>349</v>
          </cell>
          <cell r="C16" t="str">
            <v>四川太极人民中路店</v>
          </cell>
          <cell r="D16" t="str">
            <v/>
          </cell>
          <cell r="E16">
            <v>2009</v>
          </cell>
          <cell r="F16">
            <v>2868</v>
          </cell>
          <cell r="G16">
            <v>1115</v>
          </cell>
          <cell r="H16" t="str">
            <v>38.88%</v>
          </cell>
          <cell r="I16">
            <v>185951.27</v>
          </cell>
          <cell r="J16">
            <v>105601.02</v>
          </cell>
          <cell r="K16" t="str">
            <v>56.79%</v>
          </cell>
        </row>
        <row r="17">
          <cell r="B17">
            <v>347</v>
          </cell>
          <cell r="C17" t="str">
            <v>四川太极清江东路2药店</v>
          </cell>
          <cell r="D17" t="str">
            <v>是</v>
          </cell>
          <cell r="E17">
            <v>2009</v>
          </cell>
          <cell r="F17">
            <v>2540</v>
          </cell>
          <cell r="G17">
            <v>1261</v>
          </cell>
          <cell r="H17" t="str">
            <v>49.65%</v>
          </cell>
          <cell r="I17">
            <v>177627.38</v>
          </cell>
          <cell r="J17">
            <v>126317.86</v>
          </cell>
          <cell r="K17" t="str">
            <v>71.11%</v>
          </cell>
        </row>
        <row r="18">
          <cell r="B18">
            <v>345</v>
          </cell>
          <cell r="C18" t="str">
            <v>四川太极交大药店</v>
          </cell>
          <cell r="D18" t="str">
            <v/>
          </cell>
          <cell r="E18">
            <v>2009</v>
          </cell>
          <cell r="F18">
            <v>4</v>
          </cell>
          <cell r="G18" t="str">
            <v/>
          </cell>
          <cell r="H18" t="str">
            <v>%</v>
          </cell>
          <cell r="I18">
            <v>138926.9</v>
          </cell>
          <cell r="J18" t="str">
            <v/>
          </cell>
          <cell r="K18" t="str">
            <v>%</v>
          </cell>
        </row>
        <row r="19">
          <cell r="B19">
            <v>339</v>
          </cell>
          <cell r="C19" t="str">
            <v>四川太极沙河源药店</v>
          </cell>
          <cell r="D19" t="str">
            <v>是</v>
          </cell>
          <cell r="E19">
            <v>2009</v>
          </cell>
          <cell r="F19">
            <v>1742</v>
          </cell>
          <cell r="G19">
            <v>1024</v>
          </cell>
          <cell r="H19" t="str">
            <v>58.78%</v>
          </cell>
          <cell r="I19">
            <v>118634.14</v>
          </cell>
          <cell r="J19">
            <v>90772.53</v>
          </cell>
          <cell r="K19" t="str">
            <v>76.51%</v>
          </cell>
        </row>
        <row r="20">
          <cell r="B20">
            <v>517</v>
          </cell>
          <cell r="C20" t="str">
            <v>四川太极青羊区北东街店</v>
          </cell>
          <cell r="D20" t="str">
            <v/>
          </cell>
          <cell r="E20">
            <v>2010</v>
          </cell>
          <cell r="F20">
            <v>7208</v>
          </cell>
          <cell r="G20">
            <v>2358</v>
          </cell>
          <cell r="H20" t="str">
            <v>32.71%</v>
          </cell>
          <cell r="I20">
            <v>667498.59</v>
          </cell>
          <cell r="J20">
            <v>258817.17</v>
          </cell>
          <cell r="K20" t="str">
            <v>38.77%</v>
          </cell>
        </row>
        <row r="21">
          <cell r="B21">
            <v>571</v>
          </cell>
          <cell r="C21" t="str">
            <v>四川太极高新区民丰大道西段药店</v>
          </cell>
          <cell r="D21" t="str">
            <v>是</v>
          </cell>
          <cell r="E21">
            <v>2010</v>
          </cell>
          <cell r="F21">
            <v>4554</v>
          </cell>
          <cell r="G21">
            <v>3104</v>
          </cell>
          <cell r="H21" t="str">
            <v>68.16%</v>
          </cell>
          <cell r="I21">
            <v>439085.43</v>
          </cell>
          <cell r="J21">
            <v>353054.4</v>
          </cell>
          <cell r="K21" t="str">
            <v>80.41%</v>
          </cell>
        </row>
        <row r="22">
          <cell r="B22">
            <v>385</v>
          </cell>
          <cell r="C22" t="str">
            <v>四川太极五津西路药店</v>
          </cell>
          <cell r="D22" t="str">
            <v>是</v>
          </cell>
          <cell r="E22">
            <v>2010</v>
          </cell>
          <cell r="F22">
            <v>3578</v>
          </cell>
          <cell r="G22">
            <v>2332</v>
          </cell>
          <cell r="H22" t="str">
            <v>65.18%</v>
          </cell>
          <cell r="I22">
            <v>352838.69</v>
          </cell>
          <cell r="J22">
            <v>302458.46</v>
          </cell>
          <cell r="K22" t="str">
            <v>85.72%</v>
          </cell>
        </row>
        <row r="23">
          <cell r="B23">
            <v>365</v>
          </cell>
          <cell r="C23" t="str">
            <v>四川太极光华村街药店</v>
          </cell>
          <cell r="D23" t="str">
            <v>是</v>
          </cell>
          <cell r="E23">
            <v>2010</v>
          </cell>
          <cell r="F23">
            <v>3840</v>
          </cell>
          <cell r="G23">
            <v>2084</v>
          </cell>
          <cell r="H23" t="str">
            <v>54.27%</v>
          </cell>
          <cell r="I23">
            <v>345470.97</v>
          </cell>
          <cell r="J23">
            <v>255141.55</v>
          </cell>
          <cell r="K23" t="str">
            <v>73.85%</v>
          </cell>
        </row>
        <row r="24">
          <cell r="B24">
            <v>387</v>
          </cell>
          <cell r="C24" t="str">
            <v>四川太极新乐中街药店</v>
          </cell>
          <cell r="D24" t="str">
            <v/>
          </cell>
          <cell r="E24">
            <v>2010</v>
          </cell>
          <cell r="F24">
            <v>4270</v>
          </cell>
          <cell r="G24">
            <v>2881</v>
          </cell>
          <cell r="H24" t="str">
            <v>67.47%</v>
          </cell>
          <cell r="I24">
            <v>301418.57</v>
          </cell>
          <cell r="J24">
            <v>232286.89</v>
          </cell>
          <cell r="K24" t="str">
            <v>77.06%</v>
          </cell>
        </row>
        <row r="25">
          <cell r="B25">
            <v>546</v>
          </cell>
          <cell r="C25" t="str">
            <v>四川太极锦江区榕声路店</v>
          </cell>
          <cell r="D25" t="str">
            <v/>
          </cell>
          <cell r="E25">
            <v>2010</v>
          </cell>
          <cell r="F25">
            <v>4434</v>
          </cell>
          <cell r="G25">
            <v>2992</v>
          </cell>
          <cell r="H25" t="str">
            <v>67.48%</v>
          </cell>
          <cell r="I25">
            <v>287802.14</v>
          </cell>
          <cell r="J25">
            <v>230945</v>
          </cell>
          <cell r="K25" t="str">
            <v>80.24%</v>
          </cell>
        </row>
        <row r="26">
          <cell r="B26">
            <v>373</v>
          </cell>
          <cell r="C26" t="str">
            <v>四川太极通盈街药店</v>
          </cell>
          <cell r="D26" t="str">
            <v/>
          </cell>
          <cell r="E26">
            <v>2010</v>
          </cell>
          <cell r="F26">
            <v>3683</v>
          </cell>
          <cell r="G26">
            <v>2769</v>
          </cell>
          <cell r="H26" t="str">
            <v>75.18%</v>
          </cell>
          <cell r="I26">
            <v>268549.42</v>
          </cell>
          <cell r="J26">
            <v>226590.88</v>
          </cell>
          <cell r="K26" t="str">
            <v>84.38%</v>
          </cell>
        </row>
        <row r="27">
          <cell r="B27">
            <v>359</v>
          </cell>
          <cell r="C27" t="str">
            <v>四川太极枣子巷药店</v>
          </cell>
          <cell r="D27" t="str">
            <v/>
          </cell>
          <cell r="E27">
            <v>2010</v>
          </cell>
          <cell r="F27">
            <v>3316</v>
          </cell>
          <cell r="G27">
            <v>1846</v>
          </cell>
          <cell r="H27" t="str">
            <v>55.67%</v>
          </cell>
          <cell r="I27">
            <v>266590.99</v>
          </cell>
          <cell r="J27">
            <v>215196.98</v>
          </cell>
          <cell r="K27" t="str">
            <v>80.72%</v>
          </cell>
        </row>
        <row r="28">
          <cell r="B28">
            <v>513</v>
          </cell>
          <cell r="C28" t="str">
            <v>四川太极武侯区顺和街店</v>
          </cell>
          <cell r="D28" t="str">
            <v/>
          </cell>
          <cell r="E28">
            <v>2010</v>
          </cell>
          <cell r="F28">
            <v>3665</v>
          </cell>
          <cell r="G28">
            <v>2620</v>
          </cell>
          <cell r="H28" t="str">
            <v>71.49%</v>
          </cell>
          <cell r="I28">
            <v>253693.31</v>
          </cell>
          <cell r="J28">
            <v>210677.34</v>
          </cell>
          <cell r="K28" t="str">
            <v>83.04%</v>
          </cell>
        </row>
        <row r="29">
          <cell r="B29">
            <v>514</v>
          </cell>
          <cell r="C29" t="str">
            <v>四川太极新津邓双镇岷江店</v>
          </cell>
          <cell r="D29" t="str">
            <v/>
          </cell>
          <cell r="E29">
            <v>2010</v>
          </cell>
          <cell r="F29">
            <v>3845</v>
          </cell>
          <cell r="G29">
            <v>3108</v>
          </cell>
          <cell r="H29" t="str">
            <v>80.83%</v>
          </cell>
          <cell r="I29">
            <v>250534.34</v>
          </cell>
          <cell r="J29">
            <v>228428.45</v>
          </cell>
          <cell r="K29" t="str">
            <v>91.18%</v>
          </cell>
        </row>
        <row r="30">
          <cell r="B30">
            <v>399</v>
          </cell>
          <cell r="C30" t="str">
            <v>四川太极高新天久北巷药店</v>
          </cell>
          <cell r="D30" t="str">
            <v/>
          </cell>
          <cell r="E30">
            <v>2010</v>
          </cell>
          <cell r="F30">
            <v>2745</v>
          </cell>
          <cell r="G30">
            <v>1971</v>
          </cell>
          <cell r="H30" t="str">
            <v>71.8%</v>
          </cell>
          <cell r="I30">
            <v>243022.94</v>
          </cell>
          <cell r="J30">
            <v>171823.22</v>
          </cell>
          <cell r="K30" t="str">
            <v>70.7%</v>
          </cell>
        </row>
        <row r="31">
          <cell r="B31">
            <v>379</v>
          </cell>
          <cell r="C31" t="str">
            <v>四川太极土龙路药店</v>
          </cell>
          <cell r="D31" t="str">
            <v/>
          </cell>
          <cell r="E31">
            <v>2010</v>
          </cell>
          <cell r="F31">
            <v>3244</v>
          </cell>
          <cell r="G31">
            <v>2090</v>
          </cell>
          <cell r="H31" t="str">
            <v>64.43%</v>
          </cell>
          <cell r="I31">
            <v>225634.56</v>
          </cell>
          <cell r="J31">
            <v>172873.93</v>
          </cell>
          <cell r="K31" t="str">
            <v>76.62%</v>
          </cell>
        </row>
        <row r="32">
          <cell r="B32">
            <v>515</v>
          </cell>
          <cell r="C32" t="str">
            <v>四川太极成华区崔家店路药店</v>
          </cell>
          <cell r="D32" t="str">
            <v/>
          </cell>
          <cell r="E32">
            <v>2010</v>
          </cell>
          <cell r="F32">
            <v>3235</v>
          </cell>
          <cell r="G32">
            <v>2203</v>
          </cell>
          <cell r="H32" t="str">
            <v>68.1%</v>
          </cell>
          <cell r="I32">
            <v>223009.81</v>
          </cell>
          <cell r="J32">
            <v>177091.81</v>
          </cell>
          <cell r="K32" t="str">
            <v>79.41%</v>
          </cell>
        </row>
        <row r="33">
          <cell r="B33">
            <v>391</v>
          </cell>
          <cell r="C33" t="str">
            <v>四川太极金丝街药店</v>
          </cell>
          <cell r="D33" t="str">
            <v/>
          </cell>
          <cell r="E33">
            <v>2010</v>
          </cell>
          <cell r="F33">
            <v>2799</v>
          </cell>
          <cell r="G33">
            <v>1237</v>
          </cell>
          <cell r="H33" t="str">
            <v>44.19%</v>
          </cell>
          <cell r="I33">
            <v>214714.61</v>
          </cell>
          <cell r="J33">
            <v>138420.13</v>
          </cell>
          <cell r="K33" t="str">
            <v>64.47%</v>
          </cell>
        </row>
        <row r="34">
          <cell r="B34">
            <v>377</v>
          </cell>
          <cell r="C34" t="str">
            <v>四川太极新园大道药店</v>
          </cell>
          <cell r="D34" t="str">
            <v/>
          </cell>
          <cell r="E34">
            <v>2010</v>
          </cell>
          <cell r="F34">
            <v>3933</v>
          </cell>
          <cell r="G34">
            <v>2598</v>
          </cell>
          <cell r="H34" t="str">
            <v>66.06%</v>
          </cell>
          <cell r="I34">
            <v>213395.3</v>
          </cell>
          <cell r="J34">
            <v>172354.69</v>
          </cell>
          <cell r="K34" t="str">
            <v>80.77%</v>
          </cell>
        </row>
        <row r="35">
          <cell r="B35">
            <v>511</v>
          </cell>
          <cell r="C35" t="str">
            <v>四川太极成华杉板桥南一路店</v>
          </cell>
          <cell r="D35" t="str">
            <v/>
          </cell>
          <cell r="E35">
            <v>2010</v>
          </cell>
          <cell r="F35">
            <v>3425</v>
          </cell>
          <cell r="G35">
            <v>2392</v>
          </cell>
          <cell r="H35" t="str">
            <v>69.84%</v>
          </cell>
          <cell r="I35">
            <v>206991.66</v>
          </cell>
          <cell r="J35">
            <v>162965.56</v>
          </cell>
          <cell r="K35" t="str">
            <v>78.73%</v>
          </cell>
        </row>
        <row r="36">
          <cell r="B36">
            <v>572</v>
          </cell>
          <cell r="C36" t="str">
            <v>四川太极郫县郫筒镇东大街药店</v>
          </cell>
          <cell r="D36" t="str">
            <v/>
          </cell>
          <cell r="E36">
            <v>2010</v>
          </cell>
          <cell r="F36">
            <v>2416</v>
          </cell>
          <cell r="G36">
            <v>1426</v>
          </cell>
          <cell r="H36" t="str">
            <v>59.02%</v>
          </cell>
          <cell r="I36">
            <v>195061.57</v>
          </cell>
          <cell r="J36">
            <v>148747.42</v>
          </cell>
          <cell r="K36" t="str">
            <v>76.26%</v>
          </cell>
        </row>
        <row r="37">
          <cell r="B37">
            <v>367</v>
          </cell>
          <cell r="C37" t="str">
            <v>四川太极金带街药店</v>
          </cell>
          <cell r="D37" t="str">
            <v/>
          </cell>
          <cell r="E37">
            <v>2010</v>
          </cell>
          <cell r="F37">
            <v>2801</v>
          </cell>
          <cell r="G37">
            <v>1930</v>
          </cell>
          <cell r="H37" t="str">
            <v>68.9%</v>
          </cell>
          <cell r="I37">
            <v>178248.01</v>
          </cell>
          <cell r="J37">
            <v>149524.3</v>
          </cell>
          <cell r="K37" t="str">
            <v>83.89%</v>
          </cell>
        </row>
        <row r="38">
          <cell r="B38">
            <v>570</v>
          </cell>
          <cell r="C38" t="str">
            <v>四川太极青羊区浣花滨河路药店</v>
          </cell>
          <cell r="D38" t="str">
            <v/>
          </cell>
          <cell r="E38">
            <v>2010</v>
          </cell>
          <cell r="F38">
            <v>2542</v>
          </cell>
          <cell r="G38">
            <v>1750</v>
          </cell>
          <cell r="H38" t="str">
            <v>68.84%</v>
          </cell>
          <cell r="I38">
            <v>144626.59</v>
          </cell>
          <cell r="J38">
            <v>116426.4</v>
          </cell>
          <cell r="K38" t="str">
            <v>80.5%</v>
          </cell>
        </row>
        <row r="39">
          <cell r="B39">
            <v>539</v>
          </cell>
          <cell r="C39" t="str">
            <v>四川太极大邑县晋原镇子龙路店</v>
          </cell>
          <cell r="D39" t="str">
            <v/>
          </cell>
          <cell r="E39">
            <v>2010</v>
          </cell>
          <cell r="F39">
            <v>1863</v>
          </cell>
          <cell r="G39">
            <v>1171</v>
          </cell>
          <cell r="H39" t="str">
            <v>62.86%</v>
          </cell>
          <cell r="I39">
            <v>136398.43</v>
          </cell>
          <cell r="J39">
            <v>109955.15</v>
          </cell>
          <cell r="K39" t="str">
            <v>80.61%</v>
          </cell>
        </row>
        <row r="40">
          <cell r="B40">
            <v>549</v>
          </cell>
          <cell r="C40" t="str">
            <v>四川太极大邑县晋源镇东壕沟段药店</v>
          </cell>
          <cell r="D40" t="str">
            <v/>
          </cell>
          <cell r="E40">
            <v>2010</v>
          </cell>
          <cell r="F40">
            <v>1709</v>
          </cell>
          <cell r="G40">
            <v>1244</v>
          </cell>
          <cell r="H40" t="str">
            <v>72.79%</v>
          </cell>
          <cell r="I40">
            <v>128292.55</v>
          </cell>
          <cell r="J40">
            <v>112164.56</v>
          </cell>
          <cell r="K40" t="str">
            <v>87.43%</v>
          </cell>
        </row>
        <row r="41">
          <cell r="B41">
            <v>573</v>
          </cell>
          <cell r="C41" t="str">
            <v>四川太极双流县西航港街道锦华路一段药店</v>
          </cell>
          <cell r="D41" t="str">
            <v/>
          </cell>
          <cell r="E41">
            <v>2010</v>
          </cell>
          <cell r="F41">
            <v>2245</v>
          </cell>
          <cell r="G41">
            <v>1419</v>
          </cell>
          <cell r="H41" t="str">
            <v>63.21%</v>
          </cell>
          <cell r="I41">
            <v>124627.72</v>
          </cell>
          <cell r="J41">
            <v>97220.65</v>
          </cell>
          <cell r="K41" t="str">
            <v>78.01%</v>
          </cell>
        </row>
        <row r="42">
          <cell r="B42">
            <v>371</v>
          </cell>
          <cell r="C42" t="str">
            <v>四川太极兴义镇万兴路药店</v>
          </cell>
          <cell r="D42" t="str">
            <v/>
          </cell>
          <cell r="E42">
            <v>2010</v>
          </cell>
          <cell r="F42">
            <v>1830</v>
          </cell>
          <cell r="G42">
            <v>1093</v>
          </cell>
          <cell r="H42" t="str">
            <v>59.73%</v>
          </cell>
          <cell r="I42">
            <v>94679.31</v>
          </cell>
          <cell r="J42">
            <v>72527.6</v>
          </cell>
          <cell r="K42" t="str">
            <v>76.6%</v>
          </cell>
        </row>
        <row r="43">
          <cell r="B43">
            <v>545</v>
          </cell>
          <cell r="C43" t="str">
            <v>四川太极龙潭西路店</v>
          </cell>
          <cell r="D43" t="str">
            <v>是</v>
          </cell>
          <cell r="E43">
            <v>2010</v>
          </cell>
          <cell r="F43">
            <v>1484</v>
          </cell>
          <cell r="G43">
            <v>936</v>
          </cell>
          <cell r="H43" t="str">
            <v>63.07%</v>
          </cell>
          <cell r="I43">
            <v>88115.77</v>
          </cell>
          <cell r="J43">
            <v>69309.52</v>
          </cell>
          <cell r="K43" t="str">
            <v>78.66%</v>
          </cell>
        </row>
        <row r="44">
          <cell r="B44">
            <v>582</v>
          </cell>
          <cell r="C44" t="str">
            <v>四川太极青羊区十二桥药店</v>
          </cell>
          <cell r="D44" t="str">
            <v/>
          </cell>
          <cell r="E44">
            <v>2011</v>
          </cell>
          <cell r="F44">
            <v>7712</v>
          </cell>
          <cell r="G44">
            <v>1630</v>
          </cell>
          <cell r="H44" t="str">
            <v>21.14%</v>
          </cell>
          <cell r="I44">
            <v>1051409.25</v>
          </cell>
          <cell r="J44">
            <v>508569.64</v>
          </cell>
          <cell r="K44" t="str">
            <v>48.37%</v>
          </cell>
        </row>
        <row r="45">
          <cell r="B45">
            <v>712</v>
          </cell>
          <cell r="C45" t="str">
            <v>四川太极成华区华泰路药店</v>
          </cell>
          <cell r="D45" t="str">
            <v/>
          </cell>
          <cell r="E45">
            <v>2011</v>
          </cell>
          <cell r="F45">
            <v>5142</v>
          </cell>
          <cell r="G45">
            <v>3110</v>
          </cell>
          <cell r="H45" t="str">
            <v>60.48%</v>
          </cell>
          <cell r="I45">
            <v>398604.1</v>
          </cell>
          <cell r="J45">
            <v>274662.19</v>
          </cell>
          <cell r="K45" t="str">
            <v>68.91%</v>
          </cell>
        </row>
        <row r="46">
          <cell r="B46">
            <v>585</v>
          </cell>
          <cell r="C46" t="str">
            <v>四川太极成华区羊子山西路药店（兴元华盛）</v>
          </cell>
          <cell r="D46" t="str">
            <v/>
          </cell>
          <cell r="E46">
            <v>2011</v>
          </cell>
          <cell r="F46">
            <v>4839</v>
          </cell>
          <cell r="G46">
            <v>3170</v>
          </cell>
          <cell r="H46" t="str">
            <v>65.51%</v>
          </cell>
          <cell r="I46">
            <v>379333.36</v>
          </cell>
          <cell r="J46">
            <v>304702.25</v>
          </cell>
          <cell r="K46" t="str">
            <v>80.33%</v>
          </cell>
        </row>
        <row r="47">
          <cell r="B47">
            <v>730</v>
          </cell>
          <cell r="C47" t="str">
            <v>四川太极新都区新繁镇繁江北路药店</v>
          </cell>
          <cell r="D47" t="str">
            <v/>
          </cell>
          <cell r="E47">
            <v>2011</v>
          </cell>
          <cell r="F47">
            <v>4823</v>
          </cell>
          <cell r="G47">
            <v>2035</v>
          </cell>
          <cell r="H47" t="str">
            <v>42.19%</v>
          </cell>
          <cell r="I47">
            <v>353652.17</v>
          </cell>
          <cell r="J47">
            <v>230916.26</v>
          </cell>
          <cell r="K47" t="str">
            <v>65.29%</v>
          </cell>
        </row>
        <row r="48">
          <cell r="B48">
            <v>581</v>
          </cell>
          <cell r="C48" t="str">
            <v>四川太极成华区二环路北四段药店（汇融名城）</v>
          </cell>
          <cell r="D48" t="str">
            <v>是</v>
          </cell>
          <cell r="E48">
            <v>2011</v>
          </cell>
          <cell r="F48">
            <v>5635</v>
          </cell>
          <cell r="G48">
            <v>3171</v>
          </cell>
          <cell r="H48" t="str">
            <v>56.27%</v>
          </cell>
          <cell r="I48">
            <v>316810.75</v>
          </cell>
          <cell r="J48">
            <v>226216.46</v>
          </cell>
          <cell r="K48" t="str">
            <v>71.4%</v>
          </cell>
        </row>
        <row r="49">
          <cell r="B49">
            <v>707</v>
          </cell>
          <cell r="C49" t="str">
            <v>四川太极成华区万科路药店</v>
          </cell>
          <cell r="D49" t="str">
            <v/>
          </cell>
          <cell r="E49">
            <v>2011</v>
          </cell>
          <cell r="F49">
            <v>4266</v>
          </cell>
          <cell r="G49">
            <v>2894</v>
          </cell>
          <cell r="H49" t="str">
            <v>67.84%</v>
          </cell>
          <cell r="I49">
            <v>308528.83</v>
          </cell>
          <cell r="J49">
            <v>251009.31</v>
          </cell>
          <cell r="K49" t="str">
            <v>81.36%</v>
          </cell>
        </row>
        <row r="50">
          <cell r="B50">
            <v>724</v>
          </cell>
          <cell r="C50" t="str">
            <v>四川太极锦江区观音桥街药店</v>
          </cell>
          <cell r="D50" t="str">
            <v/>
          </cell>
          <cell r="E50">
            <v>2011</v>
          </cell>
          <cell r="F50">
            <v>4204</v>
          </cell>
          <cell r="G50">
            <v>3049</v>
          </cell>
          <cell r="H50" t="str">
            <v>72.53%</v>
          </cell>
          <cell r="I50">
            <v>264620.06</v>
          </cell>
          <cell r="J50">
            <v>216657.97</v>
          </cell>
          <cell r="K50" t="str">
            <v>81.88%</v>
          </cell>
        </row>
        <row r="51">
          <cell r="B51">
            <v>709</v>
          </cell>
          <cell r="C51" t="str">
            <v>四川太极新都区马超东路店</v>
          </cell>
          <cell r="D51" t="str">
            <v/>
          </cell>
          <cell r="E51">
            <v>2011</v>
          </cell>
          <cell r="F51">
            <v>3775</v>
          </cell>
          <cell r="G51">
            <v>2341</v>
          </cell>
          <cell r="H51" t="str">
            <v>62.01%</v>
          </cell>
          <cell r="I51">
            <v>261825.53</v>
          </cell>
          <cell r="J51">
            <v>204662.09</v>
          </cell>
          <cell r="K51" t="str">
            <v>78.17%</v>
          </cell>
        </row>
        <row r="52">
          <cell r="B52">
            <v>578</v>
          </cell>
          <cell r="C52" t="str">
            <v>四川太极成华区华油路药店</v>
          </cell>
          <cell r="D52" t="str">
            <v/>
          </cell>
          <cell r="E52">
            <v>2011</v>
          </cell>
          <cell r="F52">
            <v>4192</v>
          </cell>
          <cell r="G52">
            <v>2725</v>
          </cell>
          <cell r="H52" t="str">
            <v>65%</v>
          </cell>
          <cell r="I52">
            <v>260774.3</v>
          </cell>
          <cell r="J52">
            <v>205429.01</v>
          </cell>
          <cell r="K52" t="str">
            <v>78.78%</v>
          </cell>
        </row>
        <row r="53">
          <cell r="B53">
            <v>598</v>
          </cell>
          <cell r="C53" t="str">
            <v>四川太极锦江区水杉街药店</v>
          </cell>
          <cell r="D53" t="str">
            <v/>
          </cell>
          <cell r="E53">
            <v>2011</v>
          </cell>
          <cell r="F53">
            <v>3174</v>
          </cell>
          <cell r="G53">
            <v>1739</v>
          </cell>
          <cell r="H53" t="str">
            <v>54.79%</v>
          </cell>
          <cell r="I53">
            <v>215222.49</v>
          </cell>
          <cell r="J53">
            <v>153722.41</v>
          </cell>
          <cell r="K53" t="str">
            <v>71.42%</v>
          </cell>
        </row>
        <row r="54">
          <cell r="B54">
            <v>726</v>
          </cell>
          <cell r="C54" t="str">
            <v>四川太极金牛区交大路第三药店</v>
          </cell>
          <cell r="D54" t="str">
            <v/>
          </cell>
          <cell r="E54">
            <v>2011</v>
          </cell>
          <cell r="F54">
            <v>2664</v>
          </cell>
          <cell r="G54">
            <v>1816</v>
          </cell>
          <cell r="H54" t="str">
            <v>68.17%</v>
          </cell>
          <cell r="I54">
            <v>198131.95</v>
          </cell>
          <cell r="J54">
            <v>163368.04</v>
          </cell>
          <cell r="K54" t="str">
            <v>82.45%</v>
          </cell>
        </row>
        <row r="55">
          <cell r="B55">
            <v>721</v>
          </cell>
          <cell r="C55" t="str">
            <v>四川太极邛崃市临邛镇洪川小区药店</v>
          </cell>
          <cell r="D55" t="str">
            <v/>
          </cell>
          <cell r="E55">
            <v>2011</v>
          </cell>
          <cell r="F55">
            <v>2661</v>
          </cell>
          <cell r="G55">
            <v>2087</v>
          </cell>
          <cell r="H55" t="str">
            <v>78.43%</v>
          </cell>
          <cell r="I55">
            <v>171694.99</v>
          </cell>
          <cell r="J55">
            <v>151148.46</v>
          </cell>
          <cell r="K55" t="str">
            <v>88.03%</v>
          </cell>
        </row>
        <row r="56">
          <cell r="B56">
            <v>737</v>
          </cell>
          <cell r="C56" t="str">
            <v>四川太极高新区大源北街药店</v>
          </cell>
          <cell r="D56" t="str">
            <v/>
          </cell>
          <cell r="E56">
            <v>2011</v>
          </cell>
          <cell r="F56">
            <v>2904</v>
          </cell>
          <cell r="G56">
            <v>1686</v>
          </cell>
          <cell r="H56" t="str">
            <v>58.06%</v>
          </cell>
          <cell r="I56">
            <v>167041.93</v>
          </cell>
          <cell r="J56">
            <v>121460.61</v>
          </cell>
          <cell r="K56" t="str">
            <v>72.71%</v>
          </cell>
        </row>
        <row r="57">
          <cell r="B57">
            <v>584</v>
          </cell>
          <cell r="C57" t="str">
            <v>四川太极高新区中和街道柳荫街药店</v>
          </cell>
          <cell r="D57" t="str">
            <v/>
          </cell>
          <cell r="E57">
            <v>2011</v>
          </cell>
          <cell r="F57">
            <v>2310</v>
          </cell>
          <cell r="G57">
            <v>1154</v>
          </cell>
          <cell r="H57" t="str">
            <v>49.96%</v>
          </cell>
          <cell r="I57">
            <v>151677.19</v>
          </cell>
          <cell r="J57">
            <v>107368.66</v>
          </cell>
          <cell r="K57" t="str">
            <v>70.79%</v>
          </cell>
        </row>
        <row r="58">
          <cell r="B58">
            <v>716</v>
          </cell>
          <cell r="C58" t="str">
            <v>四川太极大邑县沙渠镇方圆路药店</v>
          </cell>
          <cell r="D58" t="str">
            <v/>
          </cell>
          <cell r="E58">
            <v>2011</v>
          </cell>
          <cell r="F58">
            <v>2459</v>
          </cell>
          <cell r="G58">
            <v>1607</v>
          </cell>
          <cell r="H58" t="str">
            <v>65.35%</v>
          </cell>
          <cell r="I58">
            <v>151224.24</v>
          </cell>
          <cell r="J58">
            <v>117983.48</v>
          </cell>
          <cell r="K58" t="str">
            <v>78.02%</v>
          </cell>
        </row>
        <row r="59">
          <cell r="B59">
            <v>591</v>
          </cell>
          <cell r="C59" t="str">
            <v>四川太极邛崃市临邛镇长安大道药店</v>
          </cell>
          <cell r="D59" t="str">
            <v/>
          </cell>
          <cell r="E59">
            <v>2011</v>
          </cell>
          <cell r="F59">
            <v>1972</v>
          </cell>
          <cell r="G59">
            <v>1036</v>
          </cell>
          <cell r="H59" t="str">
            <v>52.54%</v>
          </cell>
          <cell r="I59">
            <v>148611.64</v>
          </cell>
          <cell r="J59">
            <v>102180.59</v>
          </cell>
          <cell r="K59" t="str">
            <v>68.76%</v>
          </cell>
        </row>
        <row r="60">
          <cell r="B60">
            <v>704</v>
          </cell>
          <cell r="C60" t="str">
            <v>四川太极都江堰奎光路中段药店</v>
          </cell>
          <cell r="D60" t="str">
            <v/>
          </cell>
          <cell r="E60">
            <v>2011</v>
          </cell>
          <cell r="F60">
            <v>1734</v>
          </cell>
          <cell r="G60">
            <v>1130</v>
          </cell>
          <cell r="H60" t="str">
            <v>65.17%</v>
          </cell>
          <cell r="I60">
            <v>148277.54</v>
          </cell>
          <cell r="J60">
            <v>122291.66</v>
          </cell>
          <cell r="K60" t="str">
            <v>82.47%</v>
          </cell>
        </row>
        <row r="61">
          <cell r="B61">
            <v>587</v>
          </cell>
          <cell r="C61" t="str">
            <v>四川太极都江堰景中路店</v>
          </cell>
          <cell r="D61" t="str">
            <v/>
          </cell>
          <cell r="E61">
            <v>2011</v>
          </cell>
          <cell r="F61">
            <v>1716</v>
          </cell>
          <cell r="G61">
            <v>1372</v>
          </cell>
          <cell r="H61" t="str">
            <v>79.95%</v>
          </cell>
          <cell r="I61">
            <v>148084.59</v>
          </cell>
          <cell r="J61">
            <v>127067.14</v>
          </cell>
          <cell r="K61" t="str">
            <v>85.81%</v>
          </cell>
        </row>
        <row r="62">
          <cell r="B62">
            <v>717</v>
          </cell>
          <cell r="C62" t="str">
            <v>四川太极大邑县晋原镇通达东路五段药店</v>
          </cell>
          <cell r="D62" t="str">
            <v/>
          </cell>
          <cell r="E62">
            <v>2011</v>
          </cell>
          <cell r="F62">
            <v>2192</v>
          </cell>
          <cell r="G62">
            <v>1413</v>
          </cell>
          <cell r="H62" t="str">
            <v>64.46%</v>
          </cell>
          <cell r="I62">
            <v>139584.39</v>
          </cell>
          <cell r="J62">
            <v>109695.3</v>
          </cell>
          <cell r="K62" t="str">
            <v>78.59%</v>
          </cell>
        </row>
        <row r="63">
          <cell r="B63">
            <v>723</v>
          </cell>
          <cell r="C63" t="str">
            <v>四川太极锦江区柳翠路药店</v>
          </cell>
          <cell r="D63" t="str">
            <v/>
          </cell>
          <cell r="E63">
            <v>2011</v>
          </cell>
          <cell r="F63">
            <v>2220</v>
          </cell>
          <cell r="G63">
            <v>1618</v>
          </cell>
          <cell r="H63" t="str">
            <v>72.88%</v>
          </cell>
          <cell r="I63">
            <v>134174.18</v>
          </cell>
          <cell r="J63">
            <v>108484.34</v>
          </cell>
          <cell r="K63" t="str">
            <v>80.85%</v>
          </cell>
        </row>
        <row r="64">
          <cell r="B64">
            <v>727</v>
          </cell>
          <cell r="C64" t="str">
            <v>四川太极金牛区黄苑东街药店</v>
          </cell>
          <cell r="D64" t="str">
            <v/>
          </cell>
          <cell r="E64">
            <v>2011</v>
          </cell>
          <cell r="F64">
            <v>2064</v>
          </cell>
          <cell r="G64">
            <v>1362</v>
          </cell>
          <cell r="H64" t="str">
            <v>65.99%</v>
          </cell>
          <cell r="I64">
            <v>132303.97</v>
          </cell>
          <cell r="J64">
            <v>94930.41</v>
          </cell>
          <cell r="K64" t="str">
            <v>71.75%</v>
          </cell>
        </row>
        <row r="65">
          <cell r="B65">
            <v>720</v>
          </cell>
          <cell r="C65" t="str">
            <v>四川太极大邑县新场镇文昌街药店</v>
          </cell>
          <cell r="D65" t="str">
            <v/>
          </cell>
          <cell r="E65">
            <v>2011</v>
          </cell>
          <cell r="F65">
            <v>1915</v>
          </cell>
          <cell r="G65">
            <v>1280</v>
          </cell>
          <cell r="H65" t="str">
            <v>66.84%</v>
          </cell>
          <cell r="I65">
            <v>126267.55</v>
          </cell>
          <cell r="J65">
            <v>105633.09</v>
          </cell>
          <cell r="K65" t="str">
            <v>83.66%</v>
          </cell>
        </row>
        <row r="66">
          <cell r="B66">
            <v>594</v>
          </cell>
          <cell r="C66" t="str">
            <v>四川太极大邑县安仁镇千禧街药店</v>
          </cell>
          <cell r="D66" t="str">
            <v/>
          </cell>
          <cell r="E66">
            <v>2011</v>
          </cell>
          <cell r="F66">
            <v>1664</v>
          </cell>
          <cell r="G66">
            <v>1099</v>
          </cell>
          <cell r="H66" t="str">
            <v>66.05%</v>
          </cell>
          <cell r="I66">
            <v>121508.35</v>
          </cell>
          <cell r="J66">
            <v>101476.78</v>
          </cell>
          <cell r="K66" t="str">
            <v>83.51%</v>
          </cell>
        </row>
        <row r="67">
          <cell r="B67">
            <v>733</v>
          </cell>
          <cell r="C67" t="str">
            <v>四川太极双流区东升街道三强西路药店</v>
          </cell>
          <cell r="D67" t="str">
            <v/>
          </cell>
          <cell r="E67">
            <v>2011</v>
          </cell>
          <cell r="F67">
            <v>2226</v>
          </cell>
          <cell r="G67">
            <v>973</v>
          </cell>
          <cell r="H67" t="str">
            <v>43.71%</v>
          </cell>
          <cell r="I67">
            <v>110285.83</v>
          </cell>
          <cell r="J67">
            <v>66182.09</v>
          </cell>
          <cell r="K67" t="str">
            <v>60.01%</v>
          </cell>
        </row>
        <row r="68">
          <cell r="B68">
            <v>738</v>
          </cell>
          <cell r="C68" t="str">
            <v>四川太极都江堰市蒲阳路药店</v>
          </cell>
          <cell r="D68" t="str">
            <v/>
          </cell>
          <cell r="E68">
            <v>2011</v>
          </cell>
          <cell r="F68">
            <v>1537</v>
          </cell>
          <cell r="G68">
            <v>1160</v>
          </cell>
          <cell r="H68" t="str">
            <v>75.47%</v>
          </cell>
          <cell r="I68">
            <v>108339.4</v>
          </cell>
          <cell r="J68">
            <v>96715.53</v>
          </cell>
          <cell r="K68" t="str">
            <v>89.27%</v>
          </cell>
        </row>
        <row r="69">
          <cell r="B69">
            <v>706</v>
          </cell>
          <cell r="C69" t="str">
            <v>四川太极都江堰幸福镇翔凤路药店</v>
          </cell>
          <cell r="D69" t="str">
            <v/>
          </cell>
          <cell r="E69">
            <v>2011</v>
          </cell>
          <cell r="F69">
            <v>1579</v>
          </cell>
          <cell r="G69">
            <v>1132</v>
          </cell>
          <cell r="H69" t="str">
            <v>71.69%</v>
          </cell>
          <cell r="I69">
            <v>97565.95</v>
          </cell>
          <cell r="J69">
            <v>77524.57</v>
          </cell>
          <cell r="K69" t="str">
            <v>79.46%</v>
          </cell>
        </row>
        <row r="70">
          <cell r="B70">
            <v>732</v>
          </cell>
          <cell r="C70" t="str">
            <v>四川太极邛崃市羊安镇永康大道药店</v>
          </cell>
          <cell r="D70" t="str">
            <v/>
          </cell>
          <cell r="E70">
            <v>2011</v>
          </cell>
          <cell r="F70">
            <v>1297</v>
          </cell>
          <cell r="G70">
            <v>685</v>
          </cell>
          <cell r="H70" t="str">
            <v>52.81%</v>
          </cell>
          <cell r="I70">
            <v>89966.59</v>
          </cell>
          <cell r="J70">
            <v>58543.21</v>
          </cell>
          <cell r="K70" t="str">
            <v>65.07%</v>
          </cell>
        </row>
        <row r="71">
          <cell r="B71">
            <v>710</v>
          </cell>
          <cell r="C71" t="str">
            <v>四川太极都江堰市蒲阳镇堰问道西路药店</v>
          </cell>
          <cell r="D71" t="str">
            <v/>
          </cell>
          <cell r="E71">
            <v>2011</v>
          </cell>
          <cell r="F71">
            <v>1517</v>
          </cell>
          <cell r="G71">
            <v>1041</v>
          </cell>
          <cell r="H71" t="str">
            <v>68.62%</v>
          </cell>
          <cell r="I71">
            <v>83671.41</v>
          </cell>
          <cell r="J71">
            <v>69214.64</v>
          </cell>
          <cell r="K71" t="str">
            <v>82.72%</v>
          </cell>
        </row>
        <row r="72">
          <cell r="B72">
            <v>713</v>
          </cell>
          <cell r="C72" t="str">
            <v>四川太极都江堰聚源镇药店</v>
          </cell>
          <cell r="D72" t="str">
            <v/>
          </cell>
          <cell r="E72">
            <v>2011</v>
          </cell>
          <cell r="F72">
            <v>923</v>
          </cell>
          <cell r="G72">
            <v>735</v>
          </cell>
          <cell r="H72" t="str">
            <v>79.63%</v>
          </cell>
          <cell r="I72">
            <v>75965.3</v>
          </cell>
          <cell r="J72">
            <v>66988.18</v>
          </cell>
          <cell r="K72" t="str">
            <v>88.18%</v>
          </cell>
        </row>
        <row r="73">
          <cell r="B73">
            <v>718</v>
          </cell>
          <cell r="C73" t="str">
            <v>四川太极龙泉驿区龙泉街道驿生路药店</v>
          </cell>
          <cell r="D73" t="str">
            <v/>
          </cell>
          <cell r="E73">
            <v>2011</v>
          </cell>
          <cell r="F73">
            <v>1124</v>
          </cell>
          <cell r="G73">
            <v>678</v>
          </cell>
          <cell r="H73" t="str">
            <v>60.32%</v>
          </cell>
          <cell r="I73">
            <v>70058.32</v>
          </cell>
          <cell r="J73">
            <v>52394.03</v>
          </cell>
          <cell r="K73" t="str">
            <v>74.79%</v>
          </cell>
        </row>
        <row r="74">
          <cell r="B74">
            <v>740</v>
          </cell>
          <cell r="C74" t="str">
            <v>四川太极成华区华康路药店</v>
          </cell>
          <cell r="D74" t="str">
            <v/>
          </cell>
          <cell r="E74">
            <v>2015</v>
          </cell>
          <cell r="F74">
            <v>1849</v>
          </cell>
          <cell r="G74">
            <v>1185</v>
          </cell>
          <cell r="H74" t="str">
            <v>64.09%</v>
          </cell>
          <cell r="I74">
            <v>117200.44</v>
          </cell>
          <cell r="J74">
            <v>93573.25</v>
          </cell>
          <cell r="K74" t="str">
            <v>79.84%</v>
          </cell>
        </row>
        <row r="75">
          <cell r="B75">
            <v>741</v>
          </cell>
          <cell r="C75" t="str">
            <v>四川太极成华区新怡路店</v>
          </cell>
          <cell r="D75" t="str">
            <v/>
          </cell>
          <cell r="E75">
            <v>2015</v>
          </cell>
          <cell r="F75">
            <v>1153</v>
          </cell>
          <cell r="G75">
            <v>816</v>
          </cell>
          <cell r="H75" t="str">
            <v>70.77%</v>
          </cell>
          <cell r="I75">
            <v>70527.23</v>
          </cell>
          <cell r="J75">
            <v>56193.46</v>
          </cell>
          <cell r="K75" t="str">
            <v>79.68%</v>
          </cell>
        </row>
        <row r="76">
          <cell r="B76">
            <v>746</v>
          </cell>
          <cell r="C76" t="str">
            <v>四川太极大邑县晋原镇内蒙古大道桃源药店</v>
          </cell>
          <cell r="D76" t="str">
            <v/>
          </cell>
          <cell r="E76">
            <v>2016</v>
          </cell>
          <cell r="F76">
            <v>3563</v>
          </cell>
          <cell r="G76">
            <v>2269</v>
          </cell>
          <cell r="H76" t="str">
            <v>63.68%</v>
          </cell>
          <cell r="I76">
            <v>221417.19</v>
          </cell>
          <cell r="J76">
            <v>174395.87</v>
          </cell>
          <cell r="K76" t="str">
            <v>78.76%</v>
          </cell>
        </row>
        <row r="77">
          <cell r="B77">
            <v>750</v>
          </cell>
          <cell r="C77" t="str">
            <v>成都成汉太极大药房有限公司</v>
          </cell>
          <cell r="D77" t="str">
            <v/>
          </cell>
          <cell r="E77" t="str">
            <v/>
          </cell>
          <cell r="F77">
            <v>8285</v>
          </cell>
          <cell r="G77">
            <v>4325</v>
          </cell>
          <cell r="H77" t="str">
            <v>52.2%</v>
          </cell>
          <cell r="I77">
            <v>654633.89</v>
          </cell>
          <cell r="J77">
            <v>448085.52</v>
          </cell>
          <cell r="K77" t="str">
            <v>68.45%</v>
          </cell>
        </row>
        <row r="78">
          <cell r="B78">
            <v>102934</v>
          </cell>
          <cell r="C78" t="str">
            <v>四川太极金牛区银河北街药店</v>
          </cell>
          <cell r="D78" t="str">
            <v/>
          </cell>
          <cell r="E78" t="str">
            <v/>
          </cell>
          <cell r="F78">
            <v>3984</v>
          </cell>
          <cell r="G78">
            <v>2415</v>
          </cell>
          <cell r="H78" t="str">
            <v>60.62%</v>
          </cell>
          <cell r="I78">
            <v>281092.55</v>
          </cell>
          <cell r="J78">
            <v>198472.15</v>
          </cell>
          <cell r="K78" t="str">
            <v>70.61%</v>
          </cell>
        </row>
        <row r="79">
          <cell r="B79">
            <v>742</v>
          </cell>
          <cell r="C79" t="str">
            <v>四川太极锦江区庆云南街药店</v>
          </cell>
          <cell r="D79" t="str">
            <v/>
          </cell>
          <cell r="E79" t="str">
            <v/>
          </cell>
          <cell r="F79">
            <v>2474</v>
          </cell>
          <cell r="G79">
            <v>611</v>
          </cell>
          <cell r="H79" t="str">
            <v>24.7%</v>
          </cell>
          <cell r="I79">
            <v>276154.62</v>
          </cell>
          <cell r="J79">
            <v>158152.42</v>
          </cell>
          <cell r="K79" t="str">
            <v>57.27%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3299</v>
          </cell>
          <cell r="G80">
            <v>1389</v>
          </cell>
          <cell r="H80" t="str">
            <v>42.1%</v>
          </cell>
          <cell r="I80">
            <v>263592.29</v>
          </cell>
          <cell r="J80">
            <v>164675.24</v>
          </cell>
          <cell r="K80" t="str">
            <v>62.47%</v>
          </cell>
        </row>
        <row r="81">
          <cell r="B81">
            <v>747</v>
          </cell>
          <cell r="C81" t="str">
            <v>四川太极郫县郫筒镇一环路东南段药店</v>
          </cell>
          <cell r="D81" t="str">
            <v/>
          </cell>
          <cell r="E81" t="str">
            <v/>
          </cell>
          <cell r="F81">
            <v>2432</v>
          </cell>
          <cell r="G81">
            <v>1406</v>
          </cell>
          <cell r="H81" t="str">
            <v>57.81%</v>
          </cell>
          <cell r="I81">
            <v>263294.67</v>
          </cell>
          <cell r="J81">
            <v>205781.09</v>
          </cell>
          <cell r="K81" t="str">
            <v>78.16%</v>
          </cell>
        </row>
        <row r="82">
          <cell r="B82">
            <v>744</v>
          </cell>
          <cell r="C82" t="str">
            <v>四川太极武侯区科华街药店</v>
          </cell>
          <cell r="D82" t="str">
            <v/>
          </cell>
          <cell r="E82" t="str">
            <v/>
          </cell>
          <cell r="F82">
            <v>3677</v>
          </cell>
          <cell r="G82">
            <v>2257</v>
          </cell>
          <cell r="H82" t="str">
            <v>61.38%</v>
          </cell>
          <cell r="I82">
            <v>251017.79</v>
          </cell>
          <cell r="J82">
            <v>184854.78</v>
          </cell>
          <cell r="K82" t="str">
            <v>73.64%</v>
          </cell>
        </row>
        <row r="83">
          <cell r="B83">
            <v>103639</v>
          </cell>
          <cell r="C83" t="str">
            <v>四川太极成华区金马河路药店</v>
          </cell>
          <cell r="D83" t="str">
            <v/>
          </cell>
          <cell r="E83" t="str">
            <v/>
          </cell>
          <cell r="F83">
            <v>2916</v>
          </cell>
          <cell r="G83">
            <v>1349</v>
          </cell>
          <cell r="H83" t="str">
            <v>46.26%</v>
          </cell>
          <cell r="I83">
            <v>199952.45</v>
          </cell>
          <cell r="J83">
            <v>116063.22</v>
          </cell>
          <cell r="K83" t="str">
            <v>58.05%</v>
          </cell>
        </row>
        <row r="84">
          <cell r="B84">
            <v>102565</v>
          </cell>
          <cell r="C84" t="str">
            <v>四川太极武侯区佳灵路药店</v>
          </cell>
          <cell r="D84" t="str">
            <v/>
          </cell>
          <cell r="E84" t="str">
            <v/>
          </cell>
          <cell r="F84">
            <v>3653</v>
          </cell>
          <cell r="G84">
            <v>1114</v>
          </cell>
          <cell r="H84" t="str">
            <v>30.5%</v>
          </cell>
          <cell r="I84">
            <v>188137.78</v>
          </cell>
          <cell r="J84">
            <v>85411.12</v>
          </cell>
          <cell r="K84" t="str">
            <v>45.4%</v>
          </cell>
        </row>
        <row r="85">
          <cell r="B85">
            <v>101453</v>
          </cell>
          <cell r="C85" t="str">
            <v>四川太极温江区公平街道江安路药店</v>
          </cell>
          <cell r="D85" t="str">
            <v/>
          </cell>
          <cell r="E85" t="str">
            <v/>
          </cell>
          <cell r="F85">
            <v>3081</v>
          </cell>
          <cell r="G85">
            <v>1662</v>
          </cell>
          <cell r="H85" t="str">
            <v>53.94%</v>
          </cell>
          <cell r="I85">
            <v>181792.98</v>
          </cell>
          <cell r="J85">
            <v>123709.25</v>
          </cell>
          <cell r="K85" t="str">
            <v>68.05%</v>
          </cell>
        </row>
        <row r="86">
          <cell r="B86">
            <v>103199</v>
          </cell>
          <cell r="C86" t="str">
            <v>四川太极成华区西林一街药店</v>
          </cell>
          <cell r="D86" t="str">
            <v/>
          </cell>
          <cell r="E86" t="str">
            <v/>
          </cell>
          <cell r="F86">
            <v>2483</v>
          </cell>
          <cell r="G86">
            <v>1236</v>
          </cell>
          <cell r="H86" t="str">
            <v>49.78%</v>
          </cell>
          <cell r="I86">
            <v>166014.42</v>
          </cell>
          <cell r="J86">
            <v>111097.69</v>
          </cell>
          <cell r="K86" t="str">
            <v>66.92%</v>
          </cell>
        </row>
        <row r="87">
          <cell r="B87">
            <v>103198</v>
          </cell>
          <cell r="C87" t="str">
            <v>四川太极青羊区贝森北路药店</v>
          </cell>
          <cell r="D87" t="str">
            <v/>
          </cell>
          <cell r="E87" t="str">
            <v/>
          </cell>
          <cell r="F87">
            <v>3097</v>
          </cell>
          <cell r="G87">
            <v>1599</v>
          </cell>
          <cell r="H87" t="str">
            <v>51.63%</v>
          </cell>
          <cell r="I87">
            <v>165028.79</v>
          </cell>
          <cell r="J87">
            <v>111957.12</v>
          </cell>
          <cell r="K87" t="str">
            <v>67.84%</v>
          </cell>
        </row>
        <row r="88">
          <cell r="B88">
            <v>745</v>
          </cell>
          <cell r="C88" t="str">
            <v>四川太极金牛区金沙路药店</v>
          </cell>
          <cell r="D88" t="str">
            <v/>
          </cell>
          <cell r="E88" t="str">
            <v/>
          </cell>
          <cell r="F88">
            <v>2454</v>
          </cell>
          <cell r="G88">
            <v>1277</v>
          </cell>
          <cell r="H88" t="str">
            <v>52.04%</v>
          </cell>
          <cell r="I88">
            <v>160736</v>
          </cell>
          <cell r="J88">
            <v>105440.01</v>
          </cell>
          <cell r="K88" t="str">
            <v>65.6%</v>
          </cell>
        </row>
        <row r="89">
          <cell r="B89">
            <v>102935</v>
          </cell>
          <cell r="C89" t="str">
            <v>四川太极青羊区童子街药店</v>
          </cell>
          <cell r="D89" t="str">
            <v/>
          </cell>
          <cell r="E89" t="str">
            <v/>
          </cell>
          <cell r="F89">
            <v>2622</v>
          </cell>
          <cell r="G89">
            <v>1307</v>
          </cell>
          <cell r="H89" t="str">
            <v>49.85%</v>
          </cell>
          <cell r="I89">
            <v>143993.06</v>
          </cell>
          <cell r="J89">
            <v>94689.93</v>
          </cell>
          <cell r="K89" t="str">
            <v>65.76%</v>
          </cell>
        </row>
        <row r="90">
          <cell r="B90">
            <v>743</v>
          </cell>
          <cell r="C90" t="str">
            <v>四川太极成华区万宇路药店</v>
          </cell>
          <cell r="D90" t="str">
            <v/>
          </cell>
          <cell r="E90" t="str">
            <v/>
          </cell>
          <cell r="F90">
            <v>2705</v>
          </cell>
          <cell r="G90">
            <v>1527</v>
          </cell>
          <cell r="H90" t="str">
            <v>56.45%</v>
          </cell>
          <cell r="I90">
            <v>143818.08</v>
          </cell>
          <cell r="J90">
            <v>100282.58</v>
          </cell>
          <cell r="K90" t="str">
            <v>69.73%</v>
          </cell>
        </row>
        <row r="91">
          <cell r="B91">
            <v>748</v>
          </cell>
          <cell r="C91" t="str">
            <v>四川太极大邑县晋原镇东街药店</v>
          </cell>
          <cell r="D91" t="str">
            <v/>
          </cell>
          <cell r="E91" t="str">
            <v/>
          </cell>
          <cell r="F91">
            <v>1985</v>
          </cell>
          <cell r="G91">
            <v>1252</v>
          </cell>
          <cell r="H91" t="str">
            <v>63.07%</v>
          </cell>
          <cell r="I91">
            <v>133549.38</v>
          </cell>
          <cell r="J91">
            <v>100376.38</v>
          </cell>
          <cell r="K91" t="str">
            <v>75.16%</v>
          </cell>
        </row>
        <row r="92">
          <cell r="B92">
            <v>752</v>
          </cell>
          <cell r="C92" t="str">
            <v>四川太极大药房连锁有限公司武侯区聚萃街药店</v>
          </cell>
          <cell r="D92" t="str">
            <v/>
          </cell>
          <cell r="E92" t="str">
            <v/>
          </cell>
          <cell r="F92">
            <v>2002</v>
          </cell>
          <cell r="G92">
            <v>1064</v>
          </cell>
          <cell r="H92" t="str">
            <v>53.15%</v>
          </cell>
          <cell r="I92">
            <v>119088.07</v>
          </cell>
          <cell r="J92">
            <v>83175.17</v>
          </cell>
          <cell r="K92" t="str">
            <v>69.84%</v>
          </cell>
        </row>
        <row r="93">
          <cell r="B93">
            <v>102479</v>
          </cell>
          <cell r="C93" t="str">
            <v>四川太极锦江区劼人路药店</v>
          </cell>
          <cell r="D93" t="str">
            <v/>
          </cell>
          <cell r="E93" t="str">
            <v/>
          </cell>
          <cell r="F93">
            <v>2054</v>
          </cell>
          <cell r="G93">
            <v>1182</v>
          </cell>
          <cell r="H93" t="str">
            <v>57.55%</v>
          </cell>
          <cell r="I93">
            <v>112632.1</v>
          </cell>
          <cell r="J93">
            <v>86001.99</v>
          </cell>
          <cell r="K93" t="str">
            <v>76.36%</v>
          </cell>
        </row>
        <row r="94">
          <cell r="B94">
            <v>105267</v>
          </cell>
          <cell r="C94" t="str">
            <v>四川太极金牛区蜀汉路药店</v>
          </cell>
          <cell r="D94" t="str">
            <v/>
          </cell>
          <cell r="E94" t="str">
            <v/>
          </cell>
          <cell r="F94">
            <v>1993</v>
          </cell>
          <cell r="G94">
            <v>1169</v>
          </cell>
          <cell r="H94" t="str">
            <v>58.66%</v>
          </cell>
          <cell r="I94">
            <v>111484.64</v>
          </cell>
          <cell r="J94">
            <v>80593.78</v>
          </cell>
          <cell r="K94" t="str">
            <v>72.29%</v>
          </cell>
        </row>
        <row r="95">
          <cell r="B95">
            <v>104428</v>
          </cell>
          <cell r="C95" t="str">
            <v>四川太极崇州市崇阳镇永康东路药店 </v>
          </cell>
          <cell r="D95" t="str">
            <v/>
          </cell>
          <cell r="E95" t="str">
            <v/>
          </cell>
          <cell r="F95">
            <v>1592</v>
          </cell>
          <cell r="G95">
            <v>832</v>
          </cell>
          <cell r="H95" t="str">
            <v>52.26%</v>
          </cell>
          <cell r="I95">
            <v>106027.6</v>
          </cell>
          <cell r="J95">
            <v>75405.09</v>
          </cell>
          <cell r="K95" t="str">
            <v>71.12%</v>
          </cell>
        </row>
        <row r="96">
          <cell r="B96">
            <v>753</v>
          </cell>
          <cell r="C96" t="str">
            <v>四川太极锦江区合欢树街药店</v>
          </cell>
          <cell r="D96" t="str">
            <v/>
          </cell>
          <cell r="E96" t="str">
            <v/>
          </cell>
          <cell r="F96">
            <v>1518</v>
          </cell>
          <cell r="G96">
            <v>1127</v>
          </cell>
          <cell r="H96" t="str">
            <v>74.24%</v>
          </cell>
          <cell r="I96">
            <v>97379.44</v>
          </cell>
          <cell r="J96">
            <v>82465.64</v>
          </cell>
          <cell r="K96" t="str">
            <v>84.68%</v>
          </cell>
        </row>
        <row r="97">
          <cell r="B97">
            <v>105751</v>
          </cell>
          <cell r="C97" t="str">
            <v>四川太极高新区新下街药店</v>
          </cell>
          <cell r="D97" t="str">
            <v/>
          </cell>
          <cell r="E97" t="str">
            <v/>
          </cell>
          <cell r="F97">
            <v>2125</v>
          </cell>
          <cell r="G97">
            <v>766</v>
          </cell>
          <cell r="H97" t="str">
            <v>36.05%</v>
          </cell>
          <cell r="I97">
            <v>97152.68</v>
          </cell>
          <cell r="J97">
            <v>46773.32</v>
          </cell>
          <cell r="K97" t="str">
            <v>48.14%</v>
          </cell>
        </row>
        <row r="98">
          <cell r="B98">
            <v>102567</v>
          </cell>
          <cell r="C98" t="str">
            <v>四川太极新津县五津镇武阳西路药店</v>
          </cell>
          <cell r="D98" t="str">
            <v/>
          </cell>
          <cell r="E98" t="str">
            <v/>
          </cell>
          <cell r="F98">
            <v>1502</v>
          </cell>
          <cell r="G98">
            <v>707</v>
          </cell>
          <cell r="H98" t="str">
            <v>47.07%</v>
          </cell>
          <cell r="I98">
            <v>94343.4</v>
          </cell>
          <cell r="J98">
            <v>64485.49</v>
          </cell>
          <cell r="K98" t="str">
            <v>68.35%</v>
          </cell>
        </row>
        <row r="99">
          <cell r="B99">
            <v>102564</v>
          </cell>
          <cell r="C99" t="str">
            <v>四川太极邛崃市临邛镇翠荫街药店</v>
          </cell>
          <cell r="D99" t="str">
            <v/>
          </cell>
          <cell r="E99" t="str">
            <v/>
          </cell>
          <cell r="F99">
            <v>1612</v>
          </cell>
          <cell r="G99">
            <v>974</v>
          </cell>
          <cell r="H99" t="str">
            <v>60.42%</v>
          </cell>
          <cell r="I99">
            <v>84718.08</v>
          </cell>
          <cell r="J99">
            <v>60388.47</v>
          </cell>
          <cell r="K99" t="str">
            <v>71.28%</v>
          </cell>
        </row>
        <row r="100">
          <cell r="B100">
            <v>104533</v>
          </cell>
          <cell r="C100" t="str">
            <v>四川太极大邑县晋原镇潘家街药店</v>
          </cell>
          <cell r="D100" t="str">
            <v/>
          </cell>
          <cell r="E100" t="str">
            <v/>
          </cell>
          <cell r="F100">
            <v>1541</v>
          </cell>
          <cell r="G100">
            <v>1106</v>
          </cell>
          <cell r="H100" t="str">
            <v>71.77%</v>
          </cell>
          <cell r="I100">
            <v>78972.72</v>
          </cell>
          <cell r="J100">
            <v>66153.69</v>
          </cell>
          <cell r="K100" t="str">
            <v>83.77%</v>
          </cell>
        </row>
        <row r="101">
          <cell r="B101">
            <v>102478</v>
          </cell>
          <cell r="C101" t="str">
            <v>四川太极锦江区静明路药店</v>
          </cell>
          <cell r="D101" t="str">
            <v/>
          </cell>
          <cell r="E101" t="str">
            <v/>
          </cell>
          <cell r="F101">
            <v>1291</v>
          </cell>
          <cell r="G101">
            <v>849</v>
          </cell>
          <cell r="H101" t="str">
            <v>65.76%</v>
          </cell>
          <cell r="I101">
            <v>74882.48</v>
          </cell>
          <cell r="J101">
            <v>61950.84</v>
          </cell>
          <cell r="K101" t="str">
            <v>82.73%</v>
          </cell>
        </row>
        <row r="102">
          <cell r="B102">
            <v>104838</v>
          </cell>
          <cell r="C102" t="str">
            <v>四川太极崇州市崇阳镇蜀州中路药店</v>
          </cell>
          <cell r="D102" t="str">
            <v/>
          </cell>
          <cell r="E102" t="str">
            <v/>
          </cell>
          <cell r="F102">
            <v>1117</v>
          </cell>
          <cell r="G102">
            <v>711</v>
          </cell>
          <cell r="H102" t="str">
            <v>63.65%</v>
          </cell>
          <cell r="I102">
            <v>68120.83</v>
          </cell>
          <cell r="J102">
            <v>53260.08</v>
          </cell>
          <cell r="K102" t="str">
            <v>78.18%</v>
          </cell>
        </row>
        <row r="103">
          <cell r="B103">
            <v>104429</v>
          </cell>
          <cell r="C103" t="str">
            <v>四川太极武侯区大华街药店</v>
          </cell>
          <cell r="D103" t="str">
            <v/>
          </cell>
          <cell r="E103" t="str">
            <v/>
          </cell>
          <cell r="F103">
            <v>1084</v>
          </cell>
          <cell r="G103">
            <v>268</v>
          </cell>
          <cell r="H103" t="str">
            <v>24.72%</v>
          </cell>
          <cell r="I103">
            <v>67769.59</v>
          </cell>
          <cell r="J103">
            <v>26559.65</v>
          </cell>
          <cell r="K103" t="str">
            <v>39.19%</v>
          </cell>
        </row>
        <row r="104">
          <cell r="B104">
            <v>104430</v>
          </cell>
          <cell r="C104" t="str">
            <v>四川太极高新区中和大道药店</v>
          </cell>
          <cell r="D104" t="str">
            <v/>
          </cell>
          <cell r="E104" t="str">
            <v/>
          </cell>
          <cell r="F104">
            <v>1154</v>
          </cell>
          <cell r="G104">
            <v>756</v>
          </cell>
          <cell r="H104" t="str">
            <v>65.51%</v>
          </cell>
          <cell r="I104">
            <v>61754.55</v>
          </cell>
          <cell r="J104">
            <v>49150.43</v>
          </cell>
          <cell r="K104" t="str">
            <v>79.59%</v>
          </cell>
        </row>
        <row r="105">
          <cell r="B105">
            <v>105396</v>
          </cell>
          <cell r="C105" t="str">
            <v>四川太极武侯区航中街药店</v>
          </cell>
          <cell r="D105" t="str">
            <v/>
          </cell>
          <cell r="E105" t="str">
            <v/>
          </cell>
          <cell r="F105">
            <v>1180</v>
          </cell>
          <cell r="G105">
            <v>469</v>
          </cell>
          <cell r="H105" t="str">
            <v>39.75%</v>
          </cell>
          <cell r="I105">
            <v>58646.53</v>
          </cell>
          <cell r="J105">
            <v>31192.78</v>
          </cell>
          <cell r="K105" t="str">
            <v>53.19%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/>
          </cell>
          <cell r="E106" t="str">
            <v/>
          </cell>
          <cell r="F106">
            <v>814</v>
          </cell>
          <cell r="G106">
            <v>280</v>
          </cell>
          <cell r="H106" t="str">
            <v>34.4%</v>
          </cell>
          <cell r="I106">
            <v>39542.84</v>
          </cell>
          <cell r="J106">
            <v>17221.05</v>
          </cell>
          <cell r="K106" t="str">
            <v>43.55%</v>
          </cell>
        </row>
        <row r="107">
          <cell r="B107">
            <v>106066</v>
          </cell>
          <cell r="C107" t="str">
            <v>四川太极锦江区梨花街药店</v>
          </cell>
          <cell r="D107" t="str">
            <v/>
          </cell>
          <cell r="E107" t="str">
            <v/>
          </cell>
          <cell r="F107">
            <v>807</v>
          </cell>
          <cell r="G107">
            <v>205</v>
          </cell>
          <cell r="H107" t="str">
            <v>25.4%</v>
          </cell>
          <cell r="I107">
            <v>39449.72</v>
          </cell>
          <cell r="J107">
            <v>12323.55</v>
          </cell>
          <cell r="K107" t="str">
            <v>31.24%</v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>
            <v>303922</v>
          </cell>
          <cell r="G108">
            <v>173857</v>
          </cell>
          <cell r="H108" t="str">
            <v>57.20%</v>
          </cell>
          <cell r="I108">
            <v>23494218.55</v>
          </cell>
          <cell r="J108">
            <v>16462360.51</v>
          </cell>
          <cell r="K108" t="str">
            <v>70.07%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6"/>
  <sheetViews>
    <sheetView tabSelected="1" topLeftCell="C1" workbookViewId="0">
      <selection activeCell="V11" sqref="V11"/>
    </sheetView>
  </sheetViews>
  <sheetFormatPr defaultColWidth="9" defaultRowHeight="13.5"/>
  <cols>
    <col min="1" max="1" width="5.5" style="1" customWidth="1"/>
    <col min="2" max="2" width="9" style="1"/>
    <col min="3" max="3" width="9" style="2"/>
    <col min="4" max="4" width="13.375" style="2" hidden="1" customWidth="1"/>
    <col min="5" max="5" width="31.25" style="3" customWidth="1"/>
    <col min="6" max="8" width="25" style="3" hidden="1" customWidth="1"/>
    <col min="9" max="15" width="9.25" style="1" customWidth="1"/>
    <col min="16" max="16" width="25" style="3" hidden="1" customWidth="1"/>
    <col min="17" max="17" width="12" style="4" customWidth="1"/>
    <col min="18" max="18" width="11.5" style="1" hidden="1" customWidth="1"/>
    <col min="19" max="19" width="12.625" style="1" hidden="1" customWidth="1"/>
    <col min="20" max="20" width="11" style="3" customWidth="1"/>
    <col min="21" max="21" width="7.875" style="3" customWidth="1"/>
    <col min="22" max="23" width="10.25" style="3" customWidth="1"/>
    <col min="24" max="16384" width="9" style="1"/>
  </cols>
  <sheetData>
    <row r="1" ht="22.5" spans="1:20">
      <c r="A1" s="5" t="s">
        <v>0</v>
      </c>
      <c r="B1" s="5"/>
      <c r="C1" s="6"/>
      <c r="D1" s="6"/>
      <c r="E1" s="7"/>
      <c r="F1" s="7"/>
      <c r="G1" s="7"/>
      <c r="H1" s="7"/>
      <c r="I1" s="5"/>
      <c r="J1" s="5"/>
      <c r="K1" s="5"/>
      <c r="L1" s="5"/>
      <c r="M1" s="5"/>
      <c r="N1" s="5"/>
      <c r="O1" s="5"/>
      <c r="P1" s="7"/>
      <c r="Q1" s="20"/>
      <c r="R1" s="21"/>
      <c r="S1" s="21"/>
      <c r="T1" s="22"/>
    </row>
    <row r="2" s="1" customFormat="1" ht="67.5" spans="1:23">
      <c r="A2" s="8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  <c r="G2" s="8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8" t="s">
        <v>6</v>
      </c>
      <c r="Q2" s="23" t="s">
        <v>16</v>
      </c>
      <c r="R2" s="24" t="s">
        <v>17</v>
      </c>
      <c r="S2" s="24"/>
      <c r="T2" s="23" t="s">
        <v>18</v>
      </c>
      <c r="U2" s="25" t="s">
        <v>19</v>
      </c>
      <c r="V2" s="23" t="s">
        <v>20</v>
      </c>
      <c r="W2" s="23" t="s">
        <v>21</v>
      </c>
    </row>
    <row r="3" spans="1:23">
      <c r="A3" s="12">
        <v>1</v>
      </c>
      <c r="B3" s="12">
        <v>357</v>
      </c>
      <c r="C3" s="13" t="s">
        <v>22</v>
      </c>
      <c r="D3" s="13"/>
      <c r="E3" s="14" t="s">
        <v>23</v>
      </c>
      <c r="F3" s="15">
        <v>0.6926</v>
      </c>
      <c r="G3" s="16">
        <f>VLOOKUP(B:B,[2]查询门店会员消费占比!$B$1:$F$65536,5,0)</f>
        <v>3022</v>
      </c>
      <c r="H3" s="16">
        <f>G3*0.08</f>
        <v>241.76</v>
      </c>
      <c r="I3" s="18">
        <f>ROUND(H3/31*26,0)</f>
        <v>203</v>
      </c>
      <c r="J3" s="18">
        <f>VLOOKUP(B:B,[4]Sheet1!$A$1:$B$65536,2,0)</f>
        <v>210</v>
      </c>
      <c r="K3" s="18">
        <f>J3-I3</f>
        <v>7</v>
      </c>
      <c r="L3" s="18">
        <v>0</v>
      </c>
      <c r="M3" s="18">
        <v>5</v>
      </c>
      <c r="N3" s="18">
        <f>M3*2</f>
        <v>10</v>
      </c>
      <c r="O3" s="18">
        <f>L3+N3</f>
        <v>10</v>
      </c>
      <c r="P3" s="15">
        <v>0.6926</v>
      </c>
      <c r="Q3" s="26">
        <f>P3*1.02</f>
        <v>0.706452</v>
      </c>
      <c r="R3" s="21">
        <f>VLOOKUP(B:B,[3]Sheet1!$A$1:$Y$65536,25,0)</f>
        <v>209050</v>
      </c>
      <c r="S3" s="21">
        <f>R3*Q3</f>
        <v>147683.7906</v>
      </c>
      <c r="T3" s="27" t="str">
        <f>VLOOKUP(B:B,[5]查询门店会员消费占比!$B$1:$K$65536,10,0)</f>
        <v>66.35%</v>
      </c>
      <c r="U3" s="28">
        <f>(T3-Q3)/Q3</f>
        <v>-0.0607996013883463</v>
      </c>
      <c r="V3" s="27"/>
      <c r="W3" s="27"/>
    </row>
    <row r="4" spans="1:23">
      <c r="A4" s="12">
        <v>2</v>
      </c>
      <c r="B4" s="12">
        <v>365</v>
      </c>
      <c r="C4" s="13" t="s">
        <v>22</v>
      </c>
      <c r="D4" s="13"/>
      <c r="E4" s="14" t="s">
        <v>24</v>
      </c>
      <c r="F4" s="15">
        <v>0.7166</v>
      </c>
      <c r="G4" s="16">
        <f>VLOOKUP(B:B,[2]查询门店会员消费占比!$B$1:$F$65536,5,0)</f>
        <v>4535</v>
      </c>
      <c r="H4" s="16">
        <f>G4*0.06</f>
        <v>272.1</v>
      </c>
      <c r="I4" s="18">
        <f t="shared" ref="I4:I35" si="0">ROUND(H4/31*26,0)</f>
        <v>228</v>
      </c>
      <c r="J4" s="18">
        <f>VLOOKUP(B:B,[4]Sheet1!$A$1:$B$65536,2,0)</f>
        <v>208</v>
      </c>
      <c r="K4" s="18">
        <f t="shared" ref="K4:K35" si="1">J4-I4</f>
        <v>-20</v>
      </c>
      <c r="L4" s="18">
        <v>40</v>
      </c>
      <c r="M4" s="18">
        <v>1</v>
      </c>
      <c r="N4" s="18">
        <f t="shared" ref="N4:N35" si="2">M4*2</f>
        <v>2</v>
      </c>
      <c r="O4" s="18">
        <f t="shared" ref="O4:O35" si="3">L4+N4</f>
        <v>42</v>
      </c>
      <c r="P4" s="15">
        <v>0.7166</v>
      </c>
      <c r="Q4" s="26">
        <f>P4*1.02</f>
        <v>0.730932</v>
      </c>
      <c r="R4" s="21">
        <f>VLOOKUP(B:B,[3]Sheet1!$A$1:$Y$65536,25,0)</f>
        <v>316742</v>
      </c>
      <c r="S4" s="21">
        <f t="shared" ref="S4:S35" si="4">R4*Q4</f>
        <v>231516.863544</v>
      </c>
      <c r="T4" s="27" t="str">
        <f>VLOOKUP(B:B,[5]查询门店会员消费占比!$B$1:$K$65536,10,0)</f>
        <v>73.85%</v>
      </c>
      <c r="U4" s="28">
        <f t="shared" ref="U4:U35" si="5">(T4-Q4)/Q4</f>
        <v>0.0103539043303617</v>
      </c>
      <c r="V4" s="27"/>
      <c r="W4" s="27"/>
    </row>
    <row r="5" spans="1:23">
      <c r="A5" s="12">
        <v>3</v>
      </c>
      <c r="B5" s="12">
        <v>399</v>
      </c>
      <c r="C5" s="13" t="s">
        <v>25</v>
      </c>
      <c r="D5" s="13"/>
      <c r="E5" s="14" t="s">
        <v>26</v>
      </c>
      <c r="F5" s="15">
        <v>0.793</v>
      </c>
      <c r="G5" s="16">
        <f>VLOOKUP(B:B,[2]查询门店会员消费占比!$B$1:$F$65536,5,0)</f>
        <v>3577</v>
      </c>
      <c r="H5" s="16">
        <f>G5*0.06</f>
        <v>214.62</v>
      </c>
      <c r="I5" s="18">
        <f t="shared" si="0"/>
        <v>180</v>
      </c>
      <c r="J5" s="18">
        <f>VLOOKUP(B:B,[4]Sheet1!$A$1:$B$65536,2,0)</f>
        <v>285</v>
      </c>
      <c r="K5" s="18">
        <f t="shared" si="1"/>
        <v>105</v>
      </c>
      <c r="L5" s="18">
        <v>0</v>
      </c>
      <c r="M5" s="18">
        <v>6</v>
      </c>
      <c r="N5" s="18">
        <f t="shared" si="2"/>
        <v>12</v>
      </c>
      <c r="O5" s="18">
        <f t="shared" si="3"/>
        <v>12</v>
      </c>
      <c r="P5" s="15">
        <v>0.793</v>
      </c>
      <c r="Q5" s="26">
        <f>P5*1.01</f>
        <v>0.80093</v>
      </c>
      <c r="R5" s="21">
        <f>VLOOKUP(B:B,[3]Sheet1!$A$1:$Y$65536,25,0)</f>
        <v>228055</v>
      </c>
      <c r="S5" s="21">
        <f t="shared" si="4"/>
        <v>182656.09115</v>
      </c>
      <c r="T5" s="27" t="str">
        <f>VLOOKUP(B:B,[5]查询门店会员消费占比!$B$1:$K$65536,10,0)</f>
        <v>70.7%</v>
      </c>
      <c r="U5" s="28">
        <f t="shared" si="5"/>
        <v>-0.117276166456494</v>
      </c>
      <c r="V5" s="27"/>
      <c r="W5" s="27"/>
    </row>
    <row r="6" spans="1:23">
      <c r="A6" s="12">
        <v>4</v>
      </c>
      <c r="B6" s="12">
        <v>754</v>
      </c>
      <c r="C6" s="13" t="s">
        <v>27</v>
      </c>
      <c r="D6" s="13"/>
      <c r="E6" s="14" t="s">
        <v>28</v>
      </c>
      <c r="F6" s="15">
        <v>0.5263</v>
      </c>
      <c r="G6" s="16">
        <f>VLOOKUP(B:B,[2]查询门店会员消费占比!$B$1:$F$65536,5,0)</f>
        <v>3850</v>
      </c>
      <c r="H6" s="16">
        <f>G6*0.1</f>
        <v>385</v>
      </c>
      <c r="I6" s="18">
        <f t="shared" si="0"/>
        <v>323</v>
      </c>
      <c r="J6" s="18">
        <f>VLOOKUP(B:B,[4]Sheet1!$A$1:$B$65536,2,0)</f>
        <v>306</v>
      </c>
      <c r="K6" s="18">
        <f t="shared" si="1"/>
        <v>-17</v>
      </c>
      <c r="L6" s="18">
        <v>34</v>
      </c>
      <c r="M6" s="18">
        <v>11</v>
      </c>
      <c r="N6" s="18">
        <f t="shared" si="2"/>
        <v>22</v>
      </c>
      <c r="O6" s="18">
        <f t="shared" si="3"/>
        <v>56</v>
      </c>
      <c r="P6" s="15">
        <v>0.5263</v>
      </c>
      <c r="Q6" s="26">
        <v>0.6</v>
      </c>
      <c r="R6" s="21">
        <f>VLOOKUP(B:B,[3]Sheet1!$A$1:$Y$65536,25,0)</f>
        <v>228420</v>
      </c>
      <c r="S6" s="21">
        <f t="shared" si="4"/>
        <v>137052</v>
      </c>
      <c r="T6" s="27" t="str">
        <f>VLOOKUP(B:B,[5]查询门店会员消费占比!$B$1:$K$65536,10,0)</f>
        <v>62.47%</v>
      </c>
      <c r="U6" s="28">
        <f t="shared" si="5"/>
        <v>0.0411666666666668</v>
      </c>
      <c r="V6" s="27"/>
      <c r="W6" s="27"/>
    </row>
    <row r="7" spans="1:23">
      <c r="A7" s="12">
        <v>5</v>
      </c>
      <c r="B7" s="12">
        <v>351</v>
      </c>
      <c r="C7" s="13" t="s">
        <v>27</v>
      </c>
      <c r="D7" s="13"/>
      <c r="E7" s="14" t="s">
        <v>29</v>
      </c>
      <c r="F7" s="15">
        <v>0.8051</v>
      </c>
      <c r="G7" s="16">
        <f>VLOOKUP(B:B,[2]查询门店会员消费占比!$B$1:$F$65536,5,0)</f>
        <v>2082</v>
      </c>
      <c r="H7" s="16">
        <f>G7*0.04</f>
        <v>83.28</v>
      </c>
      <c r="I7" s="18">
        <f t="shared" si="0"/>
        <v>70</v>
      </c>
      <c r="J7" s="18">
        <f>VLOOKUP(B:B,[4]Sheet1!$A$1:$B$65536,2,0)</f>
        <v>102</v>
      </c>
      <c r="K7" s="18">
        <f t="shared" si="1"/>
        <v>32</v>
      </c>
      <c r="L7" s="18">
        <v>0</v>
      </c>
      <c r="M7" s="18">
        <v>2</v>
      </c>
      <c r="N7" s="18">
        <f t="shared" si="2"/>
        <v>4</v>
      </c>
      <c r="O7" s="18">
        <f t="shared" si="3"/>
        <v>4</v>
      </c>
      <c r="P7" s="15">
        <v>0.8051</v>
      </c>
      <c r="Q7" s="26">
        <f>P7*1.01</f>
        <v>0.813151</v>
      </c>
      <c r="R7" s="21">
        <f>VLOOKUP(B:B,[3]Sheet1!$A$1:$Y$65536,25,0)</f>
        <v>190045</v>
      </c>
      <c r="S7" s="21">
        <f t="shared" si="4"/>
        <v>154535.281795</v>
      </c>
      <c r="T7" s="27" t="str">
        <f>VLOOKUP(B:B,[5]查询门店会员消费占比!$B$1:$K$65536,10,0)</f>
        <v>81.5%</v>
      </c>
      <c r="U7" s="28">
        <f t="shared" si="5"/>
        <v>0.00227387041275235</v>
      </c>
      <c r="V7" s="27"/>
      <c r="W7" s="27"/>
    </row>
    <row r="8" spans="1:23">
      <c r="A8" s="12">
        <v>6</v>
      </c>
      <c r="B8" s="12">
        <v>52</v>
      </c>
      <c r="C8" s="13" t="s">
        <v>27</v>
      </c>
      <c r="D8" s="13"/>
      <c r="E8" s="14" t="s">
        <v>30</v>
      </c>
      <c r="F8" s="15">
        <v>0.7477</v>
      </c>
      <c r="G8" s="16">
        <f>VLOOKUP(B:B,[2]查询门店会员消费占比!$B$1:$F$65536,5,0)</f>
        <v>2629</v>
      </c>
      <c r="H8" s="16">
        <f>G8*0.06</f>
        <v>157.74</v>
      </c>
      <c r="I8" s="18">
        <f t="shared" si="0"/>
        <v>132</v>
      </c>
      <c r="J8" s="18">
        <f>VLOOKUP(B:B,[4]Sheet1!$A$1:$B$65536,2,0)</f>
        <v>78</v>
      </c>
      <c r="K8" s="18">
        <f t="shared" si="1"/>
        <v>-54</v>
      </c>
      <c r="L8" s="18">
        <v>108</v>
      </c>
      <c r="M8" s="18">
        <v>2</v>
      </c>
      <c r="N8" s="18">
        <f t="shared" si="2"/>
        <v>4</v>
      </c>
      <c r="O8" s="18">
        <f t="shared" si="3"/>
        <v>112</v>
      </c>
      <c r="P8" s="15">
        <v>0.7477</v>
      </c>
      <c r="Q8" s="26">
        <f>P8*1.02</f>
        <v>0.762654</v>
      </c>
      <c r="R8" s="21">
        <f>VLOOKUP(B:B,[3]Sheet1!$A$1:$Y$65536,25,0)</f>
        <v>190045</v>
      </c>
      <c r="S8" s="21">
        <f t="shared" si="4"/>
        <v>144938.57943</v>
      </c>
      <c r="T8" s="27" t="str">
        <f>VLOOKUP(B:B,[5]查询门店会员消费占比!$B$1:$K$65536,10,0)</f>
        <v>57.22%</v>
      </c>
      <c r="U8" s="28">
        <f t="shared" si="5"/>
        <v>-0.249725301381754</v>
      </c>
      <c r="V8" s="27"/>
      <c r="W8" s="27"/>
    </row>
    <row r="9" spans="1:23">
      <c r="A9" s="12">
        <v>7</v>
      </c>
      <c r="B9" s="12">
        <v>359</v>
      </c>
      <c r="C9" s="13" t="s">
        <v>22</v>
      </c>
      <c r="D9" s="13"/>
      <c r="E9" s="14" t="s">
        <v>31</v>
      </c>
      <c r="F9" s="15">
        <v>0.7894</v>
      </c>
      <c r="G9" s="16">
        <f>VLOOKUP(B:B,[2]查询门店会员消费占比!$B$1:$F$65536,5,0)</f>
        <v>4980</v>
      </c>
      <c r="H9" s="16">
        <f>G9*0.06</f>
        <v>298.8</v>
      </c>
      <c r="I9" s="18">
        <f t="shared" si="0"/>
        <v>251</v>
      </c>
      <c r="J9" s="18">
        <f>VLOOKUP(B:B,[4]Sheet1!$A$1:$B$65536,2,0)</f>
        <v>146</v>
      </c>
      <c r="K9" s="18">
        <f t="shared" si="1"/>
        <v>-105</v>
      </c>
      <c r="L9" s="18">
        <v>210</v>
      </c>
      <c r="M9" s="18">
        <v>12</v>
      </c>
      <c r="N9" s="18">
        <f t="shared" si="2"/>
        <v>24</v>
      </c>
      <c r="O9" s="18">
        <f t="shared" si="3"/>
        <v>234</v>
      </c>
      <c r="P9" s="15">
        <v>0.7894</v>
      </c>
      <c r="Q9" s="26">
        <f>P9*1.01</f>
        <v>0.797294</v>
      </c>
      <c r="R9" s="21">
        <f>VLOOKUP(B:B,[3]Sheet1!$A$1:$Y$65536,25,0)</f>
        <v>269231</v>
      </c>
      <c r="S9" s="21">
        <f t="shared" si="4"/>
        <v>214656.260914</v>
      </c>
      <c r="T9" s="27" t="str">
        <f>VLOOKUP(B:B,[5]查询门店会员消费占比!$B$1:$K$65536,10,0)</f>
        <v>80.72%</v>
      </c>
      <c r="U9" s="28">
        <f t="shared" si="5"/>
        <v>0.0124245259590566</v>
      </c>
      <c r="V9" s="27"/>
      <c r="W9" s="27"/>
    </row>
    <row r="10" spans="1:23">
      <c r="A10" s="12">
        <v>8</v>
      </c>
      <c r="B10" s="12">
        <v>572</v>
      </c>
      <c r="C10" s="13" t="s">
        <v>32</v>
      </c>
      <c r="D10" s="13"/>
      <c r="E10" s="14" t="s">
        <v>33</v>
      </c>
      <c r="F10" s="15">
        <v>0.733</v>
      </c>
      <c r="G10" s="16">
        <f>VLOOKUP(B:B,[2]查询门店会员消费占比!$B$1:$F$65536,5,0)</f>
        <v>2760</v>
      </c>
      <c r="H10" s="16">
        <f>G10*0.06</f>
        <v>165.6</v>
      </c>
      <c r="I10" s="18">
        <f t="shared" si="0"/>
        <v>139</v>
      </c>
      <c r="J10" s="18">
        <f>VLOOKUP(B:B,[4]Sheet1!$A$1:$B$65536,2,0)</f>
        <v>154</v>
      </c>
      <c r="K10" s="18">
        <f t="shared" si="1"/>
        <v>15</v>
      </c>
      <c r="L10" s="18">
        <v>0</v>
      </c>
      <c r="M10" s="18">
        <v>3</v>
      </c>
      <c r="N10" s="18">
        <f t="shared" si="2"/>
        <v>6</v>
      </c>
      <c r="O10" s="18">
        <f t="shared" si="3"/>
        <v>6</v>
      </c>
      <c r="P10" s="15">
        <v>0.733</v>
      </c>
      <c r="Q10" s="26">
        <f>P10*1.02</f>
        <v>0.74766</v>
      </c>
      <c r="R10" s="21">
        <f>VLOOKUP(B:B,[3]Sheet1!$A$1:$Y$65536,25,0)</f>
        <v>195852</v>
      </c>
      <c r="S10" s="21">
        <f t="shared" si="4"/>
        <v>146430.70632</v>
      </c>
      <c r="T10" s="27" t="str">
        <f>VLOOKUP(B:B,[5]查询门店会员消费占比!$B$1:$K$65536,10,0)</f>
        <v>76.26%</v>
      </c>
      <c r="U10" s="28">
        <f t="shared" si="5"/>
        <v>0.0199823449161384</v>
      </c>
      <c r="V10" s="27"/>
      <c r="W10" s="27"/>
    </row>
    <row r="11" spans="1:23">
      <c r="A11" s="12">
        <v>9</v>
      </c>
      <c r="B11" s="12">
        <v>743</v>
      </c>
      <c r="C11" s="13" t="s">
        <v>25</v>
      </c>
      <c r="D11" s="13"/>
      <c r="E11" s="14" t="s">
        <v>34</v>
      </c>
      <c r="F11" s="15">
        <v>0.6703</v>
      </c>
      <c r="G11" s="16">
        <f>VLOOKUP(B:B,[2]查询门店会员消费占比!$B$1:$F$65536,5,0)</f>
        <v>3003</v>
      </c>
      <c r="H11" s="16">
        <f>G11*0.08</f>
        <v>240.24</v>
      </c>
      <c r="I11" s="18">
        <f t="shared" si="0"/>
        <v>201</v>
      </c>
      <c r="J11" s="18">
        <f>VLOOKUP(B:B,[4]Sheet1!$A$1:$B$65536,2,0)</f>
        <v>178</v>
      </c>
      <c r="K11" s="18">
        <f t="shared" si="1"/>
        <v>-23</v>
      </c>
      <c r="L11" s="18">
        <v>46</v>
      </c>
      <c r="M11" s="18">
        <v>1</v>
      </c>
      <c r="N11" s="18">
        <f t="shared" si="2"/>
        <v>2</v>
      </c>
      <c r="O11" s="18">
        <f t="shared" si="3"/>
        <v>48</v>
      </c>
      <c r="P11" s="15">
        <v>0.6703</v>
      </c>
      <c r="Q11" s="26">
        <f>P11*1.02</f>
        <v>0.683706</v>
      </c>
      <c r="R11" s="21">
        <f>VLOOKUP(B:B,[3]Sheet1!$A$1:$Y$65536,25,0)</f>
        <v>129490</v>
      </c>
      <c r="S11" s="21">
        <f t="shared" si="4"/>
        <v>88533.08994</v>
      </c>
      <c r="T11" s="27" t="str">
        <f>VLOOKUP(B:B,[5]查询门店会员消费占比!$B$1:$K$65536,10,0)</f>
        <v>69.73%</v>
      </c>
      <c r="U11" s="28">
        <f t="shared" si="5"/>
        <v>0.0198828151281399</v>
      </c>
      <c r="V11" s="27"/>
      <c r="W11" s="27"/>
    </row>
    <row r="12" spans="1:23">
      <c r="A12" s="12">
        <v>10</v>
      </c>
      <c r="B12" s="12">
        <v>744</v>
      </c>
      <c r="C12" s="13" t="s">
        <v>32</v>
      </c>
      <c r="D12" s="13"/>
      <c r="E12" s="14" t="s">
        <v>35</v>
      </c>
      <c r="F12" s="15">
        <v>0.7496</v>
      </c>
      <c r="G12" s="16">
        <f>VLOOKUP(B:B,[2]查询门店会员消费占比!$B$1:$F$65536,5,0)</f>
        <v>4689</v>
      </c>
      <c r="H12" s="16">
        <f>G12*0.06</f>
        <v>281.34</v>
      </c>
      <c r="I12" s="18">
        <f t="shared" si="0"/>
        <v>236</v>
      </c>
      <c r="J12" s="18">
        <f>VLOOKUP(B:B,[4]Sheet1!$A$1:$B$65536,2,0)</f>
        <v>169</v>
      </c>
      <c r="K12" s="18">
        <f t="shared" si="1"/>
        <v>-67</v>
      </c>
      <c r="L12" s="18">
        <v>134</v>
      </c>
      <c r="M12" s="18">
        <v>18</v>
      </c>
      <c r="N12" s="18">
        <f t="shared" si="2"/>
        <v>36</v>
      </c>
      <c r="O12" s="18">
        <f t="shared" si="3"/>
        <v>170</v>
      </c>
      <c r="P12" s="15">
        <v>0.7496</v>
      </c>
      <c r="Q12" s="26">
        <f>P12*1.02</f>
        <v>0.764592</v>
      </c>
      <c r="R12" s="21">
        <f>VLOOKUP(B:B,[3]Sheet1!$A$1:$Y$65536,25,0)</f>
        <v>237557</v>
      </c>
      <c r="S12" s="21">
        <f t="shared" si="4"/>
        <v>181634.181744</v>
      </c>
      <c r="T12" s="27" t="str">
        <f>VLOOKUP(B:B,[5]查询门店会员消费占比!$B$1:$K$65536,10,0)</f>
        <v>73.64%</v>
      </c>
      <c r="U12" s="28">
        <f t="shared" si="5"/>
        <v>-0.0368719526230983</v>
      </c>
      <c r="V12" s="27"/>
      <c r="W12" s="27"/>
    </row>
    <row r="13" spans="1:23">
      <c r="A13" s="12">
        <v>11</v>
      </c>
      <c r="B13" s="12">
        <v>391</v>
      </c>
      <c r="C13" s="13" t="s">
        <v>32</v>
      </c>
      <c r="D13" s="13"/>
      <c r="E13" s="14" t="s">
        <v>36</v>
      </c>
      <c r="F13" s="15">
        <v>0.6639</v>
      </c>
      <c r="G13" s="16">
        <f>VLOOKUP(B:B,[2]查询门店会员消费占比!$B$1:$F$65536,5,0)</f>
        <v>3528</v>
      </c>
      <c r="H13" s="16">
        <f>G13*0.08</f>
        <v>282.24</v>
      </c>
      <c r="I13" s="18">
        <f t="shared" si="0"/>
        <v>237</v>
      </c>
      <c r="J13" s="18">
        <f>VLOOKUP(B:B,[4]Sheet1!$A$1:$B$65536,2,0)</f>
        <v>192</v>
      </c>
      <c r="K13" s="18">
        <f t="shared" si="1"/>
        <v>-45</v>
      </c>
      <c r="L13" s="18">
        <v>90</v>
      </c>
      <c r="M13" s="18">
        <v>7</v>
      </c>
      <c r="N13" s="18">
        <f t="shared" si="2"/>
        <v>14</v>
      </c>
      <c r="O13" s="18">
        <f t="shared" si="3"/>
        <v>104</v>
      </c>
      <c r="P13" s="15">
        <v>0.6639</v>
      </c>
      <c r="Q13" s="26">
        <f>P13*1.02</f>
        <v>0.677178</v>
      </c>
      <c r="R13" s="21">
        <f>VLOOKUP(B:B,[3]Sheet1!$A$1:$Y$65536,25,0)</f>
        <v>237557</v>
      </c>
      <c r="S13" s="21">
        <f t="shared" si="4"/>
        <v>160868.374146</v>
      </c>
      <c r="T13" s="27" t="str">
        <f>VLOOKUP(B:B,[5]查询门店会员消费占比!$B$1:$K$65536,10,0)</f>
        <v>64.47%</v>
      </c>
      <c r="U13" s="28">
        <f t="shared" si="5"/>
        <v>-0.0479608020343248</v>
      </c>
      <c r="V13" s="27"/>
      <c r="W13" s="27"/>
    </row>
    <row r="14" spans="1:23">
      <c r="A14" s="12">
        <v>12</v>
      </c>
      <c r="B14" s="12">
        <v>54</v>
      </c>
      <c r="C14" s="13" t="s">
        <v>27</v>
      </c>
      <c r="D14" s="13"/>
      <c r="E14" s="14" t="s">
        <v>37</v>
      </c>
      <c r="F14" s="15">
        <v>0.8428</v>
      </c>
      <c r="G14" s="16">
        <f>VLOOKUP(B:B,[2]查询门店会员消费占比!$B$1:$F$65536,5,0)</f>
        <v>3296</v>
      </c>
      <c r="H14" s="16">
        <f>G14*0.04</f>
        <v>131.84</v>
      </c>
      <c r="I14" s="18">
        <f t="shared" si="0"/>
        <v>111</v>
      </c>
      <c r="J14" s="18">
        <f>VLOOKUP(B:B,[4]Sheet1!$A$1:$B$65536,2,0)</f>
        <v>201</v>
      </c>
      <c r="K14" s="18">
        <f t="shared" si="1"/>
        <v>90</v>
      </c>
      <c r="L14" s="18">
        <v>0</v>
      </c>
      <c r="M14" s="18">
        <v>2</v>
      </c>
      <c r="N14" s="18">
        <f t="shared" si="2"/>
        <v>4</v>
      </c>
      <c r="O14" s="18">
        <f t="shared" si="3"/>
        <v>4</v>
      </c>
      <c r="P14" s="15">
        <v>0.8428</v>
      </c>
      <c r="Q14" s="26">
        <f>P14*1.01</f>
        <v>0.851228</v>
      </c>
      <c r="R14" s="21">
        <f>VLOOKUP(B:B,[3]Sheet1!$A$1:$Y$65536,25,0)</f>
        <v>228055</v>
      </c>
      <c r="S14" s="21">
        <f t="shared" si="4"/>
        <v>194126.80154</v>
      </c>
      <c r="T14" s="27" t="str">
        <f>VLOOKUP(B:B,[5]查询门店会员消费占比!$B$1:$K$65536,10,0)</f>
        <v>83.98%</v>
      </c>
      <c r="U14" s="28">
        <f t="shared" si="5"/>
        <v>-0.0134253102576513</v>
      </c>
      <c r="V14" s="27"/>
      <c r="W14" s="27"/>
    </row>
    <row r="15" spans="1:23">
      <c r="A15" s="12">
        <v>13</v>
      </c>
      <c r="B15" s="12">
        <v>582</v>
      </c>
      <c r="C15" s="13" t="s">
        <v>22</v>
      </c>
      <c r="D15" s="13"/>
      <c r="E15" s="14" t="s">
        <v>38</v>
      </c>
      <c r="F15" s="15">
        <v>0.4369</v>
      </c>
      <c r="G15" s="16">
        <f>VLOOKUP(B:B,[2]查询门店会员消费占比!$B$1:$F$65536,5,0)</f>
        <v>8471</v>
      </c>
      <c r="H15" s="17">
        <f>G15*0.12</f>
        <v>1016.52</v>
      </c>
      <c r="I15" s="19">
        <f>ROUND(H15/31*26/2,0)</f>
        <v>426</v>
      </c>
      <c r="J15" s="18">
        <f>VLOOKUP(B:B,[4]Sheet1!$A$1:$B$65536,2,0)</f>
        <v>443</v>
      </c>
      <c r="K15" s="18">
        <f t="shared" si="1"/>
        <v>17</v>
      </c>
      <c r="L15" s="18">
        <v>0</v>
      </c>
      <c r="M15" s="18">
        <v>12</v>
      </c>
      <c r="N15" s="18">
        <f t="shared" si="2"/>
        <v>24</v>
      </c>
      <c r="O15" s="18">
        <f t="shared" si="3"/>
        <v>24</v>
      </c>
      <c r="P15" s="15">
        <v>0.4369</v>
      </c>
      <c r="Q15" s="26">
        <f>P15*1.04</f>
        <v>0.454376</v>
      </c>
      <c r="R15" s="21">
        <f>VLOOKUP(B:B,[3]Sheet1!$A$1:$Y$65536,25,0)</f>
        <v>932715</v>
      </c>
      <c r="S15" s="21">
        <f t="shared" si="4"/>
        <v>423803.31084</v>
      </c>
      <c r="T15" s="27" t="str">
        <f>VLOOKUP(B:B,[5]查询门店会员消费占比!$B$1:$K$65536,10,0)</f>
        <v>48.37%</v>
      </c>
      <c r="U15" s="28">
        <f t="shared" si="5"/>
        <v>0.0645368593411623</v>
      </c>
      <c r="V15" s="27"/>
      <c r="W15" s="27"/>
    </row>
    <row r="16" spans="1:23">
      <c r="A16" s="12">
        <v>14</v>
      </c>
      <c r="B16" s="12">
        <v>387</v>
      </c>
      <c r="C16" s="13" t="s">
        <v>25</v>
      </c>
      <c r="D16" s="13"/>
      <c r="E16" s="14" t="s">
        <v>39</v>
      </c>
      <c r="F16" s="15">
        <v>0.785</v>
      </c>
      <c r="G16" s="16">
        <f>VLOOKUP(B:B,[2]查询门店会员消费占比!$B$1:$F$65536,5,0)</f>
        <v>5380</v>
      </c>
      <c r="H16" s="16">
        <f>G16*0.06</f>
        <v>322.8</v>
      </c>
      <c r="I16" s="18">
        <f t="shared" si="0"/>
        <v>271</v>
      </c>
      <c r="J16" s="18">
        <f>VLOOKUP(B:B,[4]Sheet1!$A$1:$B$65536,2,0)</f>
        <v>147</v>
      </c>
      <c r="K16" s="18">
        <f t="shared" si="1"/>
        <v>-124</v>
      </c>
      <c r="L16" s="18">
        <v>248</v>
      </c>
      <c r="M16" s="18">
        <v>3</v>
      </c>
      <c r="N16" s="18">
        <f t="shared" si="2"/>
        <v>6</v>
      </c>
      <c r="O16" s="18">
        <f t="shared" si="3"/>
        <v>254</v>
      </c>
      <c r="P16" s="15">
        <v>0.785</v>
      </c>
      <c r="Q16" s="26">
        <f>P16*1.01</f>
        <v>0.79285</v>
      </c>
      <c r="R16" s="21">
        <f>VLOOKUP(B:B,[3]Sheet1!$A$1:$Y$65536,25,0)</f>
        <v>329382</v>
      </c>
      <c r="S16" s="21">
        <f t="shared" si="4"/>
        <v>261150.5187</v>
      </c>
      <c r="T16" s="27" t="str">
        <f>VLOOKUP(B:B,[5]查询门店会员消费占比!$B$1:$K$65536,10,0)</f>
        <v>77.06%</v>
      </c>
      <c r="U16" s="28">
        <f t="shared" si="5"/>
        <v>-0.0280633158857287</v>
      </c>
      <c r="V16" s="27"/>
      <c r="W16" s="27"/>
    </row>
    <row r="17" spans="1:23">
      <c r="A17" s="12">
        <v>15</v>
      </c>
      <c r="B17" s="12">
        <v>717</v>
      </c>
      <c r="C17" s="13" t="s">
        <v>40</v>
      </c>
      <c r="D17" s="13"/>
      <c r="E17" s="14" t="s">
        <v>41</v>
      </c>
      <c r="F17" s="15">
        <v>0.7723</v>
      </c>
      <c r="G17" s="16">
        <f>VLOOKUP(B:B,[2]查询门店会员消费占比!$B$1:$F$65536,5,0)</f>
        <v>2446</v>
      </c>
      <c r="H17" s="16">
        <f>G17*0.06</f>
        <v>146.76</v>
      </c>
      <c r="I17" s="18">
        <f t="shared" si="0"/>
        <v>123</v>
      </c>
      <c r="J17" s="18">
        <f>VLOOKUP(B:B,[4]Sheet1!$A$1:$B$65536,2,0)</f>
        <v>142</v>
      </c>
      <c r="K17" s="18">
        <f t="shared" si="1"/>
        <v>19</v>
      </c>
      <c r="L17" s="18">
        <v>0</v>
      </c>
      <c r="M17" s="18">
        <v>4</v>
      </c>
      <c r="N17" s="18">
        <f t="shared" si="2"/>
        <v>8</v>
      </c>
      <c r="O17" s="18">
        <f t="shared" si="3"/>
        <v>8</v>
      </c>
      <c r="P17" s="15">
        <v>0.7723</v>
      </c>
      <c r="Q17" s="26">
        <f>P17*1.01</f>
        <v>0.780023</v>
      </c>
      <c r="R17" s="21">
        <f>VLOOKUP(B:B,[3]Sheet1!$A$1:$Y$65536,25,0)</f>
        <v>120694</v>
      </c>
      <c r="S17" s="21">
        <f t="shared" si="4"/>
        <v>94144.095962</v>
      </c>
      <c r="T17" s="27" t="str">
        <f>VLOOKUP(B:B,[5]查询门店会员消费占比!$B$1:$K$65536,10,0)</f>
        <v>78.59%</v>
      </c>
      <c r="U17" s="28">
        <f t="shared" si="5"/>
        <v>0.00753439321661031</v>
      </c>
      <c r="V17" s="27"/>
      <c r="W17" s="27"/>
    </row>
    <row r="18" spans="1:23">
      <c r="A18" s="12">
        <v>16</v>
      </c>
      <c r="B18" s="12">
        <v>349</v>
      </c>
      <c r="C18" s="13" t="s">
        <v>32</v>
      </c>
      <c r="D18" s="13"/>
      <c r="E18" s="14" t="s">
        <v>42</v>
      </c>
      <c r="F18" s="15">
        <v>0.6341</v>
      </c>
      <c r="G18" s="16">
        <f>VLOOKUP(B:B,[2]查询门店会员消费占比!$B$1:$F$65536,5,0)</f>
        <v>3247</v>
      </c>
      <c r="H18" s="16">
        <f>G18*0.08</f>
        <v>259.76</v>
      </c>
      <c r="I18" s="18">
        <f t="shared" si="0"/>
        <v>218</v>
      </c>
      <c r="J18" s="18">
        <f>VLOOKUP(B:B,[4]Sheet1!$A$1:$B$65536,2,0)</f>
        <v>119</v>
      </c>
      <c r="K18" s="18">
        <f t="shared" si="1"/>
        <v>-99</v>
      </c>
      <c r="L18" s="18">
        <v>198</v>
      </c>
      <c r="M18" s="18">
        <v>2</v>
      </c>
      <c r="N18" s="18">
        <f t="shared" si="2"/>
        <v>4</v>
      </c>
      <c r="O18" s="18">
        <f t="shared" si="3"/>
        <v>202</v>
      </c>
      <c r="P18" s="15">
        <v>0.6341</v>
      </c>
      <c r="Q18" s="26">
        <f>P18*1.02</f>
        <v>0.646782</v>
      </c>
      <c r="R18" s="21">
        <f>VLOOKUP(B:B,[3]Sheet1!$A$1:$Y$65536,25,0)</f>
        <v>196382</v>
      </c>
      <c r="S18" s="21">
        <f t="shared" si="4"/>
        <v>127016.342724</v>
      </c>
      <c r="T18" s="27" t="str">
        <f>VLOOKUP(B:B,[5]查询门店会员消费占比!$B$1:$K$65536,10,0)</f>
        <v>56.79%</v>
      </c>
      <c r="U18" s="28">
        <f t="shared" si="5"/>
        <v>-0.121960722469085</v>
      </c>
      <c r="V18" s="27"/>
      <c r="W18" s="27"/>
    </row>
    <row r="19" spans="1:23">
      <c r="A19" s="12">
        <v>17</v>
      </c>
      <c r="B19" s="12">
        <v>710</v>
      </c>
      <c r="C19" s="13" t="s">
        <v>27</v>
      </c>
      <c r="D19" s="13"/>
      <c r="E19" s="14" t="s">
        <v>43</v>
      </c>
      <c r="F19" s="15">
        <v>0.7177</v>
      </c>
      <c r="G19" s="16">
        <f>VLOOKUP(B:B,[2]查询门店会员消费占比!$B$1:$F$65536,5,0)</f>
        <v>1772</v>
      </c>
      <c r="H19" s="16">
        <f>G19*0.06</f>
        <v>106.32</v>
      </c>
      <c r="I19" s="18">
        <f t="shared" si="0"/>
        <v>89</v>
      </c>
      <c r="J19" s="18">
        <f>VLOOKUP(B:B,[4]Sheet1!$A$1:$B$65536,2,0)</f>
        <v>120</v>
      </c>
      <c r="K19" s="18">
        <f t="shared" si="1"/>
        <v>31</v>
      </c>
      <c r="L19" s="18">
        <v>0</v>
      </c>
      <c r="M19" s="18"/>
      <c r="N19" s="18">
        <f t="shared" si="2"/>
        <v>0</v>
      </c>
      <c r="O19" s="18">
        <f t="shared" si="3"/>
        <v>0</v>
      </c>
      <c r="P19" s="15">
        <v>0.7177</v>
      </c>
      <c r="Q19" s="26">
        <f>P19*1.02</f>
        <v>0.732054</v>
      </c>
      <c r="R19" s="21">
        <f>VLOOKUP(B:B,[3]Sheet1!$A$1:$Y$65536,25,0)</f>
        <v>100354</v>
      </c>
      <c r="S19" s="21">
        <f t="shared" si="4"/>
        <v>73464.547116</v>
      </c>
      <c r="T19" s="27" t="str">
        <f>VLOOKUP(B:B,[5]查询门店会员消费占比!$B$1:$K$65536,10,0)</f>
        <v>82.72%</v>
      </c>
      <c r="U19" s="28">
        <f t="shared" si="5"/>
        <v>0.129971286271231</v>
      </c>
      <c r="V19" s="27" t="s">
        <v>44</v>
      </c>
      <c r="W19" s="27"/>
    </row>
    <row r="20" spans="1:23">
      <c r="A20" s="12">
        <v>18</v>
      </c>
      <c r="B20" s="12">
        <v>747</v>
      </c>
      <c r="C20" s="13" t="s">
        <v>32</v>
      </c>
      <c r="D20" s="13"/>
      <c r="E20" s="14" t="s">
        <v>45</v>
      </c>
      <c r="F20" s="15">
        <v>0.8092</v>
      </c>
      <c r="G20" s="16">
        <f>VLOOKUP(B:B,[2]查询门店会员消费占比!$B$1:$F$65536,5,0)</f>
        <v>2692</v>
      </c>
      <c r="H20" s="16">
        <f>G20*0.04</f>
        <v>107.68</v>
      </c>
      <c r="I20" s="18">
        <f t="shared" si="0"/>
        <v>90</v>
      </c>
      <c r="J20" s="18">
        <f>VLOOKUP(B:B,[4]Sheet1!$A$1:$B$65536,2,0)</f>
        <v>139</v>
      </c>
      <c r="K20" s="18">
        <f t="shared" si="1"/>
        <v>49</v>
      </c>
      <c r="L20" s="18">
        <v>0</v>
      </c>
      <c r="M20" s="18">
        <v>2</v>
      </c>
      <c r="N20" s="18">
        <f t="shared" si="2"/>
        <v>4</v>
      </c>
      <c r="O20" s="18">
        <f t="shared" si="3"/>
        <v>4</v>
      </c>
      <c r="P20" s="15">
        <v>0.8092</v>
      </c>
      <c r="Q20" s="26">
        <f>P20*1.01</f>
        <v>0.817292</v>
      </c>
      <c r="R20" s="21">
        <f>VLOOKUP(B:B,[3]Sheet1!$A$1:$Y$65536,25,0)</f>
        <v>215385</v>
      </c>
      <c r="S20" s="21">
        <f t="shared" si="4"/>
        <v>176032.43742</v>
      </c>
      <c r="T20" s="27" t="str">
        <f>VLOOKUP(B:B,[5]查询门店会员消费占比!$B$1:$K$65536,10,0)</f>
        <v>78.16%</v>
      </c>
      <c r="U20" s="28">
        <f t="shared" si="5"/>
        <v>-0.0436710502488707</v>
      </c>
      <c r="V20" s="27"/>
      <c r="W20" s="27"/>
    </row>
    <row r="21" spans="1:23">
      <c r="A21" s="12">
        <v>19</v>
      </c>
      <c r="B21" s="12">
        <v>748</v>
      </c>
      <c r="C21" s="13" t="s">
        <v>40</v>
      </c>
      <c r="D21" s="13"/>
      <c r="E21" s="14" t="s">
        <v>46</v>
      </c>
      <c r="F21" s="15">
        <v>0.7996</v>
      </c>
      <c r="G21" s="16">
        <f>VLOOKUP(B:B,[2]查询门店会员消费占比!$B$1:$F$65536,5,0)</f>
        <v>2240</v>
      </c>
      <c r="H21" s="16">
        <f>G21*0.06</f>
        <v>134.4</v>
      </c>
      <c r="I21" s="18">
        <f t="shared" si="0"/>
        <v>113</v>
      </c>
      <c r="J21" s="18">
        <f>VLOOKUP(B:B,[4]Sheet1!$A$1:$B$65536,2,0)</f>
        <v>154</v>
      </c>
      <c r="K21" s="18">
        <f t="shared" si="1"/>
        <v>41</v>
      </c>
      <c r="L21" s="18">
        <v>0</v>
      </c>
      <c r="M21" s="18">
        <v>1</v>
      </c>
      <c r="N21" s="18">
        <f t="shared" si="2"/>
        <v>2</v>
      </c>
      <c r="O21" s="18">
        <f t="shared" si="3"/>
        <v>2</v>
      </c>
      <c r="P21" s="15">
        <v>0.7996</v>
      </c>
      <c r="Q21" s="26">
        <f>P21*1.01</f>
        <v>0.807596</v>
      </c>
      <c r="R21" s="21">
        <f>VLOOKUP(B:B,[3]Sheet1!$A$1:$Y$65536,25,0)</f>
        <v>135964</v>
      </c>
      <c r="S21" s="21">
        <f t="shared" si="4"/>
        <v>109803.982544</v>
      </c>
      <c r="T21" s="27" t="str">
        <f>VLOOKUP(B:B,[5]查询门店会员消费占比!$B$1:$K$65536,10,0)</f>
        <v>75.16%</v>
      </c>
      <c r="U21" s="28">
        <f t="shared" si="5"/>
        <v>-0.069336648522281</v>
      </c>
      <c r="V21" s="27"/>
      <c r="W21" s="27"/>
    </row>
    <row r="22" spans="1:23">
      <c r="A22" s="12">
        <v>20</v>
      </c>
      <c r="B22" s="12">
        <v>723</v>
      </c>
      <c r="C22" s="13" t="s">
        <v>32</v>
      </c>
      <c r="D22" s="13"/>
      <c r="E22" s="14" t="s">
        <v>47</v>
      </c>
      <c r="F22" s="15">
        <v>0.806</v>
      </c>
      <c r="G22" s="16">
        <f>VLOOKUP(B:B,[2]查询门店会员消费占比!$B$1:$F$65536,5,0)</f>
        <v>2427</v>
      </c>
      <c r="H22" s="16">
        <f>G22*0.04</f>
        <v>97.08</v>
      </c>
      <c r="I22" s="18">
        <f t="shared" si="0"/>
        <v>81</v>
      </c>
      <c r="J22" s="18">
        <f>VLOOKUP(B:B,[4]Sheet1!$A$1:$B$65536,2,0)</f>
        <v>156</v>
      </c>
      <c r="K22" s="18">
        <f t="shared" si="1"/>
        <v>75</v>
      </c>
      <c r="L22" s="18">
        <v>0</v>
      </c>
      <c r="M22" s="18">
        <v>2</v>
      </c>
      <c r="N22" s="18">
        <f t="shared" si="2"/>
        <v>4</v>
      </c>
      <c r="O22" s="18">
        <f t="shared" si="3"/>
        <v>4</v>
      </c>
      <c r="P22" s="15">
        <v>0.806</v>
      </c>
      <c r="Q22" s="26">
        <f>P22*1.01</f>
        <v>0.81406</v>
      </c>
      <c r="R22" s="21">
        <f>VLOOKUP(B:B,[3]Sheet1!$A$1:$Y$65536,25,0)</f>
        <v>116541</v>
      </c>
      <c r="S22" s="21">
        <f t="shared" si="4"/>
        <v>94871.36646</v>
      </c>
      <c r="T22" s="27" t="str">
        <f>VLOOKUP(B:B,[5]查询门店会员消费占比!$B$1:$K$65536,10,0)</f>
        <v>80.85%</v>
      </c>
      <c r="U22" s="28">
        <f t="shared" si="5"/>
        <v>-0.00682996339336168</v>
      </c>
      <c r="V22" s="27"/>
      <c r="W22" s="27"/>
    </row>
    <row r="23" spans="1:23">
      <c r="A23" s="12">
        <v>21</v>
      </c>
      <c r="B23" s="12">
        <v>750</v>
      </c>
      <c r="C23" s="13" t="s">
        <v>25</v>
      </c>
      <c r="D23" s="13"/>
      <c r="E23" s="14" t="s">
        <v>48</v>
      </c>
      <c r="F23" s="15">
        <v>0.656</v>
      </c>
      <c r="G23" s="16">
        <f>VLOOKUP(B:B,[2]查询门店会员消费占比!$B$1:$F$65536,5,0)</f>
        <v>10144</v>
      </c>
      <c r="H23" s="16">
        <f>G23*0.08</f>
        <v>811.52</v>
      </c>
      <c r="I23" s="18">
        <f t="shared" si="0"/>
        <v>681</v>
      </c>
      <c r="J23" s="18">
        <f>VLOOKUP(B:B,[4]Sheet1!$A$1:$B$65536,2,0)</f>
        <v>589</v>
      </c>
      <c r="K23" s="18">
        <f t="shared" si="1"/>
        <v>-92</v>
      </c>
      <c r="L23" s="18">
        <v>184</v>
      </c>
      <c r="M23" s="18">
        <v>46</v>
      </c>
      <c r="N23" s="18">
        <f t="shared" si="2"/>
        <v>92</v>
      </c>
      <c r="O23" s="18">
        <f t="shared" si="3"/>
        <v>276</v>
      </c>
      <c r="P23" s="15">
        <v>0.656</v>
      </c>
      <c r="Q23" s="26">
        <f>P23*1.02</f>
        <v>0.66912</v>
      </c>
      <c r="R23" s="21">
        <f>VLOOKUP(B:B,[3]Sheet1!$A$1:$Y$65536,25,0)</f>
        <v>655713</v>
      </c>
      <c r="S23" s="21">
        <f t="shared" si="4"/>
        <v>438750.68256</v>
      </c>
      <c r="T23" s="27" t="str">
        <f>VLOOKUP(B:B,[5]查询门店会员消费占比!$B$1:$K$65536,10,0)</f>
        <v>68.45%</v>
      </c>
      <c r="U23" s="28">
        <f t="shared" si="5"/>
        <v>0.0229854136776661</v>
      </c>
      <c r="V23" s="27"/>
      <c r="W23" s="27"/>
    </row>
    <row r="24" spans="1:23">
      <c r="A24" s="12">
        <v>22</v>
      </c>
      <c r="B24" s="12">
        <v>545</v>
      </c>
      <c r="C24" s="13" t="s">
        <v>25</v>
      </c>
      <c r="D24" s="13"/>
      <c r="E24" s="14" t="s">
        <v>49</v>
      </c>
      <c r="F24" s="15">
        <v>0.7484</v>
      </c>
      <c r="G24" s="16">
        <f>VLOOKUP(B:B,[2]查询门店会员消费占比!$B$1:$F$65536,5,0)</f>
        <v>1755</v>
      </c>
      <c r="H24" s="16">
        <f>G24*0.06</f>
        <v>105.3</v>
      </c>
      <c r="I24" s="18">
        <f t="shared" si="0"/>
        <v>88</v>
      </c>
      <c r="J24" s="18">
        <f>VLOOKUP(B:B,[4]Sheet1!$A$1:$B$65536,2,0)</f>
        <v>70</v>
      </c>
      <c r="K24" s="18">
        <f t="shared" si="1"/>
        <v>-18</v>
      </c>
      <c r="L24" s="18">
        <v>36</v>
      </c>
      <c r="M24" s="18">
        <v>2</v>
      </c>
      <c r="N24" s="18">
        <f t="shared" si="2"/>
        <v>4</v>
      </c>
      <c r="O24" s="18">
        <f t="shared" si="3"/>
        <v>40</v>
      </c>
      <c r="P24" s="15">
        <v>0.7484</v>
      </c>
      <c r="Q24" s="26">
        <f>P24*1.02</f>
        <v>0.763368</v>
      </c>
      <c r="R24" s="21">
        <f>VLOOKUP(B:B,[3]Sheet1!$A$1:$Y$65536,25,0)</f>
        <v>97117</v>
      </c>
      <c r="S24" s="21">
        <f t="shared" si="4"/>
        <v>74136.010056</v>
      </c>
      <c r="T24" s="27" t="str">
        <f>VLOOKUP(B:B,[5]查询门店会员消费占比!$B$1:$K$65536,10,0)</f>
        <v>78.66%</v>
      </c>
      <c r="U24" s="28">
        <f t="shared" si="5"/>
        <v>0.0304335523626874</v>
      </c>
      <c r="V24" s="27"/>
      <c r="W24" s="27"/>
    </row>
    <row r="25" spans="1:23">
      <c r="A25" s="12">
        <v>23</v>
      </c>
      <c r="B25" s="12">
        <v>741</v>
      </c>
      <c r="C25" s="13" t="s">
        <v>22</v>
      </c>
      <c r="D25" s="13"/>
      <c r="E25" s="14" t="s">
        <v>50</v>
      </c>
      <c r="F25" s="15">
        <v>0.7918</v>
      </c>
      <c r="G25" s="16">
        <f>VLOOKUP(B:B,[2]查询门店会员消费占比!$B$1:$F$65536,5,0)</f>
        <v>1375</v>
      </c>
      <c r="H25" s="16">
        <f>G25*0.06</f>
        <v>82.5</v>
      </c>
      <c r="I25" s="18">
        <f t="shared" si="0"/>
        <v>69</v>
      </c>
      <c r="J25" s="18">
        <f>VLOOKUP(B:B,[4]Sheet1!$A$1:$B$65536,2,0)</f>
        <v>106</v>
      </c>
      <c r="K25" s="18">
        <f t="shared" si="1"/>
        <v>37</v>
      </c>
      <c r="L25" s="18">
        <v>0</v>
      </c>
      <c r="M25" s="18">
        <v>3</v>
      </c>
      <c r="N25" s="18">
        <f t="shared" si="2"/>
        <v>6</v>
      </c>
      <c r="O25" s="18">
        <f t="shared" si="3"/>
        <v>6</v>
      </c>
      <c r="P25" s="15">
        <v>0.7918</v>
      </c>
      <c r="Q25" s="26">
        <f>P25*1.01</f>
        <v>0.799718</v>
      </c>
      <c r="R25" s="21">
        <f>VLOOKUP(B:B,[3]Sheet1!$A$1:$Y$65536,25,0)</f>
        <v>97117</v>
      </c>
      <c r="S25" s="21">
        <f t="shared" si="4"/>
        <v>77666.213006</v>
      </c>
      <c r="T25" s="27" t="str">
        <f>VLOOKUP(B:B,[5]查询门店会员消费占比!$B$1:$K$65536,10,0)</f>
        <v>79.68%</v>
      </c>
      <c r="U25" s="28">
        <f t="shared" si="5"/>
        <v>-0.00364878619713446</v>
      </c>
      <c r="V25" s="27"/>
      <c r="W25" s="27"/>
    </row>
    <row r="26" spans="1:23">
      <c r="A26" s="12">
        <v>24</v>
      </c>
      <c r="B26" s="12">
        <v>732</v>
      </c>
      <c r="C26" s="13" t="s">
        <v>40</v>
      </c>
      <c r="D26" s="13"/>
      <c r="E26" s="14" t="s">
        <v>51</v>
      </c>
      <c r="F26" s="15">
        <v>0.7285</v>
      </c>
      <c r="G26" s="16">
        <f>VLOOKUP(B:B,[2]查询门店会员消费占比!$B$1:$F$65536,5,0)</f>
        <v>1380</v>
      </c>
      <c r="H26" s="16">
        <f>G26*0.06</f>
        <v>82.8</v>
      </c>
      <c r="I26" s="18">
        <f t="shared" si="0"/>
        <v>69</v>
      </c>
      <c r="J26" s="18">
        <f>VLOOKUP(B:B,[4]Sheet1!$A$1:$B$65536,2,0)</f>
        <v>60</v>
      </c>
      <c r="K26" s="18">
        <f t="shared" si="1"/>
        <v>-9</v>
      </c>
      <c r="L26" s="18">
        <v>18</v>
      </c>
      <c r="M26" s="18">
        <v>1</v>
      </c>
      <c r="N26" s="18">
        <f t="shared" si="2"/>
        <v>2</v>
      </c>
      <c r="O26" s="18">
        <f t="shared" si="3"/>
        <v>20</v>
      </c>
      <c r="P26" s="15">
        <v>0.7285</v>
      </c>
      <c r="Q26" s="26">
        <f>P26*1.02</f>
        <v>0.74307</v>
      </c>
      <c r="R26" s="21">
        <f>VLOOKUP(B:B,[3]Sheet1!$A$1:$Y$65536,25,0)</f>
        <v>123015</v>
      </c>
      <c r="S26" s="21">
        <f t="shared" si="4"/>
        <v>91408.75605</v>
      </c>
      <c r="T26" s="27" t="str">
        <f>VLOOKUP(B:B,[5]查询门店会员消费占比!$B$1:$K$65536,10,0)</f>
        <v>65.07%</v>
      </c>
      <c r="U26" s="28">
        <f t="shared" si="5"/>
        <v>-0.124308611570915</v>
      </c>
      <c r="V26" s="27"/>
      <c r="W26" s="27"/>
    </row>
    <row r="27" spans="1:23">
      <c r="A27" s="12">
        <v>25</v>
      </c>
      <c r="B27" s="12">
        <v>709</v>
      </c>
      <c r="C27" s="13" t="s">
        <v>22</v>
      </c>
      <c r="D27" s="13"/>
      <c r="E27" s="14" t="s">
        <v>52</v>
      </c>
      <c r="F27" s="15">
        <v>0.7715</v>
      </c>
      <c r="G27" s="16">
        <f>VLOOKUP(B:B,[2]查询门店会员消费占比!$B$1:$F$65536,5,0)</f>
        <v>4239</v>
      </c>
      <c r="H27" s="16">
        <f>G27*0.06</f>
        <v>254.34</v>
      </c>
      <c r="I27" s="18">
        <f t="shared" si="0"/>
        <v>213</v>
      </c>
      <c r="J27" s="18">
        <f>VLOOKUP(B:B,[4]Sheet1!$A$1:$B$65536,2,0)</f>
        <v>130</v>
      </c>
      <c r="K27" s="18">
        <f t="shared" si="1"/>
        <v>-83</v>
      </c>
      <c r="L27" s="18">
        <v>166</v>
      </c>
      <c r="M27" s="18"/>
      <c r="N27" s="18">
        <f t="shared" si="2"/>
        <v>0</v>
      </c>
      <c r="O27" s="18">
        <f t="shared" si="3"/>
        <v>166</v>
      </c>
      <c r="P27" s="15">
        <v>0.7715</v>
      </c>
      <c r="Q27" s="26">
        <f>P27*1.01</f>
        <v>0.779215</v>
      </c>
      <c r="R27" s="21">
        <f>VLOOKUP(B:B,[3]Sheet1!$A$1:$Y$65536,25,0)</f>
        <v>253394</v>
      </c>
      <c r="S27" s="21">
        <f t="shared" si="4"/>
        <v>197448.40571</v>
      </c>
      <c r="T27" s="27" t="str">
        <f>VLOOKUP(B:B,[5]查询门店会员消费占比!$B$1:$K$65536,10,0)</f>
        <v>78.17%</v>
      </c>
      <c r="U27" s="28">
        <f t="shared" si="5"/>
        <v>0.0031891069858769</v>
      </c>
      <c r="V27" s="27"/>
      <c r="W27" s="27"/>
    </row>
    <row r="28" spans="1:23">
      <c r="A28" s="12">
        <v>26</v>
      </c>
      <c r="B28" s="12">
        <v>514</v>
      </c>
      <c r="C28" s="13" t="s">
        <v>40</v>
      </c>
      <c r="D28" s="13"/>
      <c r="E28" s="14" t="s">
        <v>53</v>
      </c>
      <c r="F28" s="15">
        <v>0.906</v>
      </c>
      <c r="G28" s="16">
        <f>VLOOKUP(B:B,[2]查询门店会员消费占比!$B$1:$F$65536,5,0)</f>
        <v>4091</v>
      </c>
      <c r="H28" s="16">
        <f>G28*0.04</f>
        <v>163.64</v>
      </c>
      <c r="I28" s="18">
        <f t="shared" si="0"/>
        <v>137</v>
      </c>
      <c r="J28" s="18">
        <f>VLOOKUP(B:B,[4]Sheet1!$A$1:$B$65536,2,0)</f>
        <v>124</v>
      </c>
      <c r="K28" s="18">
        <f t="shared" si="1"/>
        <v>-13</v>
      </c>
      <c r="L28" s="18">
        <v>26</v>
      </c>
      <c r="M28" s="18">
        <v>1</v>
      </c>
      <c r="N28" s="18">
        <f t="shared" si="2"/>
        <v>2</v>
      </c>
      <c r="O28" s="18">
        <f t="shared" si="3"/>
        <v>28</v>
      </c>
      <c r="P28" s="15">
        <v>0.906</v>
      </c>
      <c r="Q28" s="26">
        <f>P28</f>
        <v>0.906</v>
      </c>
      <c r="R28" s="21">
        <f>VLOOKUP(B:B,[3]Sheet1!$A$1:$Y$65536,25,0)</f>
        <v>243648</v>
      </c>
      <c r="S28" s="21">
        <f t="shared" si="4"/>
        <v>220745.088</v>
      </c>
      <c r="T28" s="27" t="str">
        <f>VLOOKUP(B:B,[5]查询门店会员消费占比!$B$1:$K$65536,10,0)</f>
        <v>91.18%</v>
      </c>
      <c r="U28" s="28">
        <f t="shared" si="5"/>
        <v>0.00640176600441504</v>
      </c>
      <c r="V28" s="27"/>
      <c r="W28" s="27" t="s">
        <v>54</v>
      </c>
    </row>
    <row r="29" spans="1:23">
      <c r="A29" s="12">
        <v>27</v>
      </c>
      <c r="B29" s="12">
        <v>726</v>
      </c>
      <c r="C29" s="13" t="s">
        <v>22</v>
      </c>
      <c r="D29" s="13"/>
      <c r="E29" s="14" t="s">
        <v>55</v>
      </c>
      <c r="F29" s="15">
        <v>0.7286</v>
      </c>
      <c r="G29" s="16">
        <f>VLOOKUP(B:B,[2]查询门店会员消费占比!$B$1:$F$65536,5,0)</f>
        <v>3745</v>
      </c>
      <c r="H29" s="16">
        <f>G29*0.06</f>
        <v>224.7</v>
      </c>
      <c r="I29" s="18">
        <f t="shared" si="0"/>
        <v>188</v>
      </c>
      <c r="J29" s="18">
        <f>VLOOKUP(B:B,[4]Sheet1!$A$1:$B$65536,2,0)</f>
        <v>194</v>
      </c>
      <c r="K29" s="18">
        <f t="shared" si="1"/>
        <v>6</v>
      </c>
      <c r="L29" s="18">
        <v>0</v>
      </c>
      <c r="M29" s="18">
        <v>2</v>
      </c>
      <c r="N29" s="18">
        <f t="shared" si="2"/>
        <v>4</v>
      </c>
      <c r="O29" s="18">
        <f t="shared" si="3"/>
        <v>4</v>
      </c>
      <c r="P29" s="15">
        <v>0.7286</v>
      </c>
      <c r="Q29" s="26">
        <f>P29*1.02</f>
        <v>0.743172</v>
      </c>
      <c r="R29" s="21">
        <f>VLOOKUP(B:B,[3]Sheet1!$A$1:$Y$65536,25,0)</f>
        <v>275566</v>
      </c>
      <c r="S29" s="21">
        <f t="shared" si="4"/>
        <v>204792.935352</v>
      </c>
      <c r="T29" s="27" t="str">
        <f>VLOOKUP(B:B,[5]查询门店会员消费占比!$B$1:$K$65536,10,0)</f>
        <v>82.45%</v>
      </c>
      <c r="U29" s="28">
        <f t="shared" si="5"/>
        <v>0.10943361698234</v>
      </c>
      <c r="V29" s="27" t="s">
        <v>56</v>
      </c>
      <c r="W29" s="27"/>
    </row>
    <row r="30" spans="1:23">
      <c r="A30" s="12">
        <v>28</v>
      </c>
      <c r="B30" s="12">
        <v>570</v>
      </c>
      <c r="C30" s="13" t="s">
        <v>22</v>
      </c>
      <c r="D30" s="13"/>
      <c r="E30" s="14" t="s">
        <v>57</v>
      </c>
      <c r="F30" s="15">
        <v>0.785</v>
      </c>
      <c r="G30" s="16">
        <f>VLOOKUP(B:B,[2]查询门店会员消费占比!$B$1:$F$65536,5,0)</f>
        <v>2833</v>
      </c>
      <c r="H30" s="16">
        <f>G30*0.06</f>
        <v>169.98</v>
      </c>
      <c r="I30" s="18">
        <f t="shared" si="0"/>
        <v>143</v>
      </c>
      <c r="J30" s="18">
        <f>VLOOKUP(B:B,[4]Sheet1!$A$1:$B$65536,2,0)</f>
        <v>136</v>
      </c>
      <c r="K30" s="18">
        <f t="shared" si="1"/>
        <v>-7</v>
      </c>
      <c r="L30" s="18">
        <v>14</v>
      </c>
      <c r="M30" s="18"/>
      <c r="N30" s="18">
        <f t="shared" si="2"/>
        <v>0</v>
      </c>
      <c r="O30" s="18">
        <f t="shared" si="3"/>
        <v>14</v>
      </c>
      <c r="P30" s="15">
        <v>0.785</v>
      </c>
      <c r="Q30" s="26">
        <f>P30*1.01</f>
        <v>0.79285</v>
      </c>
      <c r="R30" s="21">
        <f>VLOOKUP(B:B,[3]Sheet1!$A$1:$Y$65536,25,0)</f>
        <v>130223</v>
      </c>
      <c r="S30" s="21">
        <f t="shared" si="4"/>
        <v>103247.30555</v>
      </c>
      <c r="T30" s="27" t="str">
        <f>VLOOKUP(B:B,[5]查询门店会员消费占比!$B$1:$K$65536,10,0)</f>
        <v>80.5%</v>
      </c>
      <c r="U30" s="28">
        <f t="shared" si="5"/>
        <v>0.015324462382544</v>
      </c>
      <c r="V30" s="27"/>
      <c r="W30" s="27"/>
    </row>
    <row r="31" spans="1:23">
      <c r="A31" s="12">
        <v>29</v>
      </c>
      <c r="B31" s="12">
        <v>598</v>
      </c>
      <c r="C31" s="13" t="s">
        <v>25</v>
      </c>
      <c r="D31" s="13"/>
      <c r="E31" s="14" t="s">
        <v>58</v>
      </c>
      <c r="F31" s="15">
        <v>0.7251</v>
      </c>
      <c r="G31" s="16">
        <f>VLOOKUP(B:B,[2]查询门店会员消费占比!$B$1:$F$65536,5,0)</f>
        <v>3461</v>
      </c>
      <c r="H31" s="16">
        <f>G31*0.06</f>
        <v>207.66</v>
      </c>
      <c r="I31" s="18">
        <f t="shared" si="0"/>
        <v>174</v>
      </c>
      <c r="J31" s="18">
        <f>VLOOKUP(B:B,[4]Sheet1!$A$1:$B$65536,2,0)</f>
        <v>186</v>
      </c>
      <c r="K31" s="18">
        <f t="shared" si="1"/>
        <v>12</v>
      </c>
      <c r="L31" s="18">
        <v>0</v>
      </c>
      <c r="M31" s="18">
        <v>5</v>
      </c>
      <c r="N31" s="18">
        <f t="shared" si="2"/>
        <v>10</v>
      </c>
      <c r="O31" s="18">
        <f t="shared" si="3"/>
        <v>10</v>
      </c>
      <c r="P31" s="15">
        <v>0.7251</v>
      </c>
      <c r="Q31" s="26">
        <f>P31*1.02</f>
        <v>0.739602</v>
      </c>
      <c r="R31" s="21">
        <f>VLOOKUP(B:B,[3]Sheet1!$A$1:$Y$65536,25,0)</f>
        <v>221720</v>
      </c>
      <c r="S31" s="21">
        <f t="shared" si="4"/>
        <v>163984.55544</v>
      </c>
      <c r="T31" s="27" t="str">
        <f>VLOOKUP(B:B,[5]查询门店会员消费占比!$B$1:$K$65536,10,0)</f>
        <v>71.42%</v>
      </c>
      <c r="U31" s="28">
        <f t="shared" si="5"/>
        <v>-0.0343454993361293</v>
      </c>
      <c r="V31" s="27"/>
      <c r="W31" s="27"/>
    </row>
    <row r="32" spans="1:23">
      <c r="A32" s="12">
        <v>30</v>
      </c>
      <c r="B32" s="12">
        <v>724</v>
      </c>
      <c r="C32" s="13" t="s">
        <v>25</v>
      </c>
      <c r="D32" s="13"/>
      <c r="E32" s="14" t="s">
        <v>59</v>
      </c>
      <c r="F32" s="15">
        <v>0.8245</v>
      </c>
      <c r="G32" s="16">
        <f>VLOOKUP(B:B,[2]查询门店会员消费占比!$B$1:$F$65536,5,0)</f>
        <v>5162</v>
      </c>
      <c r="H32" s="16">
        <f>G32*0.04</f>
        <v>206.48</v>
      </c>
      <c r="I32" s="18">
        <f t="shared" si="0"/>
        <v>173</v>
      </c>
      <c r="J32" s="18">
        <f>VLOOKUP(B:B,[4]Sheet1!$A$1:$B$65536,2,0)</f>
        <v>134</v>
      </c>
      <c r="K32" s="18">
        <f t="shared" si="1"/>
        <v>-39</v>
      </c>
      <c r="L32" s="18">
        <v>78</v>
      </c>
      <c r="M32" s="18"/>
      <c r="N32" s="18">
        <f t="shared" si="2"/>
        <v>0</v>
      </c>
      <c r="O32" s="18">
        <f t="shared" si="3"/>
        <v>78</v>
      </c>
      <c r="P32" s="15">
        <v>0.8245</v>
      </c>
      <c r="Q32" s="26">
        <f>P32*1.01</f>
        <v>0.832745</v>
      </c>
      <c r="R32" s="21">
        <f>VLOOKUP(B:B,[3]Sheet1!$A$1:$Y$65536,25,0)</f>
        <v>285068</v>
      </c>
      <c r="S32" s="21">
        <f t="shared" si="4"/>
        <v>237388.95166</v>
      </c>
      <c r="T32" s="27" t="str">
        <f>VLOOKUP(B:B,[5]查询门店会员消费占比!$B$1:$K$65536,10,0)</f>
        <v>81.88%</v>
      </c>
      <c r="U32" s="28">
        <f t="shared" si="5"/>
        <v>-0.0167458225507208</v>
      </c>
      <c r="V32" s="27"/>
      <c r="W32" s="27"/>
    </row>
    <row r="33" spans="1:23">
      <c r="A33" s="12">
        <v>31</v>
      </c>
      <c r="B33" s="12">
        <v>546</v>
      </c>
      <c r="C33" s="13" t="s">
        <v>25</v>
      </c>
      <c r="D33" s="13"/>
      <c r="E33" s="14" t="s">
        <v>60</v>
      </c>
      <c r="F33" s="15">
        <v>0.7946</v>
      </c>
      <c r="G33" s="16">
        <f>VLOOKUP(B:B,[2]查询门店会员消费占比!$B$1:$F$65536,5,0)</f>
        <v>4999</v>
      </c>
      <c r="H33" s="16">
        <f>G33*0.06</f>
        <v>299.94</v>
      </c>
      <c r="I33" s="18">
        <f t="shared" si="0"/>
        <v>252</v>
      </c>
      <c r="J33" s="18">
        <f>VLOOKUP(B:B,[4]Sheet1!$A$1:$B$65536,2,0)</f>
        <v>291</v>
      </c>
      <c r="K33" s="18">
        <f t="shared" si="1"/>
        <v>39</v>
      </c>
      <c r="L33" s="18">
        <v>0</v>
      </c>
      <c r="M33" s="18">
        <v>6</v>
      </c>
      <c r="N33" s="18">
        <f t="shared" si="2"/>
        <v>12</v>
      </c>
      <c r="O33" s="18">
        <f t="shared" si="3"/>
        <v>12</v>
      </c>
      <c r="P33" s="15">
        <v>0.7946</v>
      </c>
      <c r="Q33" s="26">
        <f>P33*1.01</f>
        <v>0.802546</v>
      </c>
      <c r="R33" s="21">
        <f>VLOOKUP(B:B,[3]Sheet1!$A$1:$Y$65536,25,0)</f>
        <v>296887</v>
      </c>
      <c r="S33" s="21">
        <f t="shared" si="4"/>
        <v>238265.474302</v>
      </c>
      <c r="T33" s="27" t="str">
        <f>VLOOKUP(B:B,[5]查询门店会员消费占比!$B$1:$K$65536,10,0)</f>
        <v>80.24%</v>
      </c>
      <c r="U33" s="28">
        <f t="shared" si="5"/>
        <v>-0.000181921036301943</v>
      </c>
      <c r="V33" s="27"/>
      <c r="W33" s="27"/>
    </row>
    <row r="34" spans="1:23">
      <c r="A34" s="12">
        <v>32</v>
      </c>
      <c r="B34" s="12">
        <v>584</v>
      </c>
      <c r="C34" s="13" t="s">
        <v>25</v>
      </c>
      <c r="D34" s="13"/>
      <c r="E34" s="14" t="s">
        <v>61</v>
      </c>
      <c r="F34" s="15">
        <v>0.7136</v>
      </c>
      <c r="G34" s="16">
        <f>VLOOKUP(B:B,[2]查询门店会员消费占比!$B$1:$F$65536,5,0)</f>
        <v>2815</v>
      </c>
      <c r="H34" s="16">
        <f>G34*0.06</f>
        <v>168.9</v>
      </c>
      <c r="I34" s="18">
        <f t="shared" si="0"/>
        <v>142</v>
      </c>
      <c r="J34" s="18">
        <f>VLOOKUP(B:B,[4]Sheet1!$A$1:$B$65536,2,0)</f>
        <v>184</v>
      </c>
      <c r="K34" s="18">
        <f t="shared" si="1"/>
        <v>42</v>
      </c>
      <c r="L34" s="18">
        <v>0</v>
      </c>
      <c r="M34" s="18"/>
      <c r="N34" s="18">
        <f t="shared" si="2"/>
        <v>0</v>
      </c>
      <c r="O34" s="18">
        <f t="shared" si="3"/>
        <v>0</v>
      </c>
      <c r="P34" s="15">
        <v>0.7136</v>
      </c>
      <c r="Q34" s="26">
        <f>P34*1.02</f>
        <v>0.727872</v>
      </c>
      <c r="R34" s="21">
        <f>VLOOKUP(B:B,[3]Sheet1!$A$1:$Y$65536,25,0)</f>
        <v>131322</v>
      </c>
      <c r="S34" s="21">
        <f t="shared" si="4"/>
        <v>95585.606784</v>
      </c>
      <c r="T34" s="27" t="str">
        <f>VLOOKUP(B:B,[5]查询门店会员消费占比!$B$1:$K$65536,10,0)</f>
        <v>70.79%</v>
      </c>
      <c r="U34" s="28">
        <f t="shared" si="5"/>
        <v>-0.0274388903543479</v>
      </c>
      <c r="V34" s="27"/>
      <c r="W34" s="27"/>
    </row>
    <row r="35" spans="1:23">
      <c r="A35" s="12">
        <v>33</v>
      </c>
      <c r="B35" s="12">
        <v>341</v>
      </c>
      <c r="C35" s="13" t="s">
        <v>40</v>
      </c>
      <c r="D35" s="13"/>
      <c r="E35" s="14" t="s">
        <v>62</v>
      </c>
      <c r="F35" s="15">
        <v>0.7023</v>
      </c>
      <c r="G35" s="16">
        <f>VLOOKUP(B:B,[2]查询门店会员消费占比!$B$1:$F$65536,5,0)</f>
        <v>6863</v>
      </c>
      <c r="H35" s="16">
        <f>G35*0.06</f>
        <v>411.78</v>
      </c>
      <c r="I35" s="18">
        <f t="shared" si="0"/>
        <v>345</v>
      </c>
      <c r="J35" s="18">
        <f>VLOOKUP(B:B,[4]Sheet1!$A$1:$B$65536,2,0)</f>
        <v>353</v>
      </c>
      <c r="K35" s="18">
        <f t="shared" si="1"/>
        <v>8</v>
      </c>
      <c r="L35" s="18">
        <v>0</v>
      </c>
      <c r="M35" s="18">
        <v>3</v>
      </c>
      <c r="N35" s="18">
        <f t="shared" si="2"/>
        <v>6</v>
      </c>
      <c r="O35" s="18">
        <f t="shared" si="3"/>
        <v>6</v>
      </c>
      <c r="P35" s="15">
        <v>0.7023</v>
      </c>
      <c r="Q35" s="26">
        <f>P35*1.02</f>
        <v>0.716346</v>
      </c>
      <c r="R35" s="21">
        <f>VLOOKUP(B:B,[3]Sheet1!$A$1:$Y$65536,25,0)</f>
        <v>594717</v>
      </c>
      <c r="S35" s="21">
        <f t="shared" si="4"/>
        <v>426023.144082</v>
      </c>
      <c r="T35" s="27" t="str">
        <f>VLOOKUP(B:B,[5]查询门店会员消费占比!$B$1:$K$65536,10,0)</f>
        <v>67.11%</v>
      </c>
      <c r="U35" s="28">
        <f t="shared" si="5"/>
        <v>-0.0631622149073213</v>
      </c>
      <c r="V35" s="27"/>
      <c r="W35" s="27"/>
    </row>
    <row r="36" spans="1:23">
      <c r="A36" s="12">
        <v>34</v>
      </c>
      <c r="B36" s="12">
        <v>742</v>
      </c>
      <c r="C36" s="13" t="s">
        <v>32</v>
      </c>
      <c r="D36" s="13"/>
      <c r="E36" s="14" t="s">
        <v>63</v>
      </c>
      <c r="F36" s="15">
        <v>0.5628</v>
      </c>
      <c r="G36" s="16">
        <f>VLOOKUP(B:B,[2]查询门店会员消费占比!$B$1:$F$65536,5,0)</f>
        <v>2662</v>
      </c>
      <c r="H36" s="16">
        <f>G36*0.1</f>
        <v>266.2</v>
      </c>
      <c r="I36" s="18">
        <f t="shared" ref="I36:I67" si="6">ROUND(H36/31*26,0)</f>
        <v>223</v>
      </c>
      <c r="J36" s="18">
        <f>VLOOKUP(B:B,[4]Sheet1!$A$1:$B$65536,2,0)</f>
        <v>98</v>
      </c>
      <c r="K36" s="18">
        <f t="shared" ref="K36:K67" si="7">J36-I36</f>
        <v>-125</v>
      </c>
      <c r="L36" s="18">
        <v>250</v>
      </c>
      <c r="M36" s="18">
        <v>7</v>
      </c>
      <c r="N36" s="18">
        <f t="shared" ref="N36:N67" si="8">M36*2</f>
        <v>14</v>
      </c>
      <c r="O36" s="18">
        <f t="shared" ref="O36:O67" si="9">L36+N36</f>
        <v>264</v>
      </c>
      <c r="P36" s="15">
        <v>0.5628</v>
      </c>
      <c r="Q36" s="26">
        <v>0.58</v>
      </c>
      <c r="R36" s="21">
        <f>VLOOKUP(B:B,[3]Sheet1!$A$1:$Y$65536,25,0)</f>
        <v>247556</v>
      </c>
      <c r="S36" s="21">
        <f t="shared" ref="S36:S67" si="10">R36*Q36</f>
        <v>143582.48</v>
      </c>
      <c r="T36" s="27" t="str">
        <f>VLOOKUP(B:B,[5]查询门店会员消费占比!$B$1:$K$65536,10,0)</f>
        <v>57.27%</v>
      </c>
      <c r="U36" s="28">
        <f t="shared" ref="U36:U67" si="11">(T36-Q36)/Q36</f>
        <v>-0.0125862068965517</v>
      </c>
      <c r="V36" s="27"/>
      <c r="W36" s="27"/>
    </row>
    <row r="37" spans="1:23">
      <c r="A37" s="12">
        <v>35</v>
      </c>
      <c r="B37" s="12">
        <v>712</v>
      </c>
      <c r="C37" s="13" t="s">
        <v>25</v>
      </c>
      <c r="D37" s="13"/>
      <c r="E37" s="14" t="s">
        <v>64</v>
      </c>
      <c r="F37" s="15">
        <v>0.6942</v>
      </c>
      <c r="G37" s="16">
        <f>VLOOKUP(B:B,[2]查询门店会员消费占比!$B$1:$F$65536,5,0)</f>
        <v>5932</v>
      </c>
      <c r="H37" s="16">
        <f>G37*0.08</f>
        <v>474.56</v>
      </c>
      <c r="I37" s="18">
        <f t="shared" si="6"/>
        <v>398</v>
      </c>
      <c r="J37" s="18">
        <f>VLOOKUP(B:B,[4]Sheet1!$A$1:$B$65536,2,0)</f>
        <v>277</v>
      </c>
      <c r="K37" s="18">
        <f t="shared" si="7"/>
        <v>-121</v>
      </c>
      <c r="L37" s="18">
        <v>242</v>
      </c>
      <c r="M37" s="18">
        <v>7</v>
      </c>
      <c r="N37" s="18">
        <f t="shared" si="8"/>
        <v>14</v>
      </c>
      <c r="O37" s="18">
        <f t="shared" si="9"/>
        <v>256</v>
      </c>
      <c r="P37" s="15">
        <v>0.6942</v>
      </c>
      <c r="Q37" s="26">
        <f>P37*1.02</f>
        <v>0.708084</v>
      </c>
      <c r="R37" s="21">
        <f>VLOOKUP(B:B,[3]Sheet1!$A$1:$Y$65536,25,0)</f>
        <v>381229</v>
      </c>
      <c r="S37" s="21">
        <f t="shared" si="10"/>
        <v>269942.155236</v>
      </c>
      <c r="T37" s="27" t="str">
        <f>VLOOKUP(B:B,[5]查询门店会员消费占比!$B$1:$K$65536,10,0)</f>
        <v>68.91%</v>
      </c>
      <c r="U37" s="28">
        <f t="shared" si="11"/>
        <v>-0.026810378429678</v>
      </c>
      <c r="V37" s="27"/>
      <c r="W37" s="27"/>
    </row>
    <row r="38" spans="1:23">
      <c r="A38" s="12">
        <v>36</v>
      </c>
      <c r="B38" s="12">
        <v>513</v>
      </c>
      <c r="C38" s="13" t="s">
        <v>22</v>
      </c>
      <c r="D38" s="13"/>
      <c r="E38" s="14" t="s">
        <v>65</v>
      </c>
      <c r="F38" s="15">
        <v>0.8366</v>
      </c>
      <c r="G38" s="16">
        <f>VLOOKUP(B:B,[2]查询门店会员消费占比!$B$1:$F$65536,5,0)</f>
        <v>4202</v>
      </c>
      <c r="H38" s="16">
        <f>G38*0.04</f>
        <v>168.08</v>
      </c>
      <c r="I38" s="18">
        <f t="shared" si="6"/>
        <v>141</v>
      </c>
      <c r="J38" s="18">
        <f>VLOOKUP(B:B,[4]Sheet1!$A$1:$B$65536,2,0)</f>
        <v>147</v>
      </c>
      <c r="K38" s="18">
        <f t="shared" si="7"/>
        <v>6</v>
      </c>
      <c r="L38" s="18">
        <v>0</v>
      </c>
      <c r="M38" s="18"/>
      <c r="N38" s="18">
        <f t="shared" si="8"/>
        <v>0</v>
      </c>
      <c r="O38" s="18">
        <f t="shared" si="9"/>
        <v>0</v>
      </c>
      <c r="P38" s="15">
        <v>0.8366</v>
      </c>
      <c r="Q38" s="26">
        <f>P38*1.01</f>
        <v>0.844966</v>
      </c>
      <c r="R38" s="21">
        <f>VLOOKUP(B:B,[3]Sheet1!$A$1:$Y$65536,25,0)</f>
        <v>268013</v>
      </c>
      <c r="S38" s="21">
        <f t="shared" si="10"/>
        <v>226461.872558</v>
      </c>
      <c r="T38" s="27" t="str">
        <f>VLOOKUP(B:B,[5]查询门店会员消费占比!$B$1:$K$65536,10,0)</f>
        <v>83.04%</v>
      </c>
      <c r="U38" s="28">
        <f t="shared" si="11"/>
        <v>-0.0172385634451563</v>
      </c>
      <c r="V38" s="27"/>
      <c r="W38" s="27"/>
    </row>
    <row r="39" spans="1:23">
      <c r="A39" s="12">
        <v>37</v>
      </c>
      <c r="B39" s="12">
        <v>746</v>
      </c>
      <c r="C39" s="13" t="s">
        <v>40</v>
      </c>
      <c r="D39" s="13"/>
      <c r="E39" s="14" t="s">
        <v>66</v>
      </c>
      <c r="F39" s="15">
        <v>0.7746</v>
      </c>
      <c r="G39" s="16">
        <f>VLOOKUP(B:B,[2]查询门店会员消费占比!$B$1:$F$65536,5,0)</f>
        <v>3863</v>
      </c>
      <c r="H39" s="16">
        <f>G39*0.06</f>
        <v>231.78</v>
      </c>
      <c r="I39" s="18">
        <f t="shared" si="6"/>
        <v>194</v>
      </c>
      <c r="J39" s="18">
        <f>VLOOKUP(B:B,[4]Sheet1!$A$1:$B$65536,2,0)</f>
        <v>222</v>
      </c>
      <c r="K39" s="18">
        <f t="shared" si="7"/>
        <v>28</v>
      </c>
      <c r="L39" s="18">
        <v>0</v>
      </c>
      <c r="M39" s="18">
        <v>8</v>
      </c>
      <c r="N39" s="18">
        <f t="shared" si="8"/>
        <v>16</v>
      </c>
      <c r="O39" s="18">
        <f t="shared" si="9"/>
        <v>16</v>
      </c>
      <c r="P39" s="15">
        <v>0.7746</v>
      </c>
      <c r="Q39" s="26">
        <f>P39*1.01</f>
        <v>0.782346</v>
      </c>
      <c r="R39" s="21">
        <f>VLOOKUP(B:B,[3]Sheet1!$A$1:$Y$65536,25,0)</f>
        <v>190045</v>
      </c>
      <c r="S39" s="21">
        <f t="shared" si="10"/>
        <v>148680.94557</v>
      </c>
      <c r="T39" s="27" t="str">
        <f>VLOOKUP(B:B,[5]查询门店会员消费占比!$B$1:$K$65536,10,0)</f>
        <v>78.76%</v>
      </c>
      <c r="U39" s="28">
        <f t="shared" si="11"/>
        <v>0.00671569868063503</v>
      </c>
      <c r="V39" s="27"/>
      <c r="W39" s="27"/>
    </row>
    <row r="40" spans="1:23">
      <c r="A40" s="12">
        <v>38</v>
      </c>
      <c r="B40" s="12">
        <v>307</v>
      </c>
      <c r="C40" s="13" t="s">
        <v>67</v>
      </c>
      <c r="D40" s="13"/>
      <c r="E40" s="14" t="s">
        <v>68</v>
      </c>
      <c r="F40" s="15">
        <v>0.5739</v>
      </c>
      <c r="G40" s="16">
        <f>VLOOKUP(B:B,[2]查询门店会员消费占比!$B$1:$F$65536,5,0)</f>
        <v>16321</v>
      </c>
      <c r="H40" s="16">
        <f>G40*0.1</f>
        <v>1632.1</v>
      </c>
      <c r="I40" s="18">
        <f t="shared" si="6"/>
        <v>1369</v>
      </c>
      <c r="J40" s="18">
        <f>VLOOKUP(B:B,[4]Sheet1!$A$1:$B$65536,2,0)</f>
        <v>925</v>
      </c>
      <c r="K40" s="18">
        <f t="shared" si="7"/>
        <v>-444</v>
      </c>
      <c r="L40" s="18">
        <v>888</v>
      </c>
      <c r="M40" s="18">
        <v>25</v>
      </c>
      <c r="N40" s="18">
        <f t="shared" si="8"/>
        <v>50</v>
      </c>
      <c r="O40" s="18">
        <f t="shared" si="9"/>
        <v>938</v>
      </c>
      <c r="P40" s="15">
        <v>0.5739</v>
      </c>
      <c r="Q40" s="26">
        <v>0.69</v>
      </c>
      <c r="R40" s="21">
        <f>VLOOKUP(B:B,[3]Sheet1!$A$1:$Y$65536,25,0)</f>
        <v>2155608</v>
      </c>
      <c r="S40" s="21">
        <f t="shared" si="10"/>
        <v>1487369.52</v>
      </c>
      <c r="T40" s="27" t="str">
        <f>VLOOKUP(B:B,[5]查询门店会员消费占比!$B$1:$K$65536,10,0)</f>
        <v>57.08%</v>
      </c>
      <c r="U40" s="28">
        <f t="shared" si="11"/>
        <v>-0.172753623188406</v>
      </c>
      <c r="V40" s="27"/>
      <c r="W40" s="27"/>
    </row>
    <row r="41" spans="1:23">
      <c r="A41" s="12">
        <v>39</v>
      </c>
      <c r="B41" s="12">
        <v>721</v>
      </c>
      <c r="C41" s="13" t="s">
        <v>40</v>
      </c>
      <c r="D41" s="13"/>
      <c r="E41" s="14" t="s">
        <v>69</v>
      </c>
      <c r="F41" s="15">
        <v>0.8564</v>
      </c>
      <c r="G41" s="16">
        <f>VLOOKUP(B:B,[2]查询门店会员消费占比!$B$1:$F$65536,5,0)</f>
        <v>2729</v>
      </c>
      <c r="H41" s="16">
        <f>G41*0.04</f>
        <v>109.16</v>
      </c>
      <c r="I41" s="18">
        <f t="shared" si="6"/>
        <v>92</v>
      </c>
      <c r="J41" s="18">
        <f>VLOOKUP(B:B,[4]Sheet1!$A$1:$B$65536,2,0)</f>
        <v>161</v>
      </c>
      <c r="K41" s="18">
        <f t="shared" si="7"/>
        <v>69</v>
      </c>
      <c r="L41" s="18">
        <v>0</v>
      </c>
      <c r="M41" s="18"/>
      <c r="N41" s="18">
        <f t="shared" si="8"/>
        <v>0</v>
      </c>
      <c r="O41" s="18">
        <f t="shared" si="9"/>
        <v>0</v>
      </c>
      <c r="P41" s="15">
        <v>0.8564</v>
      </c>
      <c r="Q41" s="26">
        <f>P41*1.01</f>
        <v>0.864964</v>
      </c>
      <c r="R41" s="21">
        <f>VLOOKUP(B:B,[3]Sheet1!$A$1:$Y$65536,25,0)</f>
        <v>165160</v>
      </c>
      <c r="S41" s="21">
        <f t="shared" si="10"/>
        <v>142857.45424</v>
      </c>
      <c r="T41" s="27" t="str">
        <f>VLOOKUP(B:B,[5]查询门店会员消费占比!$B$1:$K$65536,10,0)</f>
        <v>88.03%</v>
      </c>
      <c r="U41" s="28">
        <f t="shared" si="11"/>
        <v>0.0177302176737992</v>
      </c>
      <c r="V41" s="27"/>
      <c r="W41" s="27"/>
    </row>
    <row r="42" spans="1:23">
      <c r="A42" s="12">
        <v>40</v>
      </c>
      <c r="B42" s="12">
        <v>371</v>
      </c>
      <c r="C42" s="13" t="s">
        <v>40</v>
      </c>
      <c r="D42" s="13"/>
      <c r="E42" s="14" t="s">
        <v>70</v>
      </c>
      <c r="F42" s="15">
        <v>0.7973</v>
      </c>
      <c r="G42" s="16">
        <f>VLOOKUP(B:B,[2]查询门店会员消费占比!$B$1:$F$65536,5,0)</f>
        <v>1894</v>
      </c>
      <c r="H42" s="16">
        <f>G42*0.06</f>
        <v>113.64</v>
      </c>
      <c r="I42" s="18">
        <f t="shared" si="6"/>
        <v>95</v>
      </c>
      <c r="J42" s="18">
        <f>VLOOKUP(B:B,[4]Sheet1!$A$1:$B$65536,2,0)</f>
        <v>77</v>
      </c>
      <c r="K42" s="18">
        <f t="shared" si="7"/>
        <v>-18</v>
      </c>
      <c r="L42" s="18">
        <v>36</v>
      </c>
      <c r="M42" s="18"/>
      <c r="N42" s="18">
        <f t="shared" si="8"/>
        <v>0</v>
      </c>
      <c r="O42" s="18">
        <f t="shared" si="9"/>
        <v>36</v>
      </c>
      <c r="P42" s="15">
        <v>0.7973</v>
      </c>
      <c r="Q42" s="26">
        <f>P42*1.01</f>
        <v>0.805273</v>
      </c>
      <c r="R42" s="21">
        <f>VLOOKUP(B:B,[3]Sheet1!$A$1:$Y$65536,25,0)</f>
        <v>123015</v>
      </c>
      <c r="S42" s="21">
        <f t="shared" si="10"/>
        <v>99060.658095</v>
      </c>
      <c r="T42" s="27" t="str">
        <f>VLOOKUP(B:B,[5]查询门店会员消费占比!$B$1:$K$65536,10,0)</f>
        <v>76.6%</v>
      </c>
      <c r="U42" s="28">
        <f t="shared" si="11"/>
        <v>-0.0487697960815774</v>
      </c>
      <c r="V42" s="27"/>
      <c r="W42" s="27"/>
    </row>
    <row r="43" spans="1:23">
      <c r="A43" s="12">
        <v>41</v>
      </c>
      <c r="B43" s="12">
        <v>343</v>
      </c>
      <c r="C43" s="13" t="s">
        <v>22</v>
      </c>
      <c r="D43" s="13"/>
      <c r="E43" s="14" t="s">
        <v>71</v>
      </c>
      <c r="F43" s="15">
        <v>0.8646</v>
      </c>
      <c r="G43" s="16">
        <f>VLOOKUP(B:B,[2]查询门店会员消费占比!$B$1:$F$65536,5,0)</f>
        <v>5657</v>
      </c>
      <c r="H43" s="16">
        <f>G43*0.04</f>
        <v>226.28</v>
      </c>
      <c r="I43" s="18">
        <f t="shared" si="6"/>
        <v>190</v>
      </c>
      <c r="J43" s="18">
        <f>VLOOKUP(B:B,[4]Sheet1!$A$1:$B$65536,2,0)</f>
        <v>124</v>
      </c>
      <c r="K43" s="18">
        <f t="shared" si="7"/>
        <v>-66</v>
      </c>
      <c r="L43" s="18">
        <v>132</v>
      </c>
      <c r="M43" s="18">
        <v>7</v>
      </c>
      <c r="N43" s="18">
        <f t="shared" si="8"/>
        <v>14</v>
      </c>
      <c r="O43" s="18">
        <f t="shared" si="9"/>
        <v>146</v>
      </c>
      <c r="P43" s="15">
        <v>0.8646</v>
      </c>
      <c r="Q43" s="26">
        <f>P43*1.01</f>
        <v>0.873246</v>
      </c>
      <c r="R43" s="21">
        <f>VLOOKUP(B:B,[3]Sheet1!$A$1:$Y$65536,25,0)</f>
        <v>592200</v>
      </c>
      <c r="S43" s="21">
        <f t="shared" si="10"/>
        <v>517136.2812</v>
      </c>
      <c r="T43" s="27" t="str">
        <f>VLOOKUP(B:B,[5]查询门店会员消费占比!$B$1:$K$65536,10,0)</f>
        <v>86.2%</v>
      </c>
      <c r="U43" s="28">
        <f t="shared" si="11"/>
        <v>-0.0128783870753487</v>
      </c>
      <c r="V43" s="27"/>
      <c r="W43" s="27"/>
    </row>
    <row r="44" spans="1:23">
      <c r="A44" s="12">
        <v>42</v>
      </c>
      <c r="B44" s="12">
        <v>718</v>
      </c>
      <c r="C44" s="13" t="s">
        <v>32</v>
      </c>
      <c r="D44" s="13"/>
      <c r="E44" s="14" t="s">
        <v>72</v>
      </c>
      <c r="F44" s="15">
        <v>0.7521</v>
      </c>
      <c r="G44" s="16">
        <f>VLOOKUP(B:B,[2]查询门店会员消费占比!$B$1:$F$65536,5,0)</f>
        <v>1516</v>
      </c>
      <c r="H44" s="16">
        <f>G44*0.06</f>
        <v>90.96</v>
      </c>
      <c r="I44" s="18">
        <f t="shared" si="6"/>
        <v>76</v>
      </c>
      <c r="J44" s="18">
        <f>VLOOKUP(B:B,[4]Sheet1!$A$1:$B$65536,2,0)</f>
        <v>79</v>
      </c>
      <c r="K44" s="18">
        <f t="shared" si="7"/>
        <v>3</v>
      </c>
      <c r="L44" s="18">
        <v>0</v>
      </c>
      <c r="M44" s="18"/>
      <c r="N44" s="18">
        <f t="shared" si="8"/>
        <v>0</v>
      </c>
      <c r="O44" s="18">
        <f t="shared" si="9"/>
        <v>0</v>
      </c>
      <c r="P44" s="15">
        <v>0.7521</v>
      </c>
      <c r="Q44" s="26">
        <f>P44*1.01</f>
        <v>0.759621</v>
      </c>
      <c r="R44" s="21">
        <f>VLOOKUP(B:B,[3]Sheet1!$A$1:$Y$65536,25,0)</f>
        <v>91620</v>
      </c>
      <c r="S44" s="21">
        <f t="shared" si="10"/>
        <v>69596.47602</v>
      </c>
      <c r="T44" s="27" t="str">
        <f>VLOOKUP(B:B,[5]查询门店会员消费占比!$B$1:$K$65536,10,0)</f>
        <v>74.79%</v>
      </c>
      <c r="U44" s="28">
        <f t="shared" si="11"/>
        <v>-0.0154300631499129</v>
      </c>
      <c r="V44" s="27"/>
      <c r="W44" s="27"/>
    </row>
    <row r="45" spans="1:23">
      <c r="A45" s="12">
        <v>43</v>
      </c>
      <c r="B45" s="12">
        <v>571</v>
      </c>
      <c r="C45" s="13" t="s">
        <v>25</v>
      </c>
      <c r="D45" s="13"/>
      <c r="E45" s="14" t="s">
        <v>73</v>
      </c>
      <c r="F45" s="15">
        <v>0.8047</v>
      </c>
      <c r="G45" s="16">
        <f>VLOOKUP(B:B,[2]查询门店会员消费占比!$B$1:$F$65536,5,0)</f>
        <v>6273</v>
      </c>
      <c r="H45" s="16">
        <f>G45*0.04</f>
        <v>250.92</v>
      </c>
      <c r="I45" s="18">
        <f t="shared" si="6"/>
        <v>210</v>
      </c>
      <c r="J45" s="18">
        <f>VLOOKUP(B:B,[4]Sheet1!$A$1:$B$65536,2,0)</f>
        <v>224</v>
      </c>
      <c r="K45" s="18">
        <f t="shared" si="7"/>
        <v>14</v>
      </c>
      <c r="L45" s="18">
        <v>0</v>
      </c>
      <c r="M45" s="18">
        <v>8</v>
      </c>
      <c r="N45" s="18">
        <f t="shared" si="8"/>
        <v>16</v>
      </c>
      <c r="O45" s="18">
        <f t="shared" si="9"/>
        <v>16</v>
      </c>
      <c r="P45" s="15">
        <v>0.8047</v>
      </c>
      <c r="Q45" s="26">
        <f>P45*1.01</f>
        <v>0.812747</v>
      </c>
      <c r="R45" s="21">
        <f>VLOOKUP(B:B,[3]Sheet1!$A$1:$Y$65536,25,0)</f>
        <v>503222</v>
      </c>
      <c r="S45" s="21">
        <f t="shared" si="10"/>
        <v>408992.170834</v>
      </c>
      <c r="T45" s="27" t="str">
        <f>VLOOKUP(B:B,[5]查询门店会员消费占比!$B$1:$K$65536,10,0)</f>
        <v>80.41%</v>
      </c>
      <c r="U45" s="28">
        <f t="shared" si="11"/>
        <v>-0.0106392272133888</v>
      </c>
      <c r="V45" s="27"/>
      <c r="W45" s="27"/>
    </row>
    <row r="46" spans="1:23">
      <c r="A46" s="12">
        <v>44</v>
      </c>
      <c r="B46" s="12">
        <v>355</v>
      </c>
      <c r="C46" s="13" t="s">
        <v>32</v>
      </c>
      <c r="D46" s="13"/>
      <c r="E46" s="14" t="s">
        <v>74</v>
      </c>
      <c r="F46" s="15">
        <v>0.617</v>
      </c>
      <c r="G46" s="16">
        <f>VLOOKUP(B:B,[2]查询门店会员消费占比!$B$1:$F$65536,5,0)</f>
        <v>3376</v>
      </c>
      <c r="H46" s="16">
        <f>G46*0.08</f>
        <v>270.08</v>
      </c>
      <c r="I46" s="18">
        <f t="shared" si="6"/>
        <v>227</v>
      </c>
      <c r="J46" s="18">
        <f>VLOOKUP(B:B,[4]Sheet1!$A$1:$B$65536,2,0)</f>
        <v>125</v>
      </c>
      <c r="K46" s="18">
        <f t="shared" si="7"/>
        <v>-102</v>
      </c>
      <c r="L46" s="18">
        <v>204</v>
      </c>
      <c r="M46" s="18">
        <v>11</v>
      </c>
      <c r="N46" s="18">
        <f t="shared" si="8"/>
        <v>22</v>
      </c>
      <c r="O46" s="18">
        <f t="shared" si="9"/>
        <v>226</v>
      </c>
      <c r="P46" s="15">
        <v>0.617</v>
      </c>
      <c r="Q46" s="26">
        <f>P46*1.02</f>
        <v>0.62934</v>
      </c>
      <c r="R46" s="21">
        <f>VLOOKUP(B:B,[3]Sheet1!$A$1:$Y$65536,25,0)</f>
        <v>246206</v>
      </c>
      <c r="S46" s="21">
        <f t="shared" si="10"/>
        <v>154947.28404</v>
      </c>
      <c r="T46" s="27" t="str">
        <f>VLOOKUP(B:B,[5]查询门店会员消费占比!$B$1:$K$65536,10,0)</f>
        <v>61.39%</v>
      </c>
      <c r="U46" s="28">
        <f t="shared" si="11"/>
        <v>-0.0245336384148473</v>
      </c>
      <c r="V46" s="27"/>
      <c r="W46" s="27"/>
    </row>
    <row r="47" spans="1:23">
      <c r="A47" s="12">
        <v>45</v>
      </c>
      <c r="B47" s="12">
        <v>515</v>
      </c>
      <c r="C47" s="13" t="s">
        <v>32</v>
      </c>
      <c r="D47" s="13"/>
      <c r="E47" s="14" t="s">
        <v>75</v>
      </c>
      <c r="F47" s="15">
        <v>0.7738</v>
      </c>
      <c r="G47" s="16">
        <f>VLOOKUP(B:B,[2]查询门店会员消费占比!$B$1:$F$65536,5,0)</f>
        <v>3545</v>
      </c>
      <c r="H47" s="16">
        <f>G47*0.06</f>
        <v>212.7</v>
      </c>
      <c r="I47" s="18">
        <f t="shared" si="6"/>
        <v>178</v>
      </c>
      <c r="J47" s="18">
        <f>VLOOKUP(B:B,[4]Sheet1!$A$1:$B$65536,2,0)</f>
        <v>149</v>
      </c>
      <c r="K47" s="18">
        <f t="shared" si="7"/>
        <v>-29</v>
      </c>
      <c r="L47" s="18">
        <v>58</v>
      </c>
      <c r="M47" s="18"/>
      <c r="N47" s="18">
        <f t="shared" si="8"/>
        <v>0</v>
      </c>
      <c r="O47" s="18">
        <f t="shared" si="9"/>
        <v>58</v>
      </c>
      <c r="P47" s="15">
        <v>0.7738</v>
      </c>
      <c r="Q47" s="26">
        <f>P47*1.01</f>
        <v>0.781538</v>
      </c>
      <c r="R47" s="21">
        <f>VLOOKUP(B:B,[3]Sheet1!$A$1:$Y$65536,25,0)</f>
        <v>215385</v>
      </c>
      <c r="S47" s="21">
        <f t="shared" si="10"/>
        <v>168331.56213</v>
      </c>
      <c r="T47" s="27" t="str">
        <f>VLOOKUP(B:B,[5]查询门店会员消费占比!$B$1:$K$65536,10,0)</f>
        <v>79.41%</v>
      </c>
      <c r="U47" s="28">
        <f t="shared" si="11"/>
        <v>0.0160734346890362</v>
      </c>
      <c r="V47" s="27"/>
      <c r="W47" s="27"/>
    </row>
    <row r="48" spans="1:23">
      <c r="A48" s="12">
        <v>46</v>
      </c>
      <c r="B48" s="12">
        <v>56</v>
      </c>
      <c r="C48" s="13" t="s">
        <v>27</v>
      </c>
      <c r="D48" s="13"/>
      <c r="E48" s="14" t="s">
        <v>76</v>
      </c>
      <c r="F48" s="15">
        <v>0.8674</v>
      </c>
      <c r="G48" s="16">
        <f>VLOOKUP(B:B,[2]查询门店会员消费占比!$B$1:$F$65536,5,0)</f>
        <v>1385</v>
      </c>
      <c r="H48" s="16">
        <f>G48*0.04</f>
        <v>55.4</v>
      </c>
      <c r="I48" s="18">
        <f t="shared" si="6"/>
        <v>46</v>
      </c>
      <c r="J48" s="18">
        <f>VLOOKUP(B:B,[4]Sheet1!$A$1:$B$65536,2,0)</f>
        <v>95</v>
      </c>
      <c r="K48" s="18">
        <f t="shared" si="7"/>
        <v>49</v>
      </c>
      <c r="L48" s="18">
        <v>0</v>
      </c>
      <c r="M48" s="18">
        <v>2</v>
      </c>
      <c r="N48" s="18">
        <f t="shared" si="8"/>
        <v>4</v>
      </c>
      <c r="O48" s="18">
        <f t="shared" si="9"/>
        <v>4</v>
      </c>
      <c r="P48" s="15">
        <v>0.8674</v>
      </c>
      <c r="Q48" s="26">
        <f>P48*1.01</f>
        <v>0.876074</v>
      </c>
      <c r="R48" s="21">
        <f>VLOOKUP(B:B,[3]Sheet1!$A$1:$Y$65536,25,0)</f>
        <v>106829</v>
      </c>
      <c r="S48" s="21">
        <f t="shared" si="10"/>
        <v>93590.109346</v>
      </c>
      <c r="T48" s="27" t="str">
        <f>VLOOKUP(B:B,[5]查询门店会员消费占比!$B$1:$K$65536,10,0)</f>
        <v>87.11%</v>
      </c>
      <c r="U48" s="28">
        <f t="shared" si="11"/>
        <v>-0.0056776025769513</v>
      </c>
      <c r="V48" s="27"/>
      <c r="W48" s="27"/>
    </row>
    <row r="49" spans="1:23">
      <c r="A49" s="12">
        <v>47</v>
      </c>
      <c r="B49" s="12">
        <v>730</v>
      </c>
      <c r="C49" s="13" t="s">
        <v>22</v>
      </c>
      <c r="D49" s="13"/>
      <c r="E49" s="14" t="s">
        <v>77</v>
      </c>
      <c r="F49" s="15">
        <v>0.6236</v>
      </c>
      <c r="G49" s="16">
        <f>VLOOKUP(B:B,[2]查询门店会员消费占比!$B$1:$F$65536,5,0)</f>
        <v>5598</v>
      </c>
      <c r="H49" s="16">
        <f>G49*0.08</f>
        <v>447.84</v>
      </c>
      <c r="I49" s="18">
        <f t="shared" si="6"/>
        <v>376</v>
      </c>
      <c r="J49" s="18">
        <f>VLOOKUP(B:B,[4]Sheet1!$A$1:$B$65536,2,0)</f>
        <v>398</v>
      </c>
      <c r="K49" s="18">
        <f t="shared" si="7"/>
        <v>22</v>
      </c>
      <c r="L49" s="18">
        <v>0</v>
      </c>
      <c r="M49" s="18">
        <v>5</v>
      </c>
      <c r="N49" s="18">
        <f t="shared" si="8"/>
        <v>10</v>
      </c>
      <c r="O49" s="18">
        <f t="shared" si="9"/>
        <v>10</v>
      </c>
      <c r="P49" s="15">
        <v>0.6236</v>
      </c>
      <c r="Q49" s="26">
        <f>P49*1.02</f>
        <v>0.636072</v>
      </c>
      <c r="R49" s="21">
        <f>VLOOKUP(B:B,[3]Sheet1!$A$1:$Y$65536,25,0)</f>
        <v>300905</v>
      </c>
      <c r="S49" s="21">
        <f t="shared" si="10"/>
        <v>191397.24516</v>
      </c>
      <c r="T49" s="27" t="str">
        <f>VLOOKUP(B:B,[5]查询门店会员消费占比!$B$1:$K$65536,10,0)</f>
        <v>65.29%</v>
      </c>
      <c r="U49" s="28">
        <f t="shared" si="11"/>
        <v>0.0264561244638973</v>
      </c>
      <c r="V49" s="27"/>
      <c r="W49" s="27"/>
    </row>
    <row r="50" spans="1:23">
      <c r="A50" s="12">
        <v>48</v>
      </c>
      <c r="B50" s="12">
        <v>377</v>
      </c>
      <c r="C50" s="13" t="s">
        <v>25</v>
      </c>
      <c r="D50" s="13"/>
      <c r="E50" s="14" t="s">
        <v>78</v>
      </c>
      <c r="F50" s="15">
        <v>0.7836</v>
      </c>
      <c r="G50" s="16">
        <f>VLOOKUP(B:B,[2]查询门店会员消费占比!$B$1:$F$65536,5,0)</f>
        <v>4756</v>
      </c>
      <c r="H50" s="16">
        <f>G50*0.06</f>
        <v>285.36</v>
      </c>
      <c r="I50" s="18">
        <f t="shared" si="6"/>
        <v>239</v>
      </c>
      <c r="J50" s="18">
        <f>VLOOKUP(B:B,[4]Sheet1!$A$1:$B$65536,2,0)</f>
        <v>255</v>
      </c>
      <c r="K50" s="18">
        <f t="shared" si="7"/>
        <v>16</v>
      </c>
      <c r="L50" s="18">
        <v>0</v>
      </c>
      <c r="M50" s="18">
        <v>2</v>
      </c>
      <c r="N50" s="18">
        <f t="shared" si="8"/>
        <v>4</v>
      </c>
      <c r="O50" s="18">
        <f t="shared" si="9"/>
        <v>4</v>
      </c>
      <c r="P50" s="15">
        <v>0.7836</v>
      </c>
      <c r="Q50" s="26">
        <f>P50*1.01</f>
        <v>0.791436</v>
      </c>
      <c r="R50" s="21">
        <f>VLOOKUP(B:B,[3]Sheet1!$A$1:$Y$65536,25,0)</f>
        <v>237557</v>
      </c>
      <c r="S50" s="21">
        <f t="shared" si="10"/>
        <v>188011.161852</v>
      </c>
      <c r="T50" s="27" t="str">
        <f>VLOOKUP(B:B,[5]查询门店会员消费占比!$B$1:$K$65536,10,0)</f>
        <v>80.77%</v>
      </c>
      <c r="U50" s="28">
        <f t="shared" si="11"/>
        <v>0.0205499876174447</v>
      </c>
      <c r="V50" s="27"/>
      <c r="W50" s="27"/>
    </row>
    <row r="51" spans="1:23">
      <c r="A51" s="12">
        <v>49</v>
      </c>
      <c r="B51" s="12">
        <v>704</v>
      </c>
      <c r="C51" s="13" t="s">
        <v>27</v>
      </c>
      <c r="D51" s="13"/>
      <c r="E51" s="14" t="s">
        <v>79</v>
      </c>
      <c r="F51" s="15">
        <v>0.7683</v>
      </c>
      <c r="G51" s="16">
        <f>VLOOKUP(B:B,[2]查询门店会员消费占比!$B$1:$F$65536,5,0)</f>
        <v>1938</v>
      </c>
      <c r="H51" s="16">
        <f>G51*0.06</f>
        <v>116.28</v>
      </c>
      <c r="I51" s="18">
        <f t="shared" si="6"/>
        <v>98</v>
      </c>
      <c r="J51" s="18">
        <f>VLOOKUP(B:B,[4]Sheet1!$A$1:$B$65536,2,0)</f>
        <v>143</v>
      </c>
      <c r="K51" s="18">
        <f t="shared" si="7"/>
        <v>45</v>
      </c>
      <c r="L51" s="18">
        <v>0</v>
      </c>
      <c r="M51" s="18">
        <v>3</v>
      </c>
      <c r="N51" s="18">
        <f t="shared" si="8"/>
        <v>6</v>
      </c>
      <c r="O51" s="18">
        <f t="shared" si="9"/>
        <v>6</v>
      </c>
      <c r="P51" s="15">
        <v>0.7683</v>
      </c>
      <c r="Q51" s="26">
        <f>P51*1.01</f>
        <v>0.775983</v>
      </c>
      <c r="R51" s="21">
        <f>VLOOKUP(B:B,[3]Sheet1!$A$1:$Y$65536,25,0)</f>
        <v>174689</v>
      </c>
      <c r="S51" s="21">
        <f t="shared" si="10"/>
        <v>135555.694287</v>
      </c>
      <c r="T51" s="27" t="str">
        <f>VLOOKUP(B:B,[5]查询门店会员消费占比!$B$1:$K$65536,10,0)</f>
        <v>82.47%</v>
      </c>
      <c r="U51" s="28">
        <f t="shared" si="11"/>
        <v>0.0627810145325349</v>
      </c>
      <c r="V51" s="27"/>
      <c r="W51" s="27"/>
    </row>
    <row r="52" spans="1:23">
      <c r="A52" s="12">
        <v>50</v>
      </c>
      <c r="B52" s="12">
        <v>337</v>
      </c>
      <c r="C52" s="13" t="s">
        <v>32</v>
      </c>
      <c r="D52" s="13"/>
      <c r="E52" s="14" t="s">
        <v>80</v>
      </c>
      <c r="F52" s="15">
        <v>0.6464</v>
      </c>
      <c r="G52" s="16">
        <f>VLOOKUP(B:B,[2]查询门店会员消费占比!$B$1:$F$65536,5,0)</f>
        <v>8905</v>
      </c>
      <c r="H52" s="16">
        <f>G52*0.08</f>
        <v>712.4</v>
      </c>
      <c r="I52" s="19">
        <f>ROUND(H52/31*26/2,0)</f>
        <v>299</v>
      </c>
      <c r="J52" s="18">
        <f>VLOOKUP(B:B,[4]Sheet1!$A$1:$B$65536,2,0)</f>
        <v>753</v>
      </c>
      <c r="K52" s="18">
        <f t="shared" si="7"/>
        <v>454</v>
      </c>
      <c r="L52" s="18">
        <v>0</v>
      </c>
      <c r="M52" s="18">
        <v>13</v>
      </c>
      <c r="N52" s="18">
        <f t="shared" si="8"/>
        <v>26</v>
      </c>
      <c r="O52" s="18">
        <f t="shared" si="9"/>
        <v>26</v>
      </c>
      <c r="P52" s="15">
        <v>0.6464</v>
      </c>
      <c r="Q52" s="26">
        <f>P52*1.02</f>
        <v>0.659328</v>
      </c>
      <c r="R52" s="21">
        <f>VLOOKUP(B:B,[3]Sheet1!$A$1:$Y$65536,25,0)</f>
        <v>847438</v>
      </c>
      <c r="S52" s="21">
        <f t="shared" si="10"/>
        <v>558739.601664</v>
      </c>
      <c r="T52" s="27" t="str">
        <f>VLOOKUP(B:B,[5]查询门店会员消费占比!$B$1:$K$65536,10,0)</f>
        <v>63.53%</v>
      </c>
      <c r="U52" s="28">
        <f t="shared" si="11"/>
        <v>-0.0364431663754611</v>
      </c>
      <c r="V52" s="27"/>
      <c r="W52" s="27"/>
    </row>
    <row r="53" spans="1:23">
      <c r="A53" s="12">
        <v>51</v>
      </c>
      <c r="B53" s="12">
        <v>581</v>
      </c>
      <c r="C53" s="13" t="s">
        <v>22</v>
      </c>
      <c r="D53" s="13"/>
      <c r="E53" s="14" t="s">
        <v>81</v>
      </c>
      <c r="F53" s="15">
        <v>0.7404</v>
      </c>
      <c r="G53" s="16">
        <f>VLOOKUP(B:B,[2]查询门店会员消费占比!$B$1:$F$65536,5,0)</f>
        <v>6252</v>
      </c>
      <c r="H53" s="16">
        <f>G53*0.06</f>
        <v>375.12</v>
      </c>
      <c r="I53" s="18">
        <f t="shared" si="6"/>
        <v>315</v>
      </c>
      <c r="J53" s="18">
        <f>VLOOKUP(B:B,[4]Sheet1!$A$1:$B$65536,2,0)</f>
        <v>138</v>
      </c>
      <c r="K53" s="18">
        <f t="shared" si="7"/>
        <v>-177</v>
      </c>
      <c r="L53" s="18">
        <v>354</v>
      </c>
      <c r="M53" s="18">
        <v>2</v>
      </c>
      <c r="N53" s="18">
        <f t="shared" si="8"/>
        <v>4</v>
      </c>
      <c r="O53" s="18">
        <f t="shared" si="9"/>
        <v>358</v>
      </c>
      <c r="P53" s="15">
        <v>0.7404</v>
      </c>
      <c r="Q53" s="26">
        <f>P53*1.02</f>
        <v>0.755208</v>
      </c>
      <c r="R53" s="21">
        <f>VLOOKUP(B:B,[3]Sheet1!$A$1:$Y$65536,25,0)</f>
        <v>316742</v>
      </c>
      <c r="S53" s="21">
        <f t="shared" si="10"/>
        <v>239206.092336</v>
      </c>
      <c r="T53" s="27" t="str">
        <f>VLOOKUP(B:B,[5]查询门店会员消费占比!$B$1:$K$65536,10,0)</f>
        <v>71.4%</v>
      </c>
      <c r="U53" s="28">
        <f t="shared" si="11"/>
        <v>-0.054565099945975</v>
      </c>
      <c r="V53" s="27"/>
      <c r="W53" s="27"/>
    </row>
    <row r="54" spans="1:23">
      <c r="A54" s="12">
        <v>52</v>
      </c>
      <c r="B54" s="12">
        <v>587</v>
      </c>
      <c r="C54" s="13" t="s">
        <v>27</v>
      </c>
      <c r="D54" s="13"/>
      <c r="E54" s="14" t="s">
        <v>82</v>
      </c>
      <c r="F54" s="15">
        <v>0.8056</v>
      </c>
      <c r="G54" s="16">
        <f>VLOOKUP(B:B,[2]查询门店会员消费占比!$B$1:$F$65536,5,0)</f>
        <v>1804</v>
      </c>
      <c r="H54" s="16">
        <f>G54*0.04</f>
        <v>72.16</v>
      </c>
      <c r="I54" s="18">
        <f t="shared" si="6"/>
        <v>61</v>
      </c>
      <c r="J54" s="18">
        <f>VLOOKUP(B:B,[4]Sheet1!$A$1:$B$65536,2,0)</f>
        <v>62</v>
      </c>
      <c r="K54" s="18">
        <f t="shared" si="7"/>
        <v>1</v>
      </c>
      <c r="L54" s="18">
        <v>0</v>
      </c>
      <c r="M54" s="18">
        <v>2</v>
      </c>
      <c r="N54" s="18">
        <f t="shared" si="8"/>
        <v>4</v>
      </c>
      <c r="O54" s="18">
        <f t="shared" si="9"/>
        <v>4</v>
      </c>
      <c r="P54" s="15">
        <v>0.8056</v>
      </c>
      <c r="Q54" s="26">
        <f>P54*1.01</f>
        <v>0.813656</v>
      </c>
      <c r="R54" s="21">
        <f>VLOOKUP(B:B,[3]Sheet1!$A$1:$Y$65536,25,0)</f>
        <v>158808</v>
      </c>
      <c r="S54" s="21">
        <f t="shared" si="10"/>
        <v>129215.082048</v>
      </c>
      <c r="T54" s="27" t="str">
        <f>VLOOKUP(B:B,[5]查询门店会员消费占比!$B$1:$K$65536,10,0)</f>
        <v>85.81%</v>
      </c>
      <c r="U54" s="28">
        <f t="shared" si="11"/>
        <v>0.0546225923486091</v>
      </c>
      <c r="V54" s="27"/>
      <c r="W54" s="27"/>
    </row>
    <row r="55" spans="1:23">
      <c r="A55" s="12">
        <v>53</v>
      </c>
      <c r="B55" s="12">
        <v>706</v>
      </c>
      <c r="C55" s="13" t="s">
        <v>27</v>
      </c>
      <c r="D55" s="13"/>
      <c r="E55" s="14" t="s">
        <v>83</v>
      </c>
      <c r="F55" s="15">
        <v>0.775</v>
      </c>
      <c r="G55" s="16">
        <f>VLOOKUP(B:B,[2]查询门店会员消费占比!$B$1:$F$65536,5,0)</f>
        <v>1764</v>
      </c>
      <c r="H55" s="16">
        <f>G55*0.06</f>
        <v>105.84</v>
      </c>
      <c r="I55" s="18">
        <f t="shared" si="6"/>
        <v>89</v>
      </c>
      <c r="J55" s="18">
        <f>VLOOKUP(B:B,[4]Sheet1!$A$1:$B$65536,2,0)</f>
        <v>80</v>
      </c>
      <c r="K55" s="18">
        <f t="shared" si="7"/>
        <v>-9</v>
      </c>
      <c r="L55" s="18">
        <v>18</v>
      </c>
      <c r="M55" s="18">
        <v>4</v>
      </c>
      <c r="N55" s="18">
        <f t="shared" si="8"/>
        <v>8</v>
      </c>
      <c r="O55" s="18">
        <f t="shared" si="9"/>
        <v>26</v>
      </c>
      <c r="P55" s="15">
        <v>0.775</v>
      </c>
      <c r="Q55" s="26">
        <f>P55*1.01</f>
        <v>0.78275</v>
      </c>
      <c r="R55" s="21">
        <f>VLOOKUP(B:B,[3]Sheet1!$A$1:$Y$65536,25,0)</f>
        <v>97117</v>
      </c>
      <c r="S55" s="21">
        <f t="shared" si="10"/>
        <v>76018.33175</v>
      </c>
      <c r="T55" s="27" t="str">
        <f>VLOOKUP(B:B,[5]查询门店会员消费占比!$B$1:$K$65536,10,0)</f>
        <v>79.46%</v>
      </c>
      <c r="U55" s="28">
        <f t="shared" si="11"/>
        <v>0.0151389332481636</v>
      </c>
      <c r="V55" s="27"/>
      <c r="W55" s="27"/>
    </row>
    <row r="56" spans="1:23">
      <c r="A56" s="12">
        <v>54</v>
      </c>
      <c r="B56" s="12">
        <v>308</v>
      </c>
      <c r="C56" s="13" t="s">
        <v>32</v>
      </c>
      <c r="D56" s="13"/>
      <c r="E56" s="14" t="s">
        <v>84</v>
      </c>
      <c r="F56" s="15">
        <v>0.6772</v>
      </c>
      <c r="G56" s="16">
        <f>VLOOKUP(B:B,[2]查询门店会员消费占比!$B$1:$F$65536,5,0)</f>
        <v>3614</v>
      </c>
      <c r="H56" s="16">
        <f>G56*0.08</f>
        <v>289.12</v>
      </c>
      <c r="I56" s="18">
        <f t="shared" si="6"/>
        <v>242</v>
      </c>
      <c r="J56" s="18">
        <f>VLOOKUP(B:B,[4]Sheet1!$A$1:$B$65536,2,0)</f>
        <v>140</v>
      </c>
      <c r="K56" s="18">
        <f t="shared" si="7"/>
        <v>-102</v>
      </c>
      <c r="L56" s="18">
        <v>204</v>
      </c>
      <c r="M56" s="18">
        <v>5</v>
      </c>
      <c r="N56" s="18">
        <f t="shared" si="8"/>
        <v>10</v>
      </c>
      <c r="O56" s="18">
        <f t="shared" si="9"/>
        <v>214</v>
      </c>
      <c r="P56" s="15">
        <v>0.6772</v>
      </c>
      <c r="Q56" s="26">
        <f>P56*1.02</f>
        <v>0.690744</v>
      </c>
      <c r="R56" s="21">
        <f>VLOOKUP(B:B,[3]Sheet1!$A$1:$Y$65536,25,0)</f>
        <v>237557</v>
      </c>
      <c r="S56" s="21">
        <f t="shared" si="10"/>
        <v>164091.072408</v>
      </c>
      <c r="T56" s="27" t="str">
        <f>VLOOKUP(B:B,[5]查询门店会员消费占比!$B$1:$K$65536,10,0)</f>
        <v>61.43%</v>
      </c>
      <c r="U56" s="28">
        <f t="shared" si="11"/>
        <v>-0.110669075663343</v>
      </c>
      <c r="V56" s="27"/>
      <c r="W56" s="27"/>
    </row>
    <row r="57" spans="1:23">
      <c r="A57" s="12">
        <v>55</v>
      </c>
      <c r="B57" s="12">
        <v>539</v>
      </c>
      <c r="C57" s="13" t="s">
        <v>40</v>
      </c>
      <c r="D57" s="13"/>
      <c r="E57" s="14" t="s">
        <v>85</v>
      </c>
      <c r="F57" s="15">
        <v>0.8021</v>
      </c>
      <c r="G57" s="16">
        <f>VLOOKUP(B:B,[2]查询门店会员消费占比!$B$1:$F$65536,5,0)</f>
        <v>943</v>
      </c>
      <c r="H57" s="16">
        <f>G57*0.04</f>
        <v>37.72</v>
      </c>
      <c r="I57" s="18">
        <f t="shared" si="6"/>
        <v>32</v>
      </c>
      <c r="J57" s="18">
        <f>VLOOKUP(B:B,[4]Sheet1!$A$1:$B$65536,2,0)</f>
        <v>82</v>
      </c>
      <c r="K57" s="18">
        <f t="shared" si="7"/>
        <v>50</v>
      </c>
      <c r="L57" s="18">
        <v>0</v>
      </c>
      <c r="M57" s="18">
        <v>1</v>
      </c>
      <c r="N57" s="18">
        <f t="shared" si="8"/>
        <v>2</v>
      </c>
      <c r="O57" s="18">
        <f t="shared" si="9"/>
        <v>2</v>
      </c>
      <c r="P57" s="15">
        <v>0.8021</v>
      </c>
      <c r="Q57" s="26">
        <f>P57*1.01</f>
        <v>0.810121</v>
      </c>
      <c r="R57" s="21">
        <f>VLOOKUP(B:B,[3]Sheet1!$A$1:$Y$65536,25,0)</f>
        <v>129490</v>
      </c>
      <c r="S57" s="21">
        <f t="shared" si="10"/>
        <v>104902.56829</v>
      </c>
      <c r="T57" s="27" t="str">
        <f>VLOOKUP(B:B,[5]查询门店会员消费占比!$B$1:$K$65536,10,0)</f>
        <v>80.61%</v>
      </c>
      <c r="U57" s="28">
        <f t="shared" si="11"/>
        <v>-0.00496345607631445</v>
      </c>
      <c r="V57" s="27"/>
      <c r="W57" s="27"/>
    </row>
    <row r="58" spans="1:23">
      <c r="A58" s="12">
        <v>56</v>
      </c>
      <c r="B58" s="12">
        <v>594</v>
      </c>
      <c r="C58" s="13" t="s">
        <v>40</v>
      </c>
      <c r="D58" s="13"/>
      <c r="E58" s="14" t="s">
        <v>86</v>
      </c>
      <c r="F58" s="15">
        <v>0.8136</v>
      </c>
      <c r="G58" s="16">
        <f>VLOOKUP(B:B,[2]查询门店会员消费占比!$B$1:$F$65536,5,0)</f>
        <v>1672</v>
      </c>
      <c r="H58" s="16">
        <f>G58*0.04</f>
        <v>66.88</v>
      </c>
      <c r="I58" s="18">
        <f t="shared" si="6"/>
        <v>56</v>
      </c>
      <c r="J58" s="18">
        <f>VLOOKUP(B:B,[4]Sheet1!$A$1:$B$65536,2,0)</f>
        <v>134</v>
      </c>
      <c r="K58" s="18">
        <f t="shared" si="7"/>
        <v>78</v>
      </c>
      <c r="L58" s="18">
        <v>0</v>
      </c>
      <c r="M58" s="18"/>
      <c r="N58" s="18">
        <f t="shared" si="8"/>
        <v>0</v>
      </c>
      <c r="O58" s="18">
        <f t="shared" si="9"/>
        <v>0</v>
      </c>
      <c r="P58" s="15">
        <v>0.8136</v>
      </c>
      <c r="Q58" s="26">
        <f>P58*1.01</f>
        <v>0.821736</v>
      </c>
      <c r="R58" s="21">
        <f>VLOOKUP(B:B,[3]Sheet1!$A$1:$Y$65536,25,0)</f>
        <v>110066</v>
      </c>
      <c r="S58" s="21">
        <f t="shared" si="10"/>
        <v>90445.194576</v>
      </c>
      <c r="T58" s="27" t="str">
        <f>VLOOKUP(B:B,[5]查询门店会员消费占比!$B$1:$K$65536,10,0)</f>
        <v>83.51%</v>
      </c>
      <c r="U58" s="28">
        <f t="shared" si="11"/>
        <v>0.0162631307378526</v>
      </c>
      <c r="V58" s="27"/>
      <c r="W58" s="27"/>
    </row>
    <row r="59" spans="1:23">
      <c r="A59" s="12">
        <v>57</v>
      </c>
      <c r="B59" s="12">
        <v>329</v>
      </c>
      <c r="C59" s="13" t="s">
        <v>27</v>
      </c>
      <c r="D59" s="13"/>
      <c r="E59" s="14" t="s">
        <v>87</v>
      </c>
      <c r="F59" s="15">
        <v>0.7972</v>
      </c>
      <c r="G59" s="16">
        <f>VLOOKUP(B:B,[2]查询门店会员消费占比!$B$1:$F$65536,5,0)</f>
        <v>2347</v>
      </c>
      <c r="H59" s="16">
        <f>G59*0.06</f>
        <v>140.82</v>
      </c>
      <c r="I59" s="18">
        <f t="shared" si="6"/>
        <v>118</v>
      </c>
      <c r="J59" s="18">
        <f>VLOOKUP(B:B,[4]Sheet1!$A$1:$B$65536,2,0)</f>
        <v>118</v>
      </c>
      <c r="K59" s="18">
        <f t="shared" si="7"/>
        <v>0</v>
      </c>
      <c r="L59" s="18">
        <v>0</v>
      </c>
      <c r="M59" s="18">
        <v>6</v>
      </c>
      <c r="N59" s="18">
        <f t="shared" si="8"/>
        <v>12</v>
      </c>
      <c r="O59" s="18">
        <f t="shared" si="9"/>
        <v>12</v>
      </c>
      <c r="P59" s="15">
        <v>0.7972</v>
      </c>
      <c r="Q59" s="26">
        <f>P59*1.01</f>
        <v>0.805172</v>
      </c>
      <c r="R59" s="21">
        <f>VLOOKUP(B:B,[3]Sheet1!$A$1:$Y$65536,25,0)</f>
        <v>201010</v>
      </c>
      <c r="S59" s="21">
        <f t="shared" si="10"/>
        <v>161847.62372</v>
      </c>
      <c r="T59" s="27" t="str">
        <f>VLOOKUP(B:B,[5]查询门店会员消费占比!$B$1:$K$65536,10,0)</f>
        <v>84.37%</v>
      </c>
      <c r="U59" s="28">
        <f t="shared" si="11"/>
        <v>0.0478506455763489</v>
      </c>
      <c r="V59" s="27"/>
      <c r="W59" s="27"/>
    </row>
    <row r="60" spans="1:23">
      <c r="A60" s="12">
        <v>58</v>
      </c>
      <c r="B60" s="12">
        <v>745</v>
      </c>
      <c r="C60" s="13" t="s">
        <v>22</v>
      </c>
      <c r="D60" s="13"/>
      <c r="E60" s="14" t="s">
        <v>88</v>
      </c>
      <c r="F60" s="15">
        <v>0.6663</v>
      </c>
      <c r="G60" s="16">
        <f>VLOOKUP(B:B,[2]查询门店会员消费占比!$B$1:$F$65536,5,0)</f>
        <v>2994</v>
      </c>
      <c r="H60" s="16">
        <f>G60*0.08</f>
        <v>239.52</v>
      </c>
      <c r="I60" s="18">
        <f t="shared" si="6"/>
        <v>201</v>
      </c>
      <c r="J60" s="18">
        <f>VLOOKUP(B:B,[4]Sheet1!$A$1:$B$65536,2,0)</f>
        <v>80</v>
      </c>
      <c r="K60" s="18">
        <f t="shared" si="7"/>
        <v>-121</v>
      </c>
      <c r="L60" s="18">
        <v>242</v>
      </c>
      <c r="M60" s="18">
        <v>11</v>
      </c>
      <c r="N60" s="18">
        <f t="shared" si="8"/>
        <v>22</v>
      </c>
      <c r="O60" s="18">
        <f t="shared" si="9"/>
        <v>264</v>
      </c>
      <c r="P60" s="15">
        <v>0.6663</v>
      </c>
      <c r="Q60" s="26">
        <f>P60*1.02</f>
        <v>0.679626</v>
      </c>
      <c r="R60" s="21">
        <f>VLOOKUP(B:B,[3]Sheet1!$A$1:$Y$65536,25,0)</f>
        <v>161984</v>
      </c>
      <c r="S60" s="21">
        <f t="shared" si="10"/>
        <v>110088.537984</v>
      </c>
      <c r="T60" s="27" t="str">
        <f>VLOOKUP(B:B,[5]查询门店会员消费占比!$B$1:$K$65536,10,0)</f>
        <v>65.6%</v>
      </c>
      <c r="U60" s="28">
        <f t="shared" si="11"/>
        <v>-0.0347632374276441</v>
      </c>
      <c r="V60" s="27"/>
      <c r="W60" s="27"/>
    </row>
    <row r="61" spans="1:23">
      <c r="A61" s="12">
        <v>59</v>
      </c>
      <c r="B61" s="12">
        <v>740</v>
      </c>
      <c r="C61" s="13" t="s">
        <v>25</v>
      </c>
      <c r="D61" s="13"/>
      <c r="E61" s="14" t="s">
        <v>89</v>
      </c>
      <c r="F61" s="15">
        <v>0.7476</v>
      </c>
      <c r="G61" s="16">
        <f>VLOOKUP(B:B,[2]查询门店会员消费占比!$B$1:$F$65536,5,0)</f>
        <v>2122</v>
      </c>
      <c r="H61" s="16">
        <f>G61*0.06</f>
        <v>127.32</v>
      </c>
      <c r="I61" s="18">
        <f t="shared" si="6"/>
        <v>107</v>
      </c>
      <c r="J61" s="18">
        <f>VLOOKUP(B:B,[4]Sheet1!$A$1:$B$65536,2,0)</f>
        <v>130</v>
      </c>
      <c r="K61" s="18">
        <f t="shared" si="7"/>
        <v>23</v>
      </c>
      <c r="L61" s="18">
        <v>0</v>
      </c>
      <c r="M61" s="18">
        <v>3</v>
      </c>
      <c r="N61" s="18">
        <f t="shared" si="8"/>
        <v>6</v>
      </c>
      <c r="O61" s="18">
        <f t="shared" si="9"/>
        <v>6</v>
      </c>
      <c r="P61" s="15">
        <v>0.7476</v>
      </c>
      <c r="Q61" s="26">
        <f>P61*1.02</f>
        <v>0.762552</v>
      </c>
      <c r="R61" s="21">
        <f>VLOOKUP(B:B,[3]Sheet1!$A$1:$Y$65536,25,0)</f>
        <v>113303</v>
      </c>
      <c r="S61" s="21">
        <f t="shared" si="10"/>
        <v>86399.429256</v>
      </c>
      <c r="T61" s="27" t="str">
        <f>VLOOKUP(B:B,[5]查询门店会员消费占比!$B$1:$K$65536,10,0)</f>
        <v>79.84%</v>
      </c>
      <c r="U61" s="28">
        <f t="shared" si="11"/>
        <v>0.0470105645254356</v>
      </c>
      <c r="V61" s="27"/>
      <c r="W61" s="27"/>
    </row>
    <row r="62" spans="1:23">
      <c r="A62" s="12">
        <v>60</v>
      </c>
      <c r="B62" s="12">
        <v>367</v>
      </c>
      <c r="C62" s="13" t="s">
        <v>27</v>
      </c>
      <c r="D62" s="13"/>
      <c r="E62" s="14" t="s">
        <v>90</v>
      </c>
      <c r="F62" s="15">
        <v>0.8015</v>
      </c>
      <c r="G62" s="16">
        <f>VLOOKUP(B:B,[2]查询门店会员消费占比!$B$1:$F$65536,5,0)</f>
        <v>3035</v>
      </c>
      <c r="H62" s="16">
        <f>G62*0.04</f>
        <v>121.4</v>
      </c>
      <c r="I62" s="18">
        <f t="shared" si="6"/>
        <v>102</v>
      </c>
      <c r="J62" s="18">
        <f>VLOOKUP(B:B,[4]Sheet1!$A$1:$B$65536,2,0)</f>
        <v>191</v>
      </c>
      <c r="K62" s="18">
        <f t="shared" si="7"/>
        <v>89</v>
      </c>
      <c r="L62" s="18">
        <v>0</v>
      </c>
      <c r="M62" s="18">
        <v>3</v>
      </c>
      <c r="N62" s="18">
        <f t="shared" si="8"/>
        <v>6</v>
      </c>
      <c r="O62" s="18">
        <f t="shared" si="9"/>
        <v>6</v>
      </c>
      <c r="P62" s="15">
        <v>0.8015</v>
      </c>
      <c r="Q62" s="26">
        <f>P62*1.01</f>
        <v>0.809515</v>
      </c>
      <c r="R62" s="21">
        <f>VLOOKUP(B:B,[3]Sheet1!$A$1:$Y$65536,25,0)</f>
        <v>190045</v>
      </c>
      <c r="S62" s="21">
        <f t="shared" si="10"/>
        <v>153844.278175</v>
      </c>
      <c r="T62" s="27" t="str">
        <f>VLOOKUP(B:B,[5]查询门店会员消费占比!$B$1:$K$65536,10,0)</f>
        <v>83.89%</v>
      </c>
      <c r="U62" s="28">
        <f t="shared" si="11"/>
        <v>0.0362995126711673</v>
      </c>
      <c r="V62" s="27"/>
      <c r="W62" s="27"/>
    </row>
    <row r="63" spans="1:23">
      <c r="A63" s="12">
        <v>61</v>
      </c>
      <c r="B63" s="12">
        <v>591</v>
      </c>
      <c r="C63" s="13" t="s">
        <v>40</v>
      </c>
      <c r="D63" s="13"/>
      <c r="E63" s="14" t="s">
        <v>91</v>
      </c>
      <c r="F63" s="15">
        <v>0.7336</v>
      </c>
      <c r="G63" s="16">
        <f>VLOOKUP(B:B,[2]查询门店会员消费占比!$B$1:$F$65536,5,0)</f>
        <v>2076</v>
      </c>
      <c r="H63" s="16">
        <f>G63*0.06</f>
        <v>124.56</v>
      </c>
      <c r="I63" s="18">
        <f t="shared" si="6"/>
        <v>104</v>
      </c>
      <c r="J63" s="18">
        <f>VLOOKUP(B:B,[4]Sheet1!$A$1:$B$65536,2,0)</f>
        <v>119</v>
      </c>
      <c r="K63" s="18">
        <f t="shared" si="7"/>
        <v>15</v>
      </c>
      <c r="L63" s="18">
        <v>0</v>
      </c>
      <c r="M63" s="18">
        <v>2</v>
      </c>
      <c r="N63" s="18">
        <f t="shared" si="8"/>
        <v>4</v>
      </c>
      <c r="O63" s="18">
        <f t="shared" si="9"/>
        <v>4</v>
      </c>
      <c r="P63" s="15">
        <v>0.7336</v>
      </c>
      <c r="Q63" s="26">
        <f>P63*1.02</f>
        <v>0.748272</v>
      </c>
      <c r="R63" s="21">
        <f>VLOOKUP(B:B,[3]Sheet1!$A$1:$Y$65536,25,0)</f>
        <v>136575</v>
      </c>
      <c r="S63" s="21">
        <f t="shared" si="10"/>
        <v>102195.2484</v>
      </c>
      <c r="T63" s="27" t="str">
        <f>VLOOKUP(B:B,[5]查询门店会员消费占比!$B$1:$K$65536,10,0)</f>
        <v>68.76%</v>
      </c>
      <c r="U63" s="28">
        <f t="shared" si="11"/>
        <v>-0.0810828148053114</v>
      </c>
      <c r="V63" s="27"/>
      <c r="W63" s="27"/>
    </row>
    <row r="64" spans="1:23">
      <c r="A64" s="12">
        <v>62</v>
      </c>
      <c r="B64" s="12">
        <v>753</v>
      </c>
      <c r="C64" s="13" t="s">
        <v>25</v>
      </c>
      <c r="D64" s="13"/>
      <c r="E64" s="14" t="s">
        <v>92</v>
      </c>
      <c r="F64" s="15">
        <v>0.8552</v>
      </c>
      <c r="G64" s="16">
        <f>VLOOKUP(B:B,[2]查询门店会员消费占比!$B$1:$F$65536,5,0)</f>
        <v>1712</v>
      </c>
      <c r="H64" s="16">
        <f>G64*0.04</f>
        <v>68.48</v>
      </c>
      <c r="I64" s="18">
        <f t="shared" si="6"/>
        <v>57</v>
      </c>
      <c r="J64" s="18">
        <f>VLOOKUP(B:B,[4]Sheet1!$A$1:$B$65536,2,0)</f>
        <v>137</v>
      </c>
      <c r="K64" s="18">
        <f t="shared" si="7"/>
        <v>80</v>
      </c>
      <c r="L64" s="18">
        <v>0</v>
      </c>
      <c r="M64" s="18">
        <v>2</v>
      </c>
      <c r="N64" s="18">
        <f t="shared" si="8"/>
        <v>4</v>
      </c>
      <c r="O64" s="18">
        <f t="shared" si="9"/>
        <v>4</v>
      </c>
      <c r="P64" s="15">
        <v>0.8552</v>
      </c>
      <c r="Q64" s="26">
        <f>P64*1.01</f>
        <v>0.863752</v>
      </c>
      <c r="R64" s="21">
        <f>VLOOKUP(B:B,[3]Sheet1!$A$1:$Y$65536,25,0)</f>
        <v>90643</v>
      </c>
      <c r="S64" s="21">
        <f t="shared" si="10"/>
        <v>78293.072536</v>
      </c>
      <c r="T64" s="27" t="str">
        <f>VLOOKUP(B:B,[5]查询门店会员消费占比!$B$1:$K$65536,10,0)</f>
        <v>84.68%</v>
      </c>
      <c r="U64" s="28">
        <f t="shared" si="11"/>
        <v>-0.0196260037603385</v>
      </c>
      <c r="V64" s="27"/>
      <c r="W64" s="27"/>
    </row>
    <row r="65" spans="1:23">
      <c r="A65" s="12">
        <v>63</v>
      </c>
      <c r="B65" s="12">
        <v>713</v>
      </c>
      <c r="C65" s="13" t="s">
        <v>27</v>
      </c>
      <c r="D65" s="13"/>
      <c r="E65" s="14" t="s">
        <v>93</v>
      </c>
      <c r="F65" s="15">
        <v>0.8476</v>
      </c>
      <c r="G65" s="16">
        <f>VLOOKUP(B:B,[2]查询门店会员消费占比!$B$1:$F$65536,5,0)</f>
        <v>905</v>
      </c>
      <c r="H65" s="16">
        <f>G65*0.04</f>
        <v>36.2</v>
      </c>
      <c r="I65" s="18">
        <f t="shared" si="6"/>
        <v>30</v>
      </c>
      <c r="J65" s="18">
        <f>VLOOKUP(B:B,[4]Sheet1!$A$1:$B$65536,2,0)</f>
        <v>83</v>
      </c>
      <c r="K65" s="18">
        <f t="shared" si="7"/>
        <v>53</v>
      </c>
      <c r="L65" s="18">
        <v>0</v>
      </c>
      <c r="M65" s="18">
        <v>2</v>
      </c>
      <c r="N65" s="18">
        <f t="shared" si="8"/>
        <v>4</v>
      </c>
      <c r="O65" s="18">
        <f t="shared" si="9"/>
        <v>4</v>
      </c>
      <c r="P65" s="15">
        <v>0.8476</v>
      </c>
      <c r="Q65" s="26">
        <f>P65*1.01</f>
        <v>0.856076</v>
      </c>
      <c r="R65" s="21">
        <f>VLOOKUP(B:B,[3]Sheet1!$A$1:$Y$65536,25,0)</f>
        <v>90643</v>
      </c>
      <c r="S65" s="21">
        <f t="shared" si="10"/>
        <v>77597.296868</v>
      </c>
      <c r="T65" s="27" t="str">
        <f>VLOOKUP(B:B,[5]查询门店会员消费占比!$B$1:$K$65536,10,0)</f>
        <v>88.18%</v>
      </c>
      <c r="U65" s="28">
        <f t="shared" si="11"/>
        <v>0.0300487339909074</v>
      </c>
      <c r="V65" s="27"/>
      <c r="W65" s="27" t="s">
        <v>56</v>
      </c>
    </row>
    <row r="66" spans="1:23">
      <c r="A66" s="12">
        <v>64</v>
      </c>
      <c r="B66" s="12">
        <v>752</v>
      </c>
      <c r="C66" s="13" t="s">
        <v>22</v>
      </c>
      <c r="D66" s="13"/>
      <c r="E66" s="14" t="s">
        <v>94</v>
      </c>
      <c r="F66" s="15">
        <v>0.7211</v>
      </c>
      <c r="G66" s="16">
        <f>VLOOKUP(B:B,[2]查询门店会员消费占比!$B$1:$F$65536,5,0)</f>
        <v>2274</v>
      </c>
      <c r="H66" s="16">
        <f>G66*0.06</f>
        <v>136.44</v>
      </c>
      <c r="I66" s="18">
        <f t="shared" si="6"/>
        <v>114</v>
      </c>
      <c r="J66" s="18">
        <f>VLOOKUP(B:B,[4]Sheet1!$A$1:$B$65536,2,0)</f>
        <v>63</v>
      </c>
      <c r="K66" s="18">
        <f t="shared" si="7"/>
        <v>-51</v>
      </c>
      <c r="L66" s="18">
        <v>102</v>
      </c>
      <c r="M66" s="18">
        <v>2</v>
      </c>
      <c r="N66" s="18">
        <f t="shared" si="8"/>
        <v>4</v>
      </c>
      <c r="O66" s="18">
        <f t="shared" si="9"/>
        <v>106</v>
      </c>
      <c r="P66" s="15">
        <v>0.7211</v>
      </c>
      <c r="Q66" s="26">
        <f>P66*1.02</f>
        <v>0.735522</v>
      </c>
      <c r="R66" s="21">
        <f>VLOOKUP(B:B,[3]Sheet1!$A$1:$Y$65536,25,0)</f>
        <v>100354</v>
      </c>
      <c r="S66" s="21">
        <f t="shared" si="10"/>
        <v>73812.574788</v>
      </c>
      <c r="T66" s="27" t="str">
        <f>VLOOKUP(B:B,[5]查询门店会员消费占比!$B$1:$K$65536,10,0)</f>
        <v>69.84%</v>
      </c>
      <c r="U66" s="28">
        <f t="shared" si="11"/>
        <v>-0.0504702782513643</v>
      </c>
      <c r="V66" s="27"/>
      <c r="W66" s="27"/>
    </row>
    <row r="67" spans="1:23">
      <c r="A67" s="12">
        <v>65</v>
      </c>
      <c r="B67" s="12">
        <v>707</v>
      </c>
      <c r="C67" s="13" t="s">
        <v>25</v>
      </c>
      <c r="D67" s="13"/>
      <c r="E67" s="14" t="s">
        <v>95</v>
      </c>
      <c r="F67" s="15">
        <v>0.8007</v>
      </c>
      <c r="G67" s="16">
        <f>VLOOKUP(B:B,[2]查询门店会员消费占比!$B$1:$F$65536,5,0)</f>
        <v>5306</v>
      </c>
      <c r="H67" s="16">
        <f>G67*0.04</f>
        <v>212.24</v>
      </c>
      <c r="I67" s="18">
        <f t="shared" si="6"/>
        <v>178</v>
      </c>
      <c r="J67" s="18">
        <f>VLOOKUP(B:B,[4]Sheet1!$A$1:$B$65536,2,0)</f>
        <v>210</v>
      </c>
      <c r="K67" s="18">
        <f t="shared" si="7"/>
        <v>32</v>
      </c>
      <c r="L67" s="18">
        <v>0</v>
      </c>
      <c r="M67" s="18">
        <v>4</v>
      </c>
      <c r="N67" s="18">
        <f t="shared" si="8"/>
        <v>8</v>
      </c>
      <c r="O67" s="18">
        <f t="shared" si="9"/>
        <v>8</v>
      </c>
      <c r="P67" s="15">
        <v>0.8007</v>
      </c>
      <c r="Q67" s="26">
        <f>P67*1.01</f>
        <v>0.808707</v>
      </c>
      <c r="R67" s="21">
        <f>VLOOKUP(B:B,[3]Sheet1!$A$1:$Y$65536,25,0)</f>
        <v>316742</v>
      </c>
      <c r="S67" s="21">
        <f t="shared" si="10"/>
        <v>256151.472594</v>
      </c>
      <c r="T67" s="27" t="str">
        <f>VLOOKUP(B:B,[5]查询门店会员消费占比!$B$1:$K$65536,10,0)</f>
        <v>81.36%</v>
      </c>
      <c r="U67" s="28">
        <f t="shared" si="11"/>
        <v>0.00605039897020804</v>
      </c>
      <c r="V67" s="27"/>
      <c r="W67" s="27"/>
    </row>
    <row r="68" spans="1:23">
      <c r="A68" s="12">
        <v>66</v>
      </c>
      <c r="B68" s="12">
        <v>716</v>
      </c>
      <c r="C68" s="13" t="s">
        <v>40</v>
      </c>
      <c r="D68" s="13"/>
      <c r="E68" s="14" t="s">
        <v>96</v>
      </c>
      <c r="F68" s="15">
        <v>0.8106</v>
      </c>
      <c r="G68" s="16">
        <f>VLOOKUP(B:B,[2]查询门店会员消费占比!$B$1:$F$65536,5,0)</f>
        <v>2429</v>
      </c>
      <c r="H68" s="16">
        <f>G68*0.04</f>
        <v>97.16</v>
      </c>
      <c r="I68" s="18">
        <f t="shared" ref="I68:I94" si="12">ROUND(H68/31*26,0)</f>
        <v>81</v>
      </c>
      <c r="J68" s="18">
        <f>VLOOKUP(B:B,[4]Sheet1!$A$1:$B$65536,2,0)</f>
        <v>64</v>
      </c>
      <c r="K68" s="18">
        <f t="shared" ref="K68:K106" si="13">J68-I68</f>
        <v>-17</v>
      </c>
      <c r="L68" s="18">
        <v>34</v>
      </c>
      <c r="M68" s="18">
        <v>3</v>
      </c>
      <c r="N68" s="18">
        <f t="shared" ref="N68:N106" si="14">M68*2</f>
        <v>6</v>
      </c>
      <c r="O68" s="18">
        <f t="shared" ref="O68:O106" si="15">L68+N68</f>
        <v>40</v>
      </c>
      <c r="P68" s="15">
        <v>0.8106</v>
      </c>
      <c r="Q68" s="26">
        <f>P68*1.01</f>
        <v>0.818706</v>
      </c>
      <c r="R68" s="21">
        <f>VLOOKUP(B:B,[3]Sheet1!$A$1:$Y$65536,25,0)</f>
        <v>117823</v>
      </c>
      <c r="S68" s="21">
        <f t="shared" ref="S68:S103" si="16">R68*Q68</f>
        <v>96462.397038</v>
      </c>
      <c r="T68" s="27" t="str">
        <f>VLOOKUP(B:B,[5]查询门店会员消费占比!$B$1:$K$65536,10,0)</f>
        <v>78.02%</v>
      </c>
      <c r="U68" s="28">
        <f t="shared" ref="U68:U99" si="17">(T68-Q68)/Q68</f>
        <v>-0.0470327565695134</v>
      </c>
      <c r="V68" s="27"/>
      <c r="W68" s="27"/>
    </row>
    <row r="69" spans="1:23">
      <c r="A69" s="12">
        <v>67</v>
      </c>
      <c r="B69" s="12">
        <v>733</v>
      </c>
      <c r="C69" s="13" t="s">
        <v>25</v>
      </c>
      <c r="D69" s="13"/>
      <c r="E69" s="14" t="s">
        <v>97</v>
      </c>
      <c r="F69" s="15">
        <v>0.6116</v>
      </c>
      <c r="G69" s="16">
        <f>VLOOKUP(B:B,[2]查询门店会员消费占比!$B$1:$F$65536,5,0)</f>
        <v>2454</v>
      </c>
      <c r="H69" s="16">
        <f>G69*0.08</f>
        <v>196.32</v>
      </c>
      <c r="I69" s="18">
        <f t="shared" si="12"/>
        <v>165</v>
      </c>
      <c r="J69" s="18">
        <f>VLOOKUP(B:B,[4]Sheet1!$A$1:$B$65536,2,0)</f>
        <v>147</v>
      </c>
      <c r="K69" s="18">
        <f t="shared" si="13"/>
        <v>-18</v>
      </c>
      <c r="L69" s="18">
        <v>36</v>
      </c>
      <c r="M69" s="18">
        <v>2</v>
      </c>
      <c r="N69" s="18">
        <f t="shared" si="14"/>
        <v>4</v>
      </c>
      <c r="O69" s="18">
        <f t="shared" si="15"/>
        <v>40</v>
      </c>
      <c r="P69" s="15">
        <v>0.6116</v>
      </c>
      <c r="Q69" s="26">
        <f>P69*1.02</f>
        <v>0.623832</v>
      </c>
      <c r="R69" s="21">
        <f>VLOOKUP(B:B,[3]Sheet1!$A$1:$Y$65536,25,0)</f>
        <v>110066</v>
      </c>
      <c r="S69" s="21">
        <f t="shared" si="16"/>
        <v>68662.692912</v>
      </c>
      <c r="T69" s="27" t="str">
        <f>VLOOKUP(B:B,[5]查询门店会员消费占比!$B$1:$K$65536,10,0)</f>
        <v>60.01%</v>
      </c>
      <c r="U69" s="28">
        <f t="shared" si="17"/>
        <v>-0.038042293437977</v>
      </c>
      <c r="V69" s="27"/>
      <c r="W69" s="27"/>
    </row>
    <row r="70" spans="1:23">
      <c r="A70" s="12">
        <v>68</v>
      </c>
      <c r="B70" s="12">
        <v>737</v>
      </c>
      <c r="C70" s="13" t="s">
        <v>25</v>
      </c>
      <c r="D70" s="13"/>
      <c r="E70" s="14" t="s">
        <v>98</v>
      </c>
      <c r="F70" s="15">
        <v>0.6708</v>
      </c>
      <c r="G70" s="16">
        <f>VLOOKUP(B:B,[2]查询门店会员消费占比!$B$1:$F$65536,5,0)</f>
        <v>3392</v>
      </c>
      <c r="H70" s="16">
        <f>G70*0.08</f>
        <v>271.36</v>
      </c>
      <c r="I70" s="18">
        <f t="shared" si="12"/>
        <v>228</v>
      </c>
      <c r="J70" s="18">
        <f>VLOOKUP(B:B,[4]Sheet1!$A$1:$B$65536,2,0)</f>
        <v>268</v>
      </c>
      <c r="K70" s="18">
        <f t="shared" si="13"/>
        <v>40</v>
      </c>
      <c r="L70" s="18">
        <v>0</v>
      </c>
      <c r="M70" s="18">
        <v>1</v>
      </c>
      <c r="N70" s="18">
        <f t="shared" si="14"/>
        <v>2</v>
      </c>
      <c r="O70" s="18">
        <f t="shared" si="15"/>
        <v>2</v>
      </c>
      <c r="P70" s="15">
        <v>0.6708</v>
      </c>
      <c r="Q70" s="26">
        <f>P70*1.02</f>
        <v>0.684216</v>
      </c>
      <c r="R70" s="21">
        <f>VLOOKUP(B:B,[3]Sheet1!$A$1:$Y$65536,25,0)</f>
        <v>174689</v>
      </c>
      <c r="S70" s="21">
        <f t="shared" si="16"/>
        <v>119525.008824</v>
      </c>
      <c r="T70" s="27" t="str">
        <f>VLOOKUP(B:B,[5]查询门店会员消费占比!$B$1:$K$65536,10,0)</f>
        <v>72.71%</v>
      </c>
      <c r="U70" s="28">
        <f t="shared" si="17"/>
        <v>0.0626761139757035</v>
      </c>
      <c r="V70" s="27"/>
      <c r="W70" s="27"/>
    </row>
    <row r="71" spans="1:23">
      <c r="A71" s="12">
        <v>69</v>
      </c>
      <c r="B71" s="12">
        <v>578</v>
      </c>
      <c r="C71" s="13" t="s">
        <v>32</v>
      </c>
      <c r="D71" s="13"/>
      <c r="E71" s="14" t="s">
        <v>99</v>
      </c>
      <c r="F71" s="15">
        <v>0.7694</v>
      </c>
      <c r="G71" s="16">
        <f>VLOOKUP(B:B,[2]查询门店会员消费占比!$B$1:$F$65536,5,0)</f>
        <v>4914</v>
      </c>
      <c r="H71" s="16">
        <f>G71*0.06</f>
        <v>294.84</v>
      </c>
      <c r="I71" s="18">
        <f t="shared" si="12"/>
        <v>247</v>
      </c>
      <c r="J71" s="18">
        <f>VLOOKUP(B:B,[4]Sheet1!$A$1:$B$65536,2,0)</f>
        <v>160</v>
      </c>
      <c r="K71" s="18">
        <f t="shared" si="13"/>
        <v>-87</v>
      </c>
      <c r="L71" s="18">
        <v>174</v>
      </c>
      <c r="M71" s="18">
        <v>2</v>
      </c>
      <c r="N71" s="18">
        <f t="shared" si="14"/>
        <v>4</v>
      </c>
      <c r="O71" s="18">
        <f t="shared" si="15"/>
        <v>178</v>
      </c>
      <c r="P71" s="15">
        <v>0.7694</v>
      </c>
      <c r="Q71" s="26">
        <f>P71*1.01</f>
        <v>0.777094</v>
      </c>
      <c r="R71" s="21">
        <f>VLOOKUP(B:B,[3]Sheet1!$A$1:$Y$65536,25,0)</f>
        <v>237557</v>
      </c>
      <c r="S71" s="21">
        <f t="shared" si="16"/>
        <v>184604.119358</v>
      </c>
      <c r="T71" s="27" t="str">
        <f>VLOOKUP(B:B,[5]查询门店会员消费占比!$B$1:$K$65536,10,0)</f>
        <v>78.78%</v>
      </c>
      <c r="U71" s="28">
        <f t="shared" si="17"/>
        <v>0.0137769690668054</v>
      </c>
      <c r="V71" s="27"/>
      <c r="W71" s="27"/>
    </row>
    <row r="72" spans="1:23">
      <c r="A72" s="12">
        <v>70</v>
      </c>
      <c r="B72" s="12">
        <v>585</v>
      </c>
      <c r="C72" s="13" t="s">
        <v>22</v>
      </c>
      <c r="D72" s="13"/>
      <c r="E72" s="14" t="s">
        <v>100</v>
      </c>
      <c r="F72" s="15">
        <v>0.7351</v>
      </c>
      <c r="G72" s="16">
        <f>VLOOKUP(B:B,[2]查询门店会员消费占比!$B$1:$F$65536,5,0)</f>
        <v>5090</v>
      </c>
      <c r="H72" s="16">
        <f>G72*0.06</f>
        <v>305.4</v>
      </c>
      <c r="I72" s="18">
        <f t="shared" si="12"/>
        <v>256</v>
      </c>
      <c r="J72" s="18">
        <f>VLOOKUP(B:B,[4]Sheet1!$A$1:$B$65536,2,0)</f>
        <v>256</v>
      </c>
      <c r="K72" s="18">
        <f t="shared" si="13"/>
        <v>0</v>
      </c>
      <c r="L72" s="18">
        <v>0</v>
      </c>
      <c r="M72" s="18">
        <v>4</v>
      </c>
      <c r="N72" s="18">
        <f t="shared" si="14"/>
        <v>8</v>
      </c>
      <c r="O72" s="18">
        <f t="shared" si="15"/>
        <v>8</v>
      </c>
      <c r="P72" s="15">
        <v>0.7351</v>
      </c>
      <c r="Q72" s="26">
        <f>P72*1.02</f>
        <v>0.749802</v>
      </c>
      <c r="R72" s="21">
        <f>VLOOKUP(B:B,[3]Sheet1!$A$1:$Y$65536,25,0)</f>
        <v>329382</v>
      </c>
      <c r="S72" s="21">
        <f t="shared" si="16"/>
        <v>246971.282364</v>
      </c>
      <c r="T72" s="27" t="str">
        <f>VLOOKUP(B:B,[5]查询门店会员消费占比!$B$1:$K$65536,10,0)</f>
        <v>80.33%</v>
      </c>
      <c r="U72" s="28">
        <f t="shared" si="17"/>
        <v>0.0713495029354417</v>
      </c>
      <c r="V72" s="27"/>
      <c r="W72" s="27"/>
    </row>
    <row r="73" spans="1:23">
      <c r="A73" s="12">
        <v>71</v>
      </c>
      <c r="B73" s="12">
        <v>727</v>
      </c>
      <c r="C73" s="13" t="s">
        <v>22</v>
      </c>
      <c r="D73" s="13"/>
      <c r="E73" s="14" t="s">
        <v>101</v>
      </c>
      <c r="F73" s="15">
        <v>0.7623</v>
      </c>
      <c r="G73" s="16">
        <f>VLOOKUP(B:B,[2]查询门店会员消费占比!$B$1:$F$65536,5,0)</f>
        <v>2383</v>
      </c>
      <c r="H73" s="16">
        <f>G73*0.06</f>
        <v>142.98</v>
      </c>
      <c r="I73" s="18">
        <f t="shared" si="12"/>
        <v>120</v>
      </c>
      <c r="J73" s="18">
        <f>VLOOKUP(B:B,[4]Sheet1!$A$1:$B$65536,2,0)</f>
        <v>111</v>
      </c>
      <c r="K73" s="18">
        <f t="shared" si="13"/>
        <v>-9</v>
      </c>
      <c r="L73" s="18">
        <v>18</v>
      </c>
      <c r="M73" s="18">
        <v>5</v>
      </c>
      <c r="N73" s="18">
        <f t="shared" si="14"/>
        <v>10</v>
      </c>
      <c r="O73" s="18">
        <f t="shared" si="15"/>
        <v>28</v>
      </c>
      <c r="P73" s="15">
        <v>0.7623</v>
      </c>
      <c r="Q73" s="26">
        <f>P73*1.01</f>
        <v>0.769923</v>
      </c>
      <c r="R73" s="21">
        <f>VLOOKUP(B:B,[3]Sheet1!$A$1:$Y$65536,25,0)</f>
        <v>137430</v>
      </c>
      <c r="S73" s="21">
        <f t="shared" si="16"/>
        <v>105810.51789</v>
      </c>
      <c r="T73" s="27" t="str">
        <f>VLOOKUP(B:B,[5]查询门店会员消费占比!$B$1:$K$65536,10,0)</f>
        <v>71.75%</v>
      </c>
      <c r="U73" s="28">
        <f t="shared" si="17"/>
        <v>-0.0680886270445226</v>
      </c>
      <c r="V73" s="27"/>
      <c r="W73" s="27"/>
    </row>
    <row r="74" spans="1:23">
      <c r="A74" s="12">
        <v>72</v>
      </c>
      <c r="B74" s="12">
        <v>379</v>
      </c>
      <c r="C74" s="13" t="s">
        <v>22</v>
      </c>
      <c r="D74" s="13"/>
      <c r="E74" s="14" t="s">
        <v>102</v>
      </c>
      <c r="F74" s="15">
        <v>0.7869</v>
      </c>
      <c r="G74" s="16">
        <f>VLOOKUP(B:B,[2]查询门店会员消费占比!$B$1:$F$65536,5,0)</f>
        <v>3831</v>
      </c>
      <c r="H74" s="16">
        <f>G74*0.06</f>
        <v>229.86</v>
      </c>
      <c r="I74" s="18">
        <f t="shared" si="12"/>
        <v>193</v>
      </c>
      <c r="J74" s="18">
        <f>VLOOKUP(B:B,[4]Sheet1!$A$1:$B$65536,2,0)</f>
        <v>190</v>
      </c>
      <c r="K74" s="18">
        <f t="shared" si="13"/>
        <v>-3</v>
      </c>
      <c r="L74" s="18">
        <v>6</v>
      </c>
      <c r="M74" s="18"/>
      <c r="N74" s="18">
        <f t="shared" si="14"/>
        <v>0</v>
      </c>
      <c r="O74" s="18">
        <f t="shared" si="15"/>
        <v>6</v>
      </c>
      <c r="P74" s="15">
        <v>0.7869</v>
      </c>
      <c r="Q74" s="26">
        <f>P74*1.01</f>
        <v>0.794769</v>
      </c>
      <c r="R74" s="21">
        <f>VLOOKUP(B:B,[3]Sheet1!$A$1:$Y$65536,25,0)</f>
        <v>228420</v>
      </c>
      <c r="S74" s="21">
        <f t="shared" si="16"/>
        <v>181541.13498</v>
      </c>
      <c r="T74" s="27" t="str">
        <f>VLOOKUP(B:B,[5]查询门店会员消费占比!$B$1:$K$65536,10,0)</f>
        <v>76.62%</v>
      </c>
      <c r="U74" s="28">
        <f t="shared" si="17"/>
        <v>-0.0359462938287728</v>
      </c>
      <c r="V74" s="27"/>
      <c r="W74" s="27"/>
    </row>
    <row r="75" spans="1:23">
      <c r="A75" s="12">
        <v>73</v>
      </c>
      <c r="B75" s="12">
        <v>549</v>
      </c>
      <c r="C75" s="13" t="s">
        <v>40</v>
      </c>
      <c r="D75" s="13"/>
      <c r="E75" s="14" t="s">
        <v>103</v>
      </c>
      <c r="F75" s="15">
        <v>0.8922</v>
      </c>
      <c r="G75" s="16">
        <f>VLOOKUP(B:B,[2]查询门店会员消费占比!$B$1:$F$65536,5,0)</f>
        <v>1151</v>
      </c>
      <c r="H75" s="16">
        <f>G75*0.04</f>
        <v>46.04</v>
      </c>
      <c r="I75" s="18">
        <f t="shared" si="12"/>
        <v>39</v>
      </c>
      <c r="J75" s="18">
        <f>VLOOKUP(B:B,[4]Sheet1!$A$1:$B$65536,2,0)</f>
        <v>139</v>
      </c>
      <c r="K75" s="18">
        <f t="shared" si="13"/>
        <v>100</v>
      </c>
      <c r="L75" s="18">
        <v>0</v>
      </c>
      <c r="M75" s="18">
        <v>4</v>
      </c>
      <c r="N75" s="18">
        <f t="shared" si="14"/>
        <v>8</v>
      </c>
      <c r="O75" s="18">
        <f t="shared" si="15"/>
        <v>8</v>
      </c>
      <c r="P75" s="15">
        <v>0.8922</v>
      </c>
      <c r="Q75" s="26">
        <f>P75*1.01</f>
        <v>0.901122</v>
      </c>
      <c r="R75" s="21">
        <f>VLOOKUP(B:B,[3]Sheet1!$A$1:$Y$65536,25,0)</f>
        <v>129490</v>
      </c>
      <c r="S75" s="21">
        <f t="shared" si="16"/>
        <v>116686.28778</v>
      </c>
      <c r="T75" s="27" t="str">
        <f>VLOOKUP(B:B,[5]查询门店会员消费占比!$B$1:$K$65536,10,0)</f>
        <v>87.43%</v>
      </c>
      <c r="U75" s="28">
        <f t="shared" si="17"/>
        <v>-0.0297651150454654</v>
      </c>
      <c r="V75" s="27"/>
      <c r="W75" s="27"/>
    </row>
    <row r="76" spans="1:23">
      <c r="A76" s="12">
        <v>74</v>
      </c>
      <c r="B76" s="12">
        <v>720</v>
      </c>
      <c r="C76" s="13" t="s">
        <v>40</v>
      </c>
      <c r="D76" s="13"/>
      <c r="E76" s="14" t="s">
        <v>104</v>
      </c>
      <c r="F76" s="15">
        <v>0.8037</v>
      </c>
      <c r="G76" s="16">
        <f>VLOOKUP(B:B,[2]查询门店会员消费占比!$B$1:$F$65536,5,0)</f>
        <v>1689</v>
      </c>
      <c r="H76" s="16">
        <f>G76*0.04</f>
        <v>67.56</v>
      </c>
      <c r="I76" s="18">
        <f t="shared" si="12"/>
        <v>57</v>
      </c>
      <c r="J76" s="18">
        <f>VLOOKUP(B:B,[4]Sheet1!$A$1:$B$65536,2,0)</f>
        <v>198</v>
      </c>
      <c r="K76" s="18">
        <f t="shared" si="13"/>
        <v>141</v>
      </c>
      <c r="L76" s="18">
        <v>0</v>
      </c>
      <c r="M76" s="18">
        <v>8</v>
      </c>
      <c r="N76" s="18">
        <f t="shared" si="14"/>
        <v>16</v>
      </c>
      <c r="O76" s="18">
        <f t="shared" si="15"/>
        <v>16</v>
      </c>
      <c r="P76" s="15">
        <v>0.8037</v>
      </c>
      <c r="Q76" s="26">
        <f>P76*1.01</f>
        <v>0.811737</v>
      </c>
      <c r="R76" s="21">
        <f>VLOOKUP(B:B,[3]Sheet1!$A$1:$Y$65536,25,0)</f>
        <v>106829</v>
      </c>
      <c r="S76" s="21">
        <f t="shared" si="16"/>
        <v>86717.051973</v>
      </c>
      <c r="T76" s="27" t="str">
        <f>VLOOKUP(B:B,[5]查询门店会员消费占比!$B$1:$K$65536,10,0)</f>
        <v>83.66%</v>
      </c>
      <c r="U76" s="28">
        <f t="shared" si="17"/>
        <v>0.0306293787273464</v>
      </c>
      <c r="V76" s="27"/>
      <c r="W76" s="27"/>
    </row>
    <row r="77" spans="1:23">
      <c r="A77" s="12">
        <v>75</v>
      </c>
      <c r="B77" s="12">
        <v>517</v>
      </c>
      <c r="C77" s="13" t="s">
        <v>32</v>
      </c>
      <c r="D77" s="13"/>
      <c r="E77" s="14" t="s">
        <v>105</v>
      </c>
      <c r="F77" s="15">
        <v>0.3427</v>
      </c>
      <c r="G77" s="16">
        <f>VLOOKUP(B:B,[2]查询门店会员消费占比!$B$1:$F$65536,5,0)</f>
        <v>7460</v>
      </c>
      <c r="H77" s="17">
        <f>G77*0.12</f>
        <v>895.2</v>
      </c>
      <c r="I77" s="19">
        <f>ROUND(H77/31*26/2,0)</f>
        <v>375</v>
      </c>
      <c r="J77" s="18">
        <f>VLOOKUP(B:B,[4]Sheet1!$A$1:$B$65536,2,0)</f>
        <v>511</v>
      </c>
      <c r="K77" s="18">
        <f t="shared" si="13"/>
        <v>136</v>
      </c>
      <c r="L77" s="18">
        <v>0</v>
      </c>
      <c r="M77" s="18">
        <v>18</v>
      </c>
      <c r="N77" s="18">
        <f t="shared" si="14"/>
        <v>36</v>
      </c>
      <c r="O77" s="18">
        <f t="shared" si="15"/>
        <v>36</v>
      </c>
      <c r="P77" s="15">
        <v>0.3427</v>
      </c>
      <c r="Q77" s="26">
        <f>P77*1.04</f>
        <v>0.356408</v>
      </c>
      <c r="R77" s="21">
        <f>VLOOKUP(B:B,[3]Sheet1!$A$1:$Y$65536,25,0)</f>
        <v>577395</v>
      </c>
      <c r="S77" s="21">
        <f t="shared" si="16"/>
        <v>205788.19716</v>
      </c>
      <c r="T77" s="27" t="str">
        <f>VLOOKUP(B:B,[5]查询门店会员消费占比!$B$1:$K$65536,10,0)</f>
        <v>38.77%</v>
      </c>
      <c r="U77" s="28">
        <f t="shared" si="17"/>
        <v>0.0877982536867861</v>
      </c>
      <c r="V77" s="27"/>
      <c r="W77" s="27"/>
    </row>
    <row r="78" spans="1:23">
      <c r="A78" s="12">
        <v>76</v>
      </c>
      <c r="B78" s="12">
        <v>573</v>
      </c>
      <c r="C78" s="13" t="s">
        <v>25</v>
      </c>
      <c r="D78" s="13"/>
      <c r="E78" s="14" t="s">
        <v>106</v>
      </c>
      <c r="F78" s="15">
        <v>0.7539</v>
      </c>
      <c r="G78" s="16">
        <f>VLOOKUP(B:B,[2]查询门店会员消费占比!$B$1:$F$65536,5,0)</f>
        <v>2773</v>
      </c>
      <c r="H78" s="16">
        <f>G78*0.06</f>
        <v>166.38</v>
      </c>
      <c r="I78" s="18">
        <f t="shared" si="12"/>
        <v>140</v>
      </c>
      <c r="J78" s="18">
        <f>VLOOKUP(B:B,[4]Sheet1!$A$1:$B$65536,2,0)</f>
        <v>72</v>
      </c>
      <c r="K78" s="18">
        <f t="shared" si="13"/>
        <v>-68</v>
      </c>
      <c r="L78" s="18">
        <v>136</v>
      </c>
      <c r="M78" s="18">
        <v>4</v>
      </c>
      <c r="N78" s="18">
        <f t="shared" si="14"/>
        <v>8</v>
      </c>
      <c r="O78" s="18">
        <f t="shared" si="15"/>
        <v>144</v>
      </c>
      <c r="P78" s="15">
        <v>0.7539</v>
      </c>
      <c r="Q78" s="26">
        <f>P78*1.01</f>
        <v>0.761439</v>
      </c>
      <c r="R78" s="21">
        <f>VLOOKUP(B:B,[3]Sheet1!$A$1:$Y$65536,25,0)</f>
        <v>129490</v>
      </c>
      <c r="S78" s="21">
        <f t="shared" si="16"/>
        <v>98598.73611</v>
      </c>
      <c r="T78" s="27" t="str">
        <f>VLOOKUP(B:B,[5]查询门店会员消费占比!$B$1:$K$65536,10,0)</f>
        <v>78.01%</v>
      </c>
      <c r="U78" s="28">
        <f t="shared" si="17"/>
        <v>0.0245075442681555</v>
      </c>
      <c r="V78" s="27"/>
      <c r="W78" s="27"/>
    </row>
    <row r="79" spans="1:23">
      <c r="A79" s="12">
        <v>77</v>
      </c>
      <c r="B79" s="12">
        <v>738</v>
      </c>
      <c r="C79" s="13" t="s">
        <v>27</v>
      </c>
      <c r="D79" s="13"/>
      <c r="E79" s="14" t="s">
        <v>107</v>
      </c>
      <c r="F79" s="15">
        <v>0.8227</v>
      </c>
      <c r="G79" s="16">
        <f>VLOOKUP(B:B,[2]查询门店会员消费占比!$B$1:$F$65536,5,0)</f>
        <v>1650</v>
      </c>
      <c r="H79" s="16">
        <f>G79*0.04</f>
        <v>66</v>
      </c>
      <c r="I79" s="18">
        <f t="shared" si="12"/>
        <v>55</v>
      </c>
      <c r="J79" s="18">
        <f>VLOOKUP(B:B,[4]Sheet1!$A$1:$B$65536,2,0)</f>
        <v>107</v>
      </c>
      <c r="K79" s="18">
        <f t="shared" si="13"/>
        <v>52</v>
      </c>
      <c r="L79" s="18">
        <v>0</v>
      </c>
      <c r="M79" s="18">
        <v>2</v>
      </c>
      <c r="N79" s="18">
        <f t="shared" si="14"/>
        <v>4</v>
      </c>
      <c r="O79" s="18">
        <f t="shared" si="15"/>
        <v>4</v>
      </c>
      <c r="P79" s="15">
        <v>0.8227</v>
      </c>
      <c r="Q79" s="26">
        <f>P79*1.01</f>
        <v>0.830927</v>
      </c>
      <c r="R79" s="21">
        <f>VLOOKUP(B:B,[3]Sheet1!$A$1:$Y$65536,25,0)</f>
        <v>116541</v>
      </c>
      <c r="S79" s="21">
        <f t="shared" si="16"/>
        <v>96837.063507</v>
      </c>
      <c r="T79" s="27" t="str">
        <f>VLOOKUP(B:B,[5]查询门店会员消费占比!$B$1:$K$65536,10,0)</f>
        <v>89.27%</v>
      </c>
      <c r="U79" s="28">
        <f t="shared" si="17"/>
        <v>0.0743422707409916</v>
      </c>
      <c r="V79" s="27"/>
      <c r="W79" s="27" t="s">
        <v>44</v>
      </c>
    </row>
    <row r="80" spans="1:23">
      <c r="A80" s="12">
        <v>78</v>
      </c>
      <c r="B80" s="12">
        <v>373</v>
      </c>
      <c r="C80" s="13" t="s">
        <v>32</v>
      </c>
      <c r="D80" s="13"/>
      <c r="E80" s="14" t="s">
        <v>108</v>
      </c>
      <c r="F80" s="15">
        <v>0.8193</v>
      </c>
      <c r="G80" s="16">
        <f>VLOOKUP(B:B,[2]查询门店会员消费占比!$B$1:$F$65536,5,0)</f>
        <v>4578</v>
      </c>
      <c r="H80" s="16">
        <f>G80*0.04</f>
        <v>183.12</v>
      </c>
      <c r="I80" s="18">
        <f t="shared" si="12"/>
        <v>154</v>
      </c>
      <c r="J80" s="18">
        <f>VLOOKUP(B:B,[4]Sheet1!$A$1:$B$65536,2,0)</f>
        <v>179</v>
      </c>
      <c r="K80" s="18">
        <f t="shared" si="13"/>
        <v>25</v>
      </c>
      <c r="L80" s="18">
        <v>0</v>
      </c>
      <c r="M80" s="18">
        <v>5</v>
      </c>
      <c r="N80" s="18">
        <f t="shared" si="14"/>
        <v>10</v>
      </c>
      <c r="O80" s="18">
        <f t="shared" si="15"/>
        <v>10</v>
      </c>
      <c r="P80" s="15">
        <v>0.8193</v>
      </c>
      <c r="Q80" s="26">
        <f>P80*1.01</f>
        <v>0.827493</v>
      </c>
      <c r="R80" s="21">
        <f>VLOOKUP(B:B,[3]Sheet1!$A$1:$Y$65536,25,0)</f>
        <v>285068</v>
      </c>
      <c r="S80" s="21">
        <f t="shared" si="16"/>
        <v>235891.774524</v>
      </c>
      <c r="T80" s="27" t="str">
        <f>VLOOKUP(B:B,[5]查询门店会员消费占比!$B$1:$K$65536,10,0)</f>
        <v>84.38%</v>
      </c>
      <c r="U80" s="28">
        <f t="shared" si="17"/>
        <v>0.0197065111124807</v>
      </c>
      <c r="V80" s="27"/>
      <c r="W80" s="27"/>
    </row>
    <row r="81" spans="1:23">
      <c r="A81" s="12">
        <v>79</v>
      </c>
      <c r="B81" s="12">
        <v>101453</v>
      </c>
      <c r="C81" s="13" t="s">
        <v>27</v>
      </c>
      <c r="D81" s="13" t="s">
        <v>109</v>
      </c>
      <c r="E81" s="14" t="s">
        <v>110</v>
      </c>
      <c r="F81" s="15">
        <v>0.6892</v>
      </c>
      <c r="G81" s="16">
        <f>VLOOKUP(B:B,[2]查询门店会员消费占比!$B$1:$F$65536,5,0)</f>
        <v>3316</v>
      </c>
      <c r="H81" s="16">
        <f>G81*0.08</f>
        <v>265.28</v>
      </c>
      <c r="I81" s="18">
        <f t="shared" si="12"/>
        <v>222</v>
      </c>
      <c r="J81" s="18">
        <f>VLOOKUP(B:B,[4]Sheet1!$A$1:$B$65536,2,0)</f>
        <v>156</v>
      </c>
      <c r="K81" s="18">
        <f t="shared" si="13"/>
        <v>-66</v>
      </c>
      <c r="L81" s="18">
        <v>132</v>
      </c>
      <c r="M81" s="18">
        <v>1</v>
      </c>
      <c r="N81" s="18">
        <f t="shared" si="14"/>
        <v>2</v>
      </c>
      <c r="O81" s="18">
        <f t="shared" si="15"/>
        <v>134</v>
      </c>
      <c r="P81" s="15">
        <v>0.6892</v>
      </c>
      <c r="Q81" s="26">
        <f>P81*1.02</f>
        <v>0.702984</v>
      </c>
      <c r="R81" s="21">
        <f>VLOOKUP(B:B,[3]Sheet1!$A$1:$Y$65536,25,0)</f>
        <v>167970</v>
      </c>
      <c r="S81" s="21">
        <f t="shared" si="16"/>
        <v>118080.22248</v>
      </c>
      <c r="T81" s="27" t="str">
        <f>VLOOKUP(B:B,[5]查询门店会员消费占比!$B$1:$K$65536,10,0)</f>
        <v>68.05%</v>
      </c>
      <c r="U81" s="28">
        <f t="shared" si="17"/>
        <v>-0.0319836582340424</v>
      </c>
      <c r="V81" s="27"/>
      <c r="W81" s="27"/>
    </row>
    <row r="82" spans="1:23">
      <c r="A82" s="12">
        <v>80</v>
      </c>
      <c r="B82" s="12">
        <v>385</v>
      </c>
      <c r="C82" s="13" t="s">
        <v>40</v>
      </c>
      <c r="D82" s="13"/>
      <c r="E82" s="14" t="s">
        <v>111</v>
      </c>
      <c r="F82" s="15">
        <v>0.8096</v>
      </c>
      <c r="G82" s="16">
        <f>VLOOKUP(B:B,[2]查询门店会员消费占比!$B$1:$F$65536,5,0)</f>
        <v>3878</v>
      </c>
      <c r="H82" s="16">
        <f>G82*0.04</f>
        <v>155.12</v>
      </c>
      <c r="I82" s="18">
        <f t="shared" si="12"/>
        <v>130</v>
      </c>
      <c r="J82" s="18">
        <f>VLOOKUP(B:B,[4]Sheet1!$A$1:$B$65536,2,0)</f>
        <v>368</v>
      </c>
      <c r="K82" s="18">
        <f t="shared" si="13"/>
        <v>238</v>
      </c>
      <c r="L82" s="18">
        <v>0</v>
      </c>
      <c r="M82" s="18">
        <v>8</v>
      </c>
      <c r="N82" s="18">
        <f t="shared" si="14"/>
        <v>16</v>
      </c>
      <c r="O82" s="18">
        <f t="shared" si="15"/>
        <v>16</v>
      </c>
      <c r="P82" s="15">
        <v>0.8096</v>
      </c>
      <c r="Q82" s="26">
        <f>P82*1.01</f>
        <v>0.817696</v>
      </c>
      <c r="R82" s="21">
        <f>VLOOKUP(B:B,[3]Sheet1!$A$1:$Y$65536,25,0)</f>
        <v>331970</v>
      </c>
      <c r="S82" s="21">
        <f t="shared" si="16"/>
        <v>271450.54112</v>
      </c>
      <c r="T82" s="27" t="str">
        <f>VLOOKUP(B:B,[5]查询门店会员消费占比!$B$1:$K$65536,10,0)</f>
        <v>85.72%</v>
      </c>
      <c r="U82" s="28">
        <f t="shared" si="17"/>
        <v>0.0483113528744179</v>
      </c>
      <c r="V82" s="27"/>
      <c r="W82" s="27"/>
    </row>
    <row r="83" spans="1:23">
      <c r="A83" s="12">
        <v>81</v>
      </c>
      <c r="B83" s="12">
        <v>347</v>
      </c>
      <c r="C83" s="13" t="s">
        <v>22</v>
      </c>
      <c r="D83" s="13"/>
      <c r="E83" s="14" t="s">
        <v>112</v>
      </c>
      <c r="F83" s="15">
        <v>0.7012</v>
      </c>
      <c r="G83" s="16">
        <f>VLOOKUP(B:B,[2]查询门店会员消费占比!$B$1:$F$65536,5,0)</f>
        <v>2894</v>
      </c>
      <c r="H83" s="16">
        <f>G83*0.06</f>
        <v>173.64</v>
      </c>
      <c r="I83" s="18">
        <f t="shared" si="12"/>
        <v>146</v>
      </c>
      <c r="J83" s="18">
        <f>VLOOKUP(B:B,[4]Sheet1!$A$1:$B$65536,2,0)</f>
        <v>138</v>
      </c>
      <c r="K83" s="18">
        <f t="shared" si="13"/>
        <v>-8</v>
      </c>
      <c r="L83" s="18">
        <v>16</v>
      </c>
      <c r="M83" s="18">
        <v>3</v>
      </c>
      <c r="N83" s="18">
        <f t="shared" si="14"/>
        <v>6</v>
      </c>
      <c r="O83" s="18">
        <f t="shared" si="15"/>
        <v>22</v>
      </c>
      <c r="P83" s="15">
        <v>0.7012</v>
      </c>
      <c r="Q83" s="26">
        <f>P83*1.02</f>
        <v>0.715224</v>
      </c>
      <c r="R83" s="21">
        <f>VLOOKUP(B:B,[3]Sheet1!$A$1:$Y$65536,25,0)</f>
        <v>152700</v>
      </c>
      <c r="S83" s="21">
        <f t="shared" si="16"/>
        <v>109214.7048</v>
      </c>
      <c r="T83" s="27" t="str">
        <f>VLOOKUP(B:B,[5]查询门店会员消费占比!$B$1:$K$65536,10,0)</f>
        <v>71.11%</v>
      </c>
      <c r="U83" s="28">
        <f t="shared" si="17"/>
        <v>-0.00576602574857669</v>
      </c>
      <c r="V83" s="27"/>
      <c r="W83" s="27"/>
    </row>
    <row r="84" spans="1:23">
      <c r="A84" s="12">
        <v>82</v>
      </c>
      <c r="B84" s="12">
        <v>339</v>
      </c>
      <c r="C84" s="13" t="s">
        <v>22</v>
      </c>
      <c r="D84" s="13"/>
      <c r="E84" s="14" t="s">
        <v>113</v>
      </c>
      <c r="F84" s="15">
        <v>0.7297</v>
      </c>
      <c r="G84" s="16">
        <f>VLOOKUP(B:B,[2]查询门店会员消费占比!$B$1:$F$65536,5,0)</f>
        <v>1964</v>
      </c>
      <c r="H84" s="16">
        <f>G84*0.06</f>
        <v>117.84</v>
      </c>
      <c r="I84" s="18">
        <f t="shared" si="12"/>
        <v>99</v>
      </c>
      <c r="J84" s="18">
        <f>VLOOKUP(B:B,[4]Sheet1!$A$1:$B$65536,2,0)</f>
        <v>78</v>
      </c>
      <c r="K84" s="18">
        <f t="shared" si="13"/>
        <v>-21</v>
      </c>
      <c r="L84" s="18">
        <v>42</v>
      </c>
      <c r="M84" s="18"/>
      <c r="N84" s="18">
        <f t="shared" si="14"/>
        <v>0</v>
      </c>
      <c r="O84" s="18">
        <f t="shared" si="15"/>
        <v>42</v>
      </c>
      <c r="P84" s="15">
        <v>0.7297</v>
      </c>
      <c r="Q84" s="26">
        <f>P84*1.02</f>
        <v>0.744294</v>
      </c>
      <c r="R84" s="21">
        <f>VLOOKUP(B:B,[3]Sheet1!$A$1:$Y$65536,25,0)</f>
        <v>129123</v>
      </c>
      <c r="S84" s="21">
        <f t="shared" si="16"/>
        <v>96105.474162</v>
      </c>
      <c r="T84" s="27" t="str">
        <f>VLOOKUP(B:B,[5]查询门店会员消费占比!$B$1:$K$65536,10,0)</f>
        <v>76.51%</v>
      </c>
      <c r="U84" s="28">
        <f t="shared" si="17"/>
        <v>0.0279540074217984</v>
      </c>
      <c r="V84" s="27"/>
      <c r="W84" s="27"/>
    </row>
    <row r="85" spans="1:23">
      <c r="A85" s="12">
        <v>83</v>
      </c>
      <c r="B85" s="12">
        <v>511</v>
      </c>
      <c r="C85" s="13" t="s">
        <v>32</v>
      </c>
      <c r="D85" s="13"/>
      <c r="E85" s="14" t="s">
        <v>114</v>
      </c>
      <c r="F85" s="15">
        <v>0.7905</v>
      </c>
      <c r="G85" s="16">
        <f>VLOOKUP(B:B,[2]查询门店会员消费占比!$B$1:$F$65536,5,0)</f>
        <v>4153</v>
      </c>
      <c r="H85" s="16">
        <f>G85*0.06</f>
        <v>249.18</v>
      </c>
      <c r="I85" s="18">
        <f t="shared" si="12"/>
        <v>209</v>
      </c>
      <c r="J85" s="18">
        <f>VLOOKUP(B:B,[4]Sheet1!$A$1:$B$65536,2,0)</f>
        <v>184</v>
      </c>
      <c r="K85" s="18">
        <f t="shared" si="13"/>
        <v>-25</v>
      </c>
      <c r="L85" s="18">
        <v>50</v>
      </c>
      <c r="M85" s="18">
        <v>9</v>
      </c>
      <c r="N85" s="18">
        <f t="shared" si="14"/>
        <v>18</v>
      </c>
      <c r="O85" s="18">
        <f t="shared" si="15"/>
        <v>68</v>
      </c>
      <c r="P85" s="15">
        <v>0.7905</v>
      </c>
      <c r="Q85" s="26">
        <f>P85*1.01</f>
        <v>0.798405</v>
      </c>
      <c r="R85" s="21">
        <f>VLOOKUP(B:B,[3]Sheet1!$A$1:$Y$65536,25,0)</f>
        <v>195852</v>
      </c>
      <c r="S85" s="21">
        <f t="shared" si="16"/>
        <v>156369.21606</v>
      </c>
      <c r="T85" s="27" t="str">
        <f>VLOOKUP(B:B,[5]查询门店会员消费占比!$B$1:$K$65536,10,0)</f>
        <v>78.73%</v>
      </c>
      <c r="U85" s="28">
        <f t="shared" si="17"/>
        <v>-0.0139089810309305</v>
      </c>
      <c r="V85" s="27"/>
      <c r="W85" s="27"/>
    </row>
    <row r="86" spans="1:23">
      <c r="A86" s="12">
        <v>84</v>
      </c>
      <c r="B86" s="12">
        <v>311</v>
      </c>
      <c r="C86" s="13" t="s">
        <v>22</v>
      </c>
      <c r="D86" s="13"/>
      <c r="E86" s="14" t="s">
        <v>115</v>
      </c>
      <c r="F86" s="15">
        <v>0.5923</v>
      </c>
      <c r="G86" s="16">
        <f>VLOOKUP(B:B,[2]查询门店会员消费占比!$B$1:$F$65536,5,0)</f>
        <v>1166</v>
      </c>
      <c r="H86" s="16">
        <f>G86*0.1</f>
        <v>116.6</v>
      </c>
      <c r="I86" s="18">
        <f t="shared" si="12"/>
        <v>98</v>
      </c>
      <c r="J86" s="18">
        <f>VLOOKUP(B:B,[4]Sheet1!$A$1:$B$65536,2,0)</f>
        <v>52</v>
      </c>
      <c r="K86" s="18">
        <f t="shared" si="13"/>
        <v>-46</v>
      </c>
      <c r="L86" s="18">
        <v>92</v>
      </c>
      <c r="M86" s="18">
        <v>1</v>
      </c>
      <c r="N86" s="18">
        <f t="shared" si="14"/>
        <v>2</v>
      </c>
      <c r="O86" s="18">
        <f t="shared" si="15"/>
        <v>94</v>
      </c>
      <c r="P86" s="15">
        <v>0.5923</v>
      </c>
      <c r="Q86" s="26">
        <v>0.57</v>
      </c>
      <c r="R86" s="21">
        <f>VLOOKUP(B:B,[3]Sheet1!$A$1:$Y$65536,25,0)</f>
        <v>158808</v>
      </c>
      <c r="S86" s="21">
        <f t="shared" si="16"/>
        <v>90520.56</v>
      </c>
      <c r="T86" s="27" t="str">
        <f>VLOOKUP(B:B,[5]查询门店会员消费占比!$B$1:$K$65536,10,0)</f>
        <v>72.38%</v>
      </c>
      <c r="U86" s="28">
        <f t="shared" si="17"/>
        <v>0.269824561403509</v>
      </c>
      <c r="V86" s="27" t="s">
        <v>54</v>
      </c>
      <c r="W86" s="27"/>
    </row>
    <row r="87" s="1" customFormat="1" spans="1:23">
      <c r="A87" s="12">
        <v>85</v>
      </c>
      <c r="B87" s="12">
        <v>102565</v>
      </c>
      <c r="C87" s="13" t="s">
        <v>22</v>
      </c>
      <c r="D87" s="13" t="s">
        <v>116</v>
      </c>
      <c r="E87" s="14" t="s">
        <v>117</v>
      </c>
      <c r="F87" s="15">
        <v>0.5205</v>
      </c>
      <c r="G87" s="16">
        <f>VLOOKUP(B:B,[2]查询门店会员消费占比!$B$1:$F$65536,5,0)</f>
        <v>3901</v>
      </c>
      <c r="H87" s="16">
        <f>G87*0.1</f>
        <v>390.1</v>
      </c>
      <c r="I87" s="18">
        <f t="shared" si="12"/>
        <v>327</v>
      </c>
      <c r="J87" s="18">
        <f>VLOOKUP(B:B,[4]Sheet1!$A$1:$B$65536,2,0)</f>
        <v>233</v>
      </c>
      <c r="K87" s="18">
        <f t="shared" si="13"/>
        <v>-94</v>
      </c>
      <c r="L87" s="18">
        <v>188</v>
      </c>
      <c r="M87" s="18">
        <v>4</v>
      </c>
      <c r="N87" s="18">
        <f t="shared" si="14"/>
        <v>8</v>
      </c>
      <c r="O87" s="18">
        <f t="shared" si="15"/>
        <v>196</v>
      </c>
      <c r="P87" s="15">
        <v>0.5205</v>
      </c>
      <c r="Q87" s="26">
        <v>0.48</v>
      </c>
      <c r="R87" s="21">
        <f>VLOOKUP(B:B,[3]Sheet1!$A$1:$Y$65536,25,0)</f>
        <v>167970</v>
      </c>
      <c r="S87" s="21">
        <f t="shared" si="16"/>
        <v>80625.6</v>
      </c>
      <c r="T87" s="27" t="str">
        <f>VLOOKUP(B:B,[5]查询门店会员消费占比!$B$1:$K$65536,10,0)</f>
        <v>45.4%</v>
      </c>
      <c r="U87" s="28">
        <f t="shared" si="17"/>
        <v>-0.0541666666666667</v>
      </c>
      <c r="V87" s="27"/>
      <c r="W87" s="27"/>
    </row>
    <row r="88" s="1" customFormat="1" spans="1:23">
      <c r="A88" s="12">
        <v>86</v>
      </c>
      <c r="B88" s="12">
        <v>102564</v>
      </c>
      <c r="C88" s="13" t="s">
        <v>40</v>
      </c>
      <c r="D88" s="13" t="s">
        <v>118</v>
      </c>
      <c r="E88" s="14" t="s">
        <v>119</v>
      </c>
      <c r="F88" s="15">
        <v>0.7734</v>
      </c>
      <c r="G88" s="16">
        <f>VLOOKUP(B:B,[2]查询门店会员消费占比!$B$1:$F$65536,5,0)</f>
        <v>1722</v>
      </c>
      <c r="H88" s="16">
        <f>G88*0.06</f>
        <v>103.32</v>
      </c>
      <c r="I88" s="18">
        <f t="shared" si="12"/>
        <v>87</v>
      </c>
      <c r="J88" s="18">
        <f>VLOOKUP(B:B,[4]Sheet1!$A$1:$B$65536,2,0)</f>
        <v>132</v>
      </c>
      <c r="K88" s="18">
        <f t="shared" si="13"/>
        <v>45</v>
      </c>
      <c r="L88" s="18">
        <v>0</v>
      </c>
      <c r="M88" s="18"/>
      <c r="N88" s="18">
        <f t="shared" si="14"/>
        <v>0</v>
      </c>
      <c r="O88" s="18">
        <f t="shared" si="15"/>
        <v>0</v>
      </c>
      <c r="P88" s="15">
        <v>0.7734</v>
      </c>
      <c r="Q88" s="26">
        <f>P88*1.01</f>
        <v>0.781134</v>
      </c>
      <c r="R88" s="21">
        <f>VLOOKUP(B:B,[3]Sheet1!$A$1:$Y$65536,25,0)</f>
        <v>76350</v>
      </c>
      <c r="S88" s="21">
        <f t="shared" si="16"/>
        <v>59639.5809</v>
      </c>
      <c r="T88" s="27" t="str">
        <f>VLOOKUP(B:B,[5]查询门店会员消费占比!$B$1:$K$65536,10,0)</f>
        <v>71.28%</v>
      </c>
      <c r="U88" s="28">
        <f t="shared" si="17"/>
        <v>-0.0874805091059921</v>
      </c>
      <c r="V88" s="27"/>
      <c r="W88" s="27"/>
    </row>
    <row r="89" s="1" customFormat="1" spans="1:23">
      <c r="A89" s="12">
        <v>87</v>
      </c>
      <c r="B89" s="12">
        <v>103198</v>
      </c>
      <c r="C89" s="13" t="s">
        <v>22</v>
      </c>
      <c r="D89" s="13" t="s">
        <v>120</v>
      </c>
      <c r="E89" s="14" t="s">
        <v>121</v>
      </c>
      <c r="F89" s="15">
        <v>0.6647</v>
      </c>
      <c r="G89" s="16">
        <f>VLOOKUP(B:B,[2]查询门店会员消费占比!$B$1:$F$65536,5,0)</f>
        <v>3552</v>
      </c>
      <c r="H89" s="16">
        <f>G89*0.08</f>
        <v>284.16</v>
      </c>
      <c r="I89" s="18">
        <f t="shared" si="12"/>
        <v>238</v>
      </c>
      <c r="J89" s="18">
        <f>VLOOKUP(B:B,[4]Sheet1!$A$1:$B$65536,2,0)</f>
        <v>226</v>
      </c>
      <c r="K89" s="18">
        <f t="shared" si="13"/>
        <v>-12</v>
      </c>
      <c r="L89" s="18">
        <v>24</v>
      </c>
      <c r="M89" s="18">
        <v>7</v>
      </c>
      <c r="N89" s="18">
        <f t="shared" si="14"/>
        <v>14</v>
      </c>
      <c r="O89" s="18">
        <f t="shared" si="15"/>
        <v>38</v>
      </c>
      <c r="P89" s="15">
        <v>0.6647</v>
      </c>
      <c r="Q89" s="26">
        <f>P89*1.02</f>
        <v>0.677994</v>
      </c>
      <c r="R89" s="21">
        <f>VLOOKUP(B:B,[3]Sheet1!$A$1:$Y$65536,25,0)</f>
        <v>183240</v>
      </c>
      <c r="S89" s="21">
        <f t="shared" si="16"/>
        <v>124235.62056</v>
      </c>
      <c r="T89" s="27" t="str">
        <f>VLOOKUP(B:B,[5]查询门店会员消费占比!$B$1:$K$65536,10,0)</f>
        <v>67.84%</v>
      </c>
      <c r="U89" s="28">
        <f t="shared" si="17"/>
        <v>0.00059882535833653</v>
      </c>
      <c r="V89" s="27"/>
      <c r="W89" s="27"/>
    </row>
    <row r="90" s="1" customFormat="1" spans="1:23">
      <c r="A90" s="12">
        <v>88</v>
      </c>
      <c r="B90" s="12">
        <v>102935</v>
      </c>
      <c r="C90" s="13" t="s">
        <v>32</v>
      </c>
      <c r="D90" s="13" t="s">
        <v>120</v>
      </c>
      <c r="E90" s="14" t="s">
        <v>122</v>
      </c>
      <c r="F90" s="15">
        <v>0.7011</v>
      </c>
      <c r="G90" s="16">
        <f>VLOOKUP(B:B,[2]查询门店会员消费占比!$B$1:$F$65536,5,0)</f>
        <v>3102</v>
      </c>
      <c r="H90" s="16">
        <f>G90*0.06</f>
        <v>186.12</v>
      </c>
      <c r="I90" s="18">
        <f t="shared" si="12"/>
        <v>156</v>
      </c>
      <c r="J90" s="18">
        <f>VLOOKUP(B:B,[4]Sheet1!$A$1:$B$65536,2,0)</f>
        <v>257</v>
      </c>
      <c r="K90" s="18">
        <f t="shared" si="13"/>
        <v>101</v>
      </c>
      <c r="L90" s="18">
        <v>0</v>
      </c>
      <c r="M90" s="18">
        <v>4</v>
      </c>
      <c r="N90" s="18">
        <f t="shared" si="14"/>
        <v>8</v>
      </c>
      <c r="O90" s="18">
        <f t="shared" si="15"/>
        <v>8</v>
      </c>
      <c r="P90" s="15">
        <v>0.7011</v>
      </c>
      <c r="Q90" s="26">
        <f>P90*1.02</f>
        <v>0.715122</v>
      </c>
      <c r="R90" s="21">
        <f>VLOOKUP(B:B,[3]Sheet1!$A$1:$Y$65536,25,0)</f>
        <v>135964</v>
      </c>
      <c r="S90" s="21">
        <f t="shared" si="16"/>
        <v>97230.847608</v>
      </c>
      <c r="T90" s="27" t="str">
        <f>VLOOKUP(B:B,[5]查询门店会员消费占比!$B$1:$K$65536,10,0)</f>
        <v>65.76%</v>
      </c>
      <c r="U90" s="28">
        <f t="shared" si="17"/>
        <v>-0.0804366247996845</v>
      </c>
      <c r="V90" s="27"/>
      <c r="W90" s="27"/>
    </row>
    <row r="91" spans="1:23">
      <c r="A91" s="12">
        <v>89</v>
      </c>
      <c r="B91" s="12">
        <v>102479</v>
      </c>
      <c r="C91" s="13" t="s">
        <v>32</v>
      </c>
      <c r="D91" s="13" t="s">
        <v>123</v>
      </c>
      <c r="E91" s="14" t="s">
        <v>124</v>
      </c>
      <c r="F91" s="15">
        <v>0.7052</v>
      </c>
      <c r="G91" s="16">
        <f>VLOOKUP(B:B,[2]查询门店会员消费占比!$B$1:$F$65536,5,0)</f>
        <v>2745</v>
      </c>
      <c r="H91" s="16">
        <f>G91*0.06</f>
        <v>164.7</v>
      </c>
      <c r="I91" s="18">
        <f t="shared" si="12"/>
        <v>138</v>
      </c>
      <c r="J91" s="18">
        <f>VLOOKUP(B:B,[4]Sheet1!$A$1:$B$65536,2,0)</f>
        <v>289</v>
      </c>
      <c r="K91" s="18">
        <f t="shared" si="13"/>
        <v>151</v>
      </c>
      <c r="L91" s="18">
        <v>0</v>
      </c>
      <c r="M91" s="18">
        <v>21</v>
      </c>
      <c r="N91" s="18">
        <f t="shared" si="14"/>
        <v>42</v>
      </c>
      <c r="O91" s="18">
        <f t="shared" si="15"/>
        <v>42</v>
      </c>
      <c r="P91" s="15">
        <v>0.7052</v>
      </c>
      <c r="Q91" s="26">
        <f>P91*1.02</f>
        <v>0.719304</v>
      </c>
      <c r="R91" s="21">
        <f>VLOOKUP(B:B,[3]Sheet1!$A$1:$Y$65536,25,0)</f>
        <v>129490</v>
      </c>
      <c r="S91" s="21">
        <f t="shared" si="16"/>
        <v>93142.67496</v>
      </c>
      <c r="T91" s="27" t="str">
        <f>VLOOKUP(B:B,[5]查询门店会员消费占比!$B$1:$K$65536,10,0)</f>
        <v>76.36%</v>
      </c>
      <c r="U91" s="28">
        <f t="shared" si="17"/>
        <v>0.0615817512484289</v>
      </c>
      <c r="V91" s="27"/>
      <c r="W91" s="27"/>
    </row>
    <row r="92" s="1" customFormat="1" spans="1:23">
      <c r="A92" s="12">
        <v>90</v>
      </c>
      <c r="B92" s="12">
        <v>102934</v>
      </c>
      <c r="C92" s="13" t="s">
        <v>22</v>
      </c>
      <c r="D92" s="13" t="s">
        <v>125</v>
      </c>
      <c r="E92" s="14" t="s">
        <v>126</v>
      </c>
      <c r="F92" s="15">
        <v>0.6586</v>
      </c>
      <c r="G92" s="16">
        <f>VLOOKUP(B:B,[2]查询门店会员消费占比!$B$1:$F$65536,5,0)</f>
        <v>4608</v>
      </c>
      <c r="H92" s="16">
        <f>G92*0.08</f>
        <v>368.64</v>
      </c>
      <c r="I92" s="18">
        <f t="shared" si="12"/>
        <v>309</v>
      </c>
      <c r="J92" s="18">
        <f>VLOOKUP(B:B,[4]Sheet1!$A$1:$B$65536,2,0)</f>
        <v>364</v>
      </c>
      <c r="K92" s="18">
        <f t="shared" si="13"/>
        <v>55</v>
      </c>
      <c r="L92" s="18">
        <v>0</v>
      </c>
      <c r="M92" s="18">
        <v>5</v>
      </c>
      <c r="N92" s="18">
        <f t="shared" si="14"/>
        <v>10</v>
      </c>
      <c r="O92" s="18">
        <f t="shared" si="15"/>
        <v>10</v>
      </c>
      <c r="P92" s="15">
        <v>0.6586</v>
      </c>
      <c r="Q92" s="26">
        <f>P92*1.02</f>
        <v>0.671772</v>
      </c>
      <c r="R92" s="21">
        <f>VLOOKUP(B:B,[3]Sheet1!$A$1:$Y$65536,25,0)</f>
        <v>266786</v>
      </c>
      <c r="S92" s="21">
        <f t="shared" si="16"/>
        <v>179219.364792</v>
      </c>
      <c r="T92" s="27" t="str">
        <f>VLOOKUP(B:B,[5]查询门店会员消费占比!$B$1:$K$65536,10,0)</f>
        <v>70.61%</v>
      </c>
      <c r="U92" s="28">
        <f t="shared" si="17"/>
        <v>0.0511006710610146</v>
      </c>
      <c r="V92" s="27"/>
      <c r="W92" s="27"/>
    </row>
    <row r="93" spans="1:23">
      <c r="A93" s="12">
        <v>91</v>
      </c>
      <c r="B93" s="12">
        <v>102567</v>
      </c>
      <c r="C93" s="13" t="s">
        <v>40</v>
      </c>
      <c r="D93" s="13" t="s">
        <v>127</v>
      </c>
      <c r="E93" s="14" t="s">
        <v>128</v>
      </c>
      <c r="F93" s="15">
        <v>0.7417</v>
      </c>
      <c r="G93" s="16">
        <f>VLOOKUP(B:B,[2]查询门店会员消费占比!$B$1:$F$65536,5,0)</f>
        <v>1492</v>
      </c>
      <c r="H93" s="16">
        <f>G93*0.06</f>
        <v>89.52</v>
      </c>
      <c r="I93" s="18">
        <f t="shared" si="12"/>
        <v>75</v>
      </c>
      <c r="J93" s="18">
        <f>VLOOKUP(B:B,[4]Sheet1!$A$1:$B$65536,2,0)</f>
        <v>134</v>
      </c>
      <c r="K93" s="18">
        <f t="shared" si="13"/>
        <v>59</v>
      </c>
      <c r="L93" s="18">
        <v>0</v>
      </c>
      <c r="M93" s="18">
        <v>3</v>
      </c>
      <c r="N93" s="18">
        <f t="shared" si="14"/>
        <v>6</v>
      </c>
      <c r="O93" s="18">
        <f t="shared" si="15"/>
        <v>6</v>
      </c>
      <c r="P93" s="15">
        <v>0.7417</v>
      </c>
      <c r="Q93" s="26">
        <f>P93*1.02</f>
        <v>0.756534</v>
      </c>
      <c r="R93" s="21">
        <f>VLOOKUP(B:B,[3]Sheet1!$A$1:$Y$65536,25,0)</f>
        <v>90643</v>
      </c>
      <c r="S93" s="21">
        <f t="shared" si="16"/>
        <v>68574.511362</v>
      </c>
      <c r="T93" s="27" t="str">
        <f>VLOOKUP(B:B,[5]查询门店会员消费占比!$B$1:$K$65536,10,0)</f>
        <v>68.35%</v>
      </c>
      <c r="U93" s="28">
        <f t="shared" si="17"/>
        <v>-0.0965376308269027</v>
      </c>
      <c r="V93" s="27"/>
      <c r="W93" s="27"/>
    </row>
    <row r="94" spans="1:23">
      <c r="A94" s="12">
        <v>92</v>
      </c>
      <c r="B94" s="12">
        <v>102478</v>
      </c>
      <c r="C94" s="13" t="s">
        <v>32</v>
      </c>
      <c r="D94" s="13" t="s">
        <v>129</v>
      </c>
      <c r="E94" s="29" t="s">
        <v>130</v>
      </c>
      <c r="F94" s="15">
        <v>0.814</v>
      </c>
      <c r="G94" s="16">
        <f>VLOOKUP(B:B,[2]查询门店会员消费占比!$B$1:$F$65536,5,0)</f>
        <v>1632</v>
      </c>
      <c r="H94" s="16">
        <f>G94*0.04</f>
        <v>65.28</v>
      </c>
      <c r="I94" s="18"/>
      <c r="J94" s="18">
        <f>VLOOKUP(B:B,[4]Sheet1!$A$1:$B$65536,2,0)</f>
        <v>262</v>
      </c>
      <c r="K94" s="18">
        <f t="shared" si="13"/>
        <v>262</v>
      </c>
      <c r="L94" s="18">
        <v>0</v>
      </c>
      <c r="M94" s="18">
        <v>3</v>
      </c>
      <c r="N94" s="18">
        <f t="shared" si="14"/>
        <v>6</v>
      </c>
      <c r="O94" s="18">
        <f t="shared" si="15"/>
        <v>6</v>
      </c>
      <c r="P94" s="15">
        <v>0.814</v>
      </c>
      <c r="Q94" s="26"/>
      <c r="R94" s="21">
        <f>VLOOKUP(B:B,[3]Sheet1!$A$1:$Y$65536,25,0)</f>
        <v>80931</v>
      </c>
      <c r="S94" s="21">
        <f t="shared" si="16"/>
        <v>0</v>
      </c>
      <c r="T94" s="27" t="str">
        <f>VLOOKUP(B:B,[5]查询门店会员消费占比!$B$1:$K$65536,10,0)</f>
        <v>82.73%</v>
      </c>
      <c r="U94" s="28"/>
      <c r="V94" s="27"/>
      <c r="W94" s="27"/>
    </row>
    <row r="95" spans="1:23">
      <c r="A95" s="12">
        <v>93</v>
      </c>
      <c r="B95" s="12">
        <v>103199</v>
      </c>
      <c r="C95" s="13" t="s">
        <v>22</v>
      </c>
      <c r="D95" s="13" t="s">
        <v>131</v>
      </c>
      <c r="E95" s="29" t="s">
        <v>132</v>
      </c>
      <c r="F95" s="15">
        <v>0.6055</v>
      </c>
      <c r="G95" s="16">
        <f>VLOOKUP(B:B,[2]查询门店会员消费占比!$B$1:$F$65536,5,0)</f>
        <v>2968</v>
      </c>
      <c r="H95" s="16">
        <f>G95*0.08</f>
        <v>237.44</v>
      </c>
      <c r="I95" s="18"/>
      <c r="J95" s="18">
        <f>VLOOKUP(B:B,[4]Sheet1!$A$1:$B$65536,2,0)</f>
        <v>241</v>
      </c>
      <c r="K95" s="18">
        <f t="shared" si="13"/>
        <v>241</v>
      </c>
      <c r="L95" s="18">
        <v>0</v>
      </c>
      <c r="M95" s="18">
        <v>5</v>
      </c>
      <c r="N95" s="18">
        <f t="shared" si="14"/>
        <v>10</v>
      </c>
      <c r="O95" s="18">
        <f t="shared" si="15"/>
        <v>10</v>
      </c>
      <c r="P95" s="15">
        <v>0.6055</v>
      </c>
      <c r="Q95" s="26"/>
      <c r="R95" s="21"/>
      <c r="S95" s="21">
        <f t="shared" si="16"/>
        <v>0</v>
      </c>
      <c r="T95" s="27" t="str">
        <f>VLOOKUP(B:B,[5]查询门店会员消费占比!$B$1:$K$65536,10,0)</f>
        <v>66.92%</v>
      </c>
      <c r="U95" s="28"/>
      <c r="V95" s="27"/>
      <c r="W95" s="27"/>
    </row>
    <row r="96" spans="1:23">
      <c r="A96" s="12">
        <v>94</v>
      </c>
      <c r="B96" s="12">
        <v>103639</v>
      </c>
      <c r="C96" s="13" t="s">
        <v>25</v>
      </c>
      <c r="D96" s="13" t="s">
        <v>133</v>
      </c>
      <c r="E96" s="29" t="s">
        <v>134</v>
      </c>
      <c r="F96" s="15">
        <v>0.5634</v>
      </c>
      <c r="G96" s="16">
        <f>VLOOKUP(B:B,[2]查询门店会员消费占比!$B$1:$F$65536,5,0)</f>
        <v>2951</v>
      </c>
      <c r="H96" s="16">
        <f>G96*0.1</f>
        <v>295.1</v>
      </c>
      <c r="I96" s="18"/>
      <c r="J96" s="18">
        <f>VLOOKUP(B:B,[4]Sheet1!$A$1:$B$65536,2,0)</f>
        <v>268</v>
      </c>
      <c r="K96" s="18">
        <f t="shared" si="13"/>
        <v>268</v>
      </c>
      <c r="L96" s="18">
        <v>0</v>
      </c>
      <c r="M96" s="18">
        <v>6</v>
      </c>
      <c r="N96" s="18">
        <f t="shared" si="14"/>
        <v>12</v>
      </c>
      <c r="O96" s="18">
        <f t="shared" si="15"/>
        <v>12</v>
      </c>
      <c r="P96" s="15">
        <v>0.5634</v>
      </c>
      <c r="Q96" s="26"/>
      <c r="R96" s="21"/>
      <c r="S96" s="21">
        <f t="shared" si="16"/>
        <v>0</v>
      </c>
      <c r="T96" s="27" t="str">
        <f>VLOOKUP(B:B,[5]查询门店会员消费占比!$B$1:$K$65536,10,0)</f>
        <v>58.05%</v>
      </c>
      <c r="U96" s="28"/>
      <c r="V96" s="27"/>
      <c r="W96" s="27"/>
    </row>
    <row r="97" ht="14.25" spans="1:23">
      <c r="A97" s="12">
        <v>95</v>
      </c>
      <c r="B97" s="30">
        <v>104428</v>
      </c>
      <c r="C97" s="13" t="s">
        <v>27</v>
      </c>
      <c r="D97" s="13" t="s">
        <v>135</v>
      </c>
      <c r="E97" s="29" t="s">
        <v>136</v>
      </c>
      <c r="F97" s="15">
        <v>0.6822</v>
      </c>
      <c r="G97" s="16">
        <f>VLOOKUP(B:B,[2]查询门店会员消费占比!$B$1:$F$65536,5,0)</f>
        <v>1056</v>
      </c>
      <c r="H97" s="16">
        <f>G97*0.08</f>
        <v>84.48</v>
      </c>
      <c r="I97" s="18"/>
      <c r="J97" s="18">
        <f>VLOOKUP(B:B,[4]Sheet1!$A$1:$B$65536,2,0)</f>
        <v>302</v>
      </c>
      <c r="K97" s="18">
        <f t="shared" si="13"/>
        <v>302</v>
      </c>
      <c r="L97" s="18">
        <v>0</v>
      </c>
      <c r="M97" s="18">
        <v>12</v>
      </c>
      <c r="N97" s="18">
        <f t="shared" si="14"/>
        <v>24</v>
      </c>
      <c r="O97" s="18">
        <f t="shared" si="15"/>
        <v>24</v>
      </c>
      <c r="P97" s="15">
        <v>0.6822</v>
      </c>
      <c r="Q97" s="26"/>
      <c r="R97" s="21"/>
      <c r="S97" s="21">
        <f t="shared" si="16"/>
        <v>0</v>
      </c>
      <c r="T97" s="27" t="str">
        <f>VLOOKUP(B:B,[5]查询门店会员消费占比!$B$1:$K$65536,10,0)</f>
        <v>71.12%</v>
      </c>
      <c r="U97" s="28"/>
      <c r="V97" s="27"/>
      <c r="W97" s="27"/>
    </row>
    <row r="98" spans="1:23">
      <c r="A98" s="12">
        <v>96</v>
      </c>
      <c r="B98" s="30">
        <v>104429</v>
      </c>
      <c r="C98" s="13" t="str">
        <f>VLOOKUP(B:B,[1]查询时间段分门店销售汇总!$D$1:$H$65536,5,0)</f>
        <v>西北片区</v>
      </c>
      <c r="D98" s="13" t="s">
        <v>137</v>
      </c>
      <c r="E98" s="29" t="s">
        <v>138</v>
      </c>
      <c r="F98" s="15">
        <v>0.4338</v>
      </c>
      <c r="G98" s="16">
        <f>VLOOKUP(B:B,[2]查询门店会员消费占比!$B$1:$F$65536,5,0)</f>
        <v>1305</v>
      </c>
      <c r="H98" s="17">
        <f>G98*0.12</f>
        <v>156.6</v>
      </c>
      <c r="I98" s="37"/>
      <c r="J98" s="18">
        <f>VLOOKUP(B:B,[4]Sheet1!$A$1:$B$65536,2,0)</f>
        <v>42</v>
      </c>
      <c r="K98" s="18">
        <f t="shared" si="13"/>
        <v>42</v>
      </c>
      <c r="L98" s="18">
        <v>0</v>
      </c>
      <c r="M98" s="18">
        <v>1</v>
      </c>
      <c r="N98" s="18">
        <f t="shared" si="14"/>
        <v>2</v>
      </c>
      <c r="O98" s="18">
        <f t="shared" si="15"/>
        <v>2</v>
      </c>
      <c r="P98" s="15">
        <v>0.4338</v>
      </c>
      <c r="Q98" s="26"/>
      <c r="R98" s="21"/>
      <c r="S98" s="21">
        <f t="shared" si="16"/>
        <v>0</v>
      </c>
      <c r="T98" s="27" t="str">
        <f>VLOOKUP(B:B,[5]查询门店会员消费占比!$B$1:$K$65536,10,0)</f>
        <v>39.19%</v>
      </c>
      <c r="U98" s="28"/>
      <c r="V98" s="27"/>
      <c r="W98" s="27"/>
    </row>
    <row r="99" spans="1:23">
      <c r="A99" s="12">
        <v>97</v>
      </c>
      <c r="B99" s="30">
        <v>104430</v>
      </c>
      <c r="C99" s="13" t="str">
        <f>VLOOKUP(B:B,[1]查询时间段分门店销售汇总!$D$1:$H$65536,5,0)</f>
        <v>东南片区</v>
      </c>
      <c r="D99" s="13" t="s">
        <v>139</v>
      </c>
      <c r="E99" s="29" t="s">
        <v>140</v>
      </c>
      <c r="F99" s="15">
        <v>0.7656</v>
      </c>
      <c r="G99" s="16">
        <f>VLOOKUP(B:B,[2]查询门店会员消费占比!$B$1:$F$65536,5,0)</f>
        <v>1325</v>
      </c>
      <c r="H99" s="16">
        <f>G99*0.06</f>
        <v>79.5</v>
      </c>
      <c r="I99" s="37"/>
      <c r="J99" s="18">
        <f>VLOOKUP(B:B,[4]Sheet1!$A$1:$B$65536,2,0)</f>
        <v>197</v>
      </c>
      <c r="K99" s="18">
        <f t="shared" si="13"/>
        <v>197</v>
      </c>
      <c r="L99" s="18">
        <v>0</v>
      </c>
      <c r="M99" s="18">
        <v>3</v>
      </c>
      <c r="N99" s="18">
        <f t="shared" si="14"/>
        <v>6</v>
      </c>
      <c r="O99" s="18">
        <f t="shared" si="15"/>
        <v>6</v>
      </c>
      <c r="P99" s="15">
        <v>0.7656</v>
      </c>
      <c r="Q99" s="26"/>
      <c r="R99" s="21"/>
      <c r="S99" s="21">
        <f t="shared" si="16"/>
        <v>0</v>
      </c>
      <c r="T99" s="27" t="str">
        <f>VLOOKUP(B:B,[5]查询门店会员消费占比!$B$1:$K$65536,10,0)</f>
        <v>79.59%</v>
      </c>
      <c r="U99" s="28"/>
      <c r="V99" s="27"/>
      <c r="W99" s="27"/>
    </row>
    <row r="100" spans="1:23">
      <c r="A100" s="12">
        <v>98</v>
      </c>
      <c r="B100" s="30">
        <v>104533</v>
      </c>
      <c r="C100" s="13" t="s">
        <v>40</v>
      </c>
      <c r="D100" s="13" t="s">
        <v>141</v>
      </c>
      <c r="E100" s="29" t="s">
        <v>142</v>
      </c>
      <c r="F100" s="15">
        <v>0.7693</v>
      </c>
      <c r="G100" s="16">
        <f>VLOOKUP(B:B,[2]查询门店会员消费占比!$B$1:$F$65536,5,0)</f>
        <v>1508</v>
      </c>
      <c r="H100" s="16">
        <f>G100*0.06</f>
        <v>90.48</v>
      </c>
      <c r="I100" s="37"/>
      <c r="J100" s="18">
        <f>VLOOKUP(B:B,[4]Sheet1!$A$1:$B$65536,2,0)</f>
        <v>305</v>
      </c>
      <c r="K100" s="18">
        <f t="shared" si="13"/>
        <v>305</v>
      </c>
      <c r="L100" s="18">
        <v>0</v>
      </c>
      <c r="M100" s="18">
        <v>5</v>
      </c>
      <c r="N100" s="18">
        <f t="shared" si="14"/>
        <v>10</v>
      </c>
      <c r="O100" s="18">
        <f t="shared" si="15"/>
        <v>10</v>
      </c>
      <c r="P100" s="15">
        <v>0.7693</v>
      </c>
      <c r="Q100" s="26"/>
      <c r="R100" s="21"/>
      <c r="S100" s="21">
        <f t="shared" si="16"/>
        <v>0</v>
      </c>
      <c r="T100" s="27" t="str">
        <f>VLOOKUP(B:B,[5]查询门店会员消费占比!$B$1:$K$65536,10,0)</f>
        <v>83.77%</v>
      </c>
      <c r="U100" s="28"/>
      <c r="V100" s="27"/>
      <c r="W100" s="27"/>
    </row>
    <row r="101" ht="14" customHeight="1" spans="1:23">
      <c r="A101" s="12">
        <v>99</v>
      </c>
      <c r="B101" s="30">
        <v>104838</v>
      </c>
      <c r="C101" s="13" t="s">
        <v>27</v>
      </c>
      <c r="D101" s="13" t="s">
        <v>143</v>
      </c>
      <c r="E101" s="29" t="s">
        <v>144</v>
      </c>
      <c r="F101" s="15">
        <v>0.7423</v>
      </c>
      <c r="G101" s="16">
        <f>VLOOKUP(B:B,[2]查询门店会员消费占比!$B$1:$F$65536,5,0)</f>
        <v>1221</v>
      </c>
      <c r="H101" s="16">
        <f>G101*0.06</f>
        <v>73.26</v>
      </c>
      <c r="I101" s="37"/>
      <c r="J101" s="18">
        <f>VLOOKUP(B:B,[4]Sheet1!$A$1:$B$65536,2,0)</f>
        <v>157</v>
      </c>
      <c r="K101" s="18">
        <f t="shared" si="13"/>
        <v>157</v>
      </c>
      <c r="L101" s="18">
        <v>0</v>
      </c>
      <c r="M101" s="18">
        <v>2</v>
      </c>
      <c r="N101" s="18">
        <f t="shared" si="14"/>
        <v>4</v>
      </c>
      <c r="O101" s="18">
        <f t="shared" si="15"/>
        <v>4</v>
      </c>
      <c r="P101" s="15">
        <v>0.7423</v>
      </c>
      <c r="Q101" s="26"/>
      <c r="R101" s="21"/>
      <c r="S101" s="21">
        <f t="shared" si="16"/>
        <v>0</v>
      </c>
      <c r="T101" s="27" t="str">
        <f>VLOOKUP(B:B,[5]查询门店会员消费占比!$B$1:$K$65536,10,0)</f>
        <v>78.18%</v>
      </c>
      <c r="U101" s="28"/>
      <c r="V101" s="27"/>
      <c r="W101" s="27"/>
    </row>
    <row r="102" ht="14" customHeight="1" spans="1:23">
      <c r="A102" s="12">
        <v>100</v>
      </c>
      <c r="B102" s="30">
        <v>105267</v>
      </c>
      <c r="C102" s="13" t="s">
        <v>22</v>
      </c>
      <c r="D102" s="31" t="s">
        <v>145</v>
      </c>
      <c r="E102" s="29" t="s">
        <v>146</v>
      </c>
      <c r="F102" s="15">
        <v>0.6613</v>
      </c>
      <c r="G102" s="16">
        <f>VLOOKUP(B:B,[2]查询门店会员消费占比!$B$1:$F$65536,5,0)</f>
        <v>1984</v>
      </c>
      <c r="H102" s="16">
        <f>G102*0.08</f>
        <v>158.72</v>
      </c>
      <c r="I102" s="37"/>
      <c r="J102" s="18">
        <f>VLOOKUP(B:B,[4]Sheet1!$A$1:$B$65536,2,0)</f>
        <v>331</v>
      </c>
      <c r="K102" s="18">
        <f t="shared" si="13"/>
        <v>331</v>
      </c>
      <c r="L102" s="18">
        <v>0</v>
      </c>
      <c r="M102" s="18">
        <v>38</v>
      </c>
      <c r="N102" s="18">
        <f t="shared" si="14"/>
        <v>76</v>
      </c>
      <c r="O102" s="18">
        <f t="shared" si="15"/>
        <v>76</v>
      </c>
      <c r="P102" s="15">
        <v>0.6613</v>
      </c>
      <c r="Q102" s="26"/>
      <c r="R102" s="21"/>
      <c r="S102" s="21">
        <f t="shared" si="16"/>
        <v>0</v>
      </c>
      <c r="T102" s="27" t="str">
        <f>VLOOKUP(B:B,[5]查询门店会员消费占比!$B$1:$K$65536,10,0)</f>
        <v>72.29%</v>
      </c>
      <c r="U102" s="28"/>
      <c r="V102" s="27"/>
      <c r="W102" s="27"/>
    </row>
    <row r="103" ht="14" customHeight="1" spans="1:23">
      <c r="A103" s="12">
        <v>101</v>
      </c>
      <c r="B103" s="30">
        <v>105396</v>
      </c>
      <c r="C103" s="13" t="s">
        <v>25</v>
      </c>
      <c r="D103" s="31" t="s">
        <v>147</v>
      </c>
      <c r="E103" s="29" t="s">
        <v>148</v>
      </c>
      <c r="F103" s="12"/>
      <c r="G103" s="16"/>
      <c r="H103" s="16"/>
      <c r="I103" s="37"/>
      <c r="J103" s="18">
        <f>VLOOKUP(B:B,[4]Sheet1!$A$1:$B$65536,2,0)</f>
        <v>211</v>
      </c>
      <c r="K103" s="18">
        <f t="shared" si="13"/>
        <v>211</v>
      </c>
      <c r="L103" s="18">
        <v>0</v>
      </c>
      <c r="M103" s="18">
        <v>2</v>
      </c>
      <c r="N103" s="18">
        <f t="shared" si="14"/>
        <v>4</v>
      </c>
      <c r="O103" s="18">
        <f t="shared" si="15"/>
        <v>4</v>
      </c>
      <c r="P103" s="12"/>
      <c r="Q103" s="26"/>
      <c r="R103" s="21"/>
      <c r="S103" s="21">
        <f t="shared" si="16"/>
        <v>0</v>
      </c>
      <c r="T103" s="27" t="str">
        <f>VLOOKUP(B:B,[5]查询门店会员消费占比!$B$1:$K$65536,10,0)</f>
        <v>53.19%</v>
      </c>
      <c r="U103" s="28"/>
      <c r="V103" s="27"/>
      <c r="W103" s="27"/>
    </row>
    <row r="104" ht="14" customHeight="1" spans="1:23">
      <c r="A104" s="12">
        <v>102</v>
      </c>
      <c r="B104" s="32">
        <v>105910</v>
      </c>
      <c r="C104" s="13" t="s">
        <v>25</v>
      </c>
      <c r="D104" s="31"/>
      <c r="E104" s="33" t="s">
        <v>149</v>
      </c>
      <c r="F104" s="12"/>
      <c r="G104" s="16"/>
      <c r="H104" s="16"/>
      <c r="I104" s="37"/>
      <c r="J104" s="18">
        <f>VLOOKUP(B:B,[4]Sheet1!$A$1:$B$65536,2,0)</f>
        <v>171</v>
      </c>
      <c r="K104" s="18">
        <f t="shared" si="13"/>
        <v>171</v>
      </c>
      <c r="L104" s="18">
        <v>0</v>
      </c>
      <c r="M104" s="18">
        <v>4</v>
      </c>
      <c r="N104" s="18">
        <f t="shared" si="14"/>
        <v>8</v>
      </c>
      <c r="O104" s="18">
        <f t="shared" si="15"/>
        <v>8</v>
      </c>
      <c r="P104" s="12"/>
      <c r="Q104" s="26"/>
      <c r="R104" s="21"/>
      <c r="S104" s="21"/>
      <c r="T104" s="27" t="str">
        <f>VLOOKUP(B:B,[5]查询门店会员消费占比!$B$1:$K$65536,10,0)</f>
        <v>43.55%</v>
      </c>
      <c r="U104" s="28"/>
      <c r="V104" s="27"/>
      <c r="W104" s="27"/>
    </row>
    <row r="105" ht="14" customHeight="1" spans="1:23">
      <c r="A105" s="12">
        <v>103</v>
      </c>
      <c r="B105" s="32">
        <v>105751</v>
      </c>
      <c r="C105" s="13" t="s">
        <v>25</v>
      </c>
      <c r="D105" s="31"/>
      <c r="E105" s="33" t="s">
        <v>150</v>
      </c>
      <c r="F105" s="12"/>
      <c r="G105" s="16"/>
      <c r="H105" s="16"/>
      <c r="I105" s="37"/>
      <c r="J105" s="18">
        <f>VLOOKUP(B:B,[4]Sheet1!$A$1:$B$65536,2,0)</f>
        <v>447</v>
      </c>
      <c r="K105" s="18">
        <f t="shared" si="13"/>
        <v>447</v>
      </c>
      <c r="L105" s="18">
        <v>0</v>
      </c>
      <c r="M105" s="18">
        <v>6</v>
      </c>
      <c r="N105" s="18">
        <f t="shared" si="14"/>
        <v>12</v>
      </c>
      <c r="O105" s="18">
        <f t="shared" si="15"/>
        <v>12</v>
      </c>
      <c r="P105" s="12"/>
      <c r="Q105" s="26"/>
      <c r="R105" s="21"/>
      <c r="S105" s="21"/>
      <c r="T105" s="27" t="str">
        <f>VLOOKUP(B:B,[5]查询门店会员消费占比!$B$1:$K$65536,10,0)</f>
        <v>48.14%</v>
      </c>
      <c r="U105" s="28"/>
      <c r="V105" s="27"/>
      <c r="W105" s="27"/>
    </row>
    <row r="106" ht="14" customHeight="1" spans="1:23">
      <c r="A106" s="12">
        <v>104</v>
      </c>
      <c r="B106" s="30">
        <v>106066</v>
      </c>
      <c r="C106" s="13" t="s">
        <v>68</v>
      </c>
      <c r="D106" s="31"/>
      <c r="E106" s="29" t="s">
        <v>151</v>
      </c>
      <c r="F106" s="12"/>
      <c r="G106" s="16"/>
      <c r="H106" s="16"/>
      <c r="I106" s="37"/>
      <c r="J106" s="18">
        <f>VLOOKUP(B:B,[4]Sheet1!$A$1:$B$65536,2,0)</f>
        <v>103</v>
      </c>
      <c r="K106" s="18">
        <f t="shared" si="13"/>
        <v>103</v>
      </c>
      <c r="L106" s="18">
        <v>0</v>
      </c>
      <c r="M106" s="18">
        <v>2</v>
      </c>
      <c r="N106" s="18">
        <f t="shared" si="14"/>
        <v>4</v>
      </c>
      <c r="O106" s="18">
        <f t="shared" si="15"/>
        <v>4</v>
      </c>
      <c r="P106" s="12"/>
      <c r="Q106" s="26"/>
      <c r="R106" s="21"/>
      <c r="S106" s="21"/>
      <c r="T106" s="27" t="str">
        <f>VLOOKUP(B:B,[5]查询门店会员消费占比!$B$1:$K$65536,10,0)</f>
        <v>31.24%</v>
      </c>
      <c r="U106" s="28"/>
      <c r="V106" s="27"/>
      <c r="W106" s="27"/>
    </row>
    <row r="107" spans="1:23">
      <c r="A107" s="30"/>
      <c r="B107" s="30"/>
      <c r="C107" s="13"/>
      <c r="D107" s="13"/>
      <c r="E107" s="34" t="s">
        <v>152</v>
      </c>
      <c r="F107" s="12"/>
      <c r="G107" s="16"/>
      <c r="H107" s="16">
        <f>SUM(H3:H103)</f>
        <v>22820.28</v>
      </c>
      <c r="I107" s="18">
        <f>SUM(I3:I106)</f>
        <v>16997</v>
      </c>
      <c r="J107" s="18">
        <f t="shared" ref="J107:O107" si="18">SUM(J3:J106)</f>
        <v>20275</v>
      </c>
      <c r="K107" s="18"/>
      <c r="L107" s="18">
        <f t="shared" si="18"/>
        <v>5308</v>
      </c>
      <c r="M107" s="18">
        <f t="shared" si="18"/>
        <v>525</v>
      </c>
      <c r="N107" s="18">
        <f t="shared" si="18"/>
        <v>1050</v>
      </c>
      <c r="O107" s="18">
        <f t="shared" si="18"/>
        <v>6358</v>
      </c>
      <c r="P107" s="12"/>
      <c r="Q107" s="38">
        <f>S107/R107</f>
        <v>0.721822147345383</v>
      </c>
      <c r="R107" s="21">
        <f>SUM(R3:R106)</f>
        <v>22458756</v>
      </c>
      <c r="S107" s="21">
        <f>SUM(S3:S106)</f>
        <v>16211227.482626</v>
      </c>
      <c r="T107" s="27"/>
      <c r="U107" s="28"/>
      <c r="V107" s="27"/>
      <c r="W107" s="27"/>
    </row>
    <row r="110" spans="2:2">
      <c r="B110" s="35" t="s">
        <v>153</v>
      </c>
    </row>
    <row r="111" spans="2:2">
      <c r="B111" s="35" t="s">
        <v>154</v>
      </c>
    </row>
    <row r="112" spans="2:2">
      <c r="B112" s="35" t="s">
        <v>155</v>
      </c>
    </row>
    <row r="113" spans="2:2">
      <c r="B113" s="35" t="s">
        <v>156</v>
      </c>
    </row>
    <row r="114" spans="2:2">
      <c r="B114" s="35" t="s">
        <v>157</v>
      </c>
    </row>
    <row r="115" spans="2:2">
      <c r="B115" s="35" t="s">
        <v>158</v>
      </c>
    </row>
    <row r="116" spans="2:2">
      <c r="B116" s="36" t="s">
        <v>159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7" sqref="J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会员发展任务及会员消费占比任务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2019-01-03T09:10:00Z</dcterms:created>
  <dcterms:modified xsi:type="dcterms:W3CDTF">2019-03-21T07:16:05Z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