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665"/>
  </bookViews>
  <sheets>
    <sheet name="会员发展任务及会员消费占比任务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会员发展任务及会员消费占比任务!$A$2:$V$105</definedName>
  </definedNames>
  <calcPr calcId="144525"/>
</workbook>
</file>

<file path=xl/sharedStrings.xml><?xml version="1.0" encoding="utf-8"?>
<sst xmlns="http://schemas.openxmlformats.org/spreadsheetml/2006/main" count="258" uniqueCount="159">
  <si>
    <t>2019年1月会员任务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</si>
  <si>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</si>
  <si>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</si>
  <si>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</si>
  <si>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</si>
  <si>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</si>
  <si>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12月会员消费占比</t>
  </si>
  <si>
    <t>12月客流</t>
  </si>
  <si>
    <t>会员发展任务</t>
  </si>
  <si>
    <t>会员完成情况</t>
  </si>
  <si>
    <t>差额</t>
  </si>
  <si>
    <t>处罚</t>
  </si>
  <si>
    <t>无效会员（信息有误）人数</t>
  </si>
  <si>
    <t>无效会员（信息有误）罚款</t>
  </si>
  <si>
    <t>合计处罚</t>
  </si>
  <si>
    <t>会员发展任务（数据）</t>
  </si>
  <si>
    <t>1月会员消费占比任务</t>
  </si>
  <si>
    <t>销售任务</t>
  </si>
  <si>
    <t>1月会员消费占比</t>
  </si>
  <si>
    <t>增长情况</t>
  </si>
  <si>
    <t>增长率排名</t>
  </si>
  <si>
    <t>会员占比前三名排名（此项需环比上月未下降才能参与排名）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</si>
  <si>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</si>
  <si>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</si>
  <si>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</si>
  <si>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</si>
  <si>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</si>
  <si>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</si>
  <si>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</si>
  <si>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</si>
  <si>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</si>
  <si>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</si>
  <si>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</si>
  <si>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</si>
  <si>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</si>
  <si>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</si>
  <si>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</si>
  <si>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</si>
  <si>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</si>
  <si>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</si>
  <si>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</si>
  <si>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</si>
  <si>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</si>
  <si>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</si>
  <si>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</si>
  <si>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</si>
  <si>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</si>
  <si>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</si>
  <si>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</si>
  <si>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</si>
  <si>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</si>
  <si>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</si>
  <si>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</si>
  <si>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第一名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</si>
  <si>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</si>
  <si>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</si>
  <si>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</si>
  <si>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</si>
  <si>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</si>
  <si>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</si>
  <si>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</si>
  <si>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</si>
  <si>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</si>
  <si>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</si>
  <si>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</si>
  <si>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</si>
  <si>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</si>
  <si>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</si>
  <si>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</si>
  <si>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</si>
  <si>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</si>
  <si>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</si>
  <si>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</si>
  <si>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</si>
  <si>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</si>
  <si>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</si>
  <si>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</si>
  <si>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</si>
  <si>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</si>
  <si>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</si>
  <si>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</si>
  <si>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</si>
  <si>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</si>
  <si>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第三名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</si>
  <si>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</si>
  <si>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</si>
  <si>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</si>
  <si>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</si>
  <si>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</si>
  <si>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</si>
  <si>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</si>
  <si>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</si>
  <si>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</si>
  <si>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</si>
  <si>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</si>
  <si>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</si>
  <si>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</si>
  <si>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</si>
  <si>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</si>
  <si>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</si>
  <si>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</si>
  <si>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</si>
  <si>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</si>
  <si>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第二名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</si>
  <si>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</si>
  <si>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</si>
  <si>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</si>
  <si>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</si>
  <si>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</si>
  <si>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</si>
  <si>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</si>
  <si>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</si>
  <si>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</si>
  <si>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</si>
  <si>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</si>
  <si>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2018.1.1</t>
  </si>
  <si>
    <t>温江区柳城街道鱼凫路药店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</si>
  <si>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</si>
  <si>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</si>
  <si>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</si>
  <si>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</si>
  <si>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</si>
  <si>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</si>
  <si>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</si>
  <si>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</si>
  <si>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</si>
  <si>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</si>
  <si>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</si>
  <si>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</si>
  <si>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2018.4.26</t>
  </si>
  <si>
    <t>锦江区静明路药店</t>
  </si>
  <si>
    <t>2018.5.22</t>
  </si>
  <si>
    <t>新津县五津镇武阳西路药店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</si>
  <si>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</si>
  <si>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</si>
  <si>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</si>
  <si>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</si>
  <si>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</si>
  <si>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color rgb="FFFF0000"/>
        <rFont val="宋体"/>
        <charset val="0"/>
      </rPr>
      <t>永康东路药店</t>
    </r>
    <r>
      <rPr>
        <sz val="11"/>
        <color rgb="FFFF0000"/>
        <rFont val="Arial"/>
        <charset val="0"/>
      </rPr>
      <t xml:space="preserve"> </t>
    </r>
  </si>
  <si>
    <t>2018.10.9</t>
  </si>
  <si>
    <t>大华街药店</t>
  </si>
  <si>
    <t>2018.9.30</t>
  </si>
  <si>
    <t>中和大道药店</t>
  </si>
  <si>
    <t>2018.10.30</t>
  </si>
  <si>
    <t>潘家街药店</t>
  </si>
  <si>
    <t>2018.10.28</t>
  </si>
  <si>
    <t>蜀州中路药店</t>
  </si>
  <si>
    <t>2018.12.17</t>
  </si>
  <si>
    <t>蜀汉路</t>
  </si>
  <si>
    <t>2018.12.04</t>
  </si>
  <si>
    <t>航中街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</si>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</sst>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3">
    <font>
      <sz val="11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vertical="center"/>
    </xf>
    <xf numFmtId="176" fontId="0" fillId="0" borderId="1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>
      <alignment horizontal="center"/>
    </xf>
    <xf numFmtId="0" fontId="5" fillId="2" borderId="1" xfId="11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31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11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Chat%20Files\l1172615430\Files\1&#26376;&#20219;&#21153;&#26032;(&#24102;&#20844;&#2433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0;&#21592;&#36164;&#26009;_201902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2019&#24180;1&#26376;&#26597;&#35810;&#38376;&#24215;&#20250;&#21592;&#28040;&#36153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片区ID</v>
          </cell>
          <cell r="D1" t="str">
            <v>片区名称</v>
          </cell>
          <cell r="E1" t="str">
            <v>2018.12月</v>
          </cell>
          <cell r="F1" t="str">
            <v>2019.1（温饱任务）</v>
          </cell>
          <cell r="G1" t="str">
            <v>2019.1基础总任务（温饱任务）（31天）</v>
          </cell>
          <cell r="H1" t="str">
            <v>基础毛利额（温饱任务）</v>
          </cell>
          <cell r="I1" t="str">
            <v>毛利率</v>
          </cell>
          <cell r="J1" t="str">
            <v>客单价</v>
          </cell>
          <cell r="K1" t="str">
            <v>笔数任务</v>
          </cell>
          <cell r="L1" t="str">
            <v>挑战1日均任务（小康任务）</v>
          </cell>
          <cell r="M1" t="str">
            <v>挑战1销售总任务（小康任务）</v>
          </cell>
          <cell r="N1" t="str">
            <v>挑战1毛利额任务（小康任务）</v>
          </cell>
          <cell r="O1" t="str">
            <v>挑战2日均任务（富裕任务）</v>
          </cell>
          <cell r="P1" t="str">
            <v>挑战2总销售（富裕任务）</v>
          </cell>
          <cell r="Q1" t="str">
            <v>挑战2毛利额（富裕任务）</v>
          </cell>
          <cell r="R1" t="str">
            <v>挑战等级</v>
          </cell>
          <cell r="S1" t="str">
            <v>门店任务</v>
          </cell>
        </row>
        <row r="2">
          <cell r="A2">
            <v>573</v>
          </cell>
          <cell r="B2" t="str">
            <v>双流县西航港街道锦华路一段药店</v>
          </cell>
          <cell r="C2">
            <v>232</v>
          </cell>
          <cell r="D2" t="str">
            <v>东南片区</v>
          </cell>
          <cell r="E2">
            <v>4000</v>
          </cell>
          <cell r="F2">
            <v>4000</v>
          </cell>
          <cell r="G2">
            <v>124000</v>
          </cell>
          <cell r="H2">
            <v>39357.6</v>
          </cell>
          <cell r="I2">
            <v>0.3174</v>
          </cell>
          <cell r="J2">
            <v>51.71</v>
          </cell>
          <cell r="K2">
            <v>2827.5</v>
          </cell>
          <cell r="L2">
            <v>4240</v>
          </cell>
          <cell r="M2">
            <v>131440</v>
          </cell>
          <cell r="N2">
            <v>41719.056</v>
          </cell>
          <cell r="O2">
            <v>4480</v>
          </cell>
          <cell r="P2">
            <v>138880</v>
          </cell>
          <cell r="Q2">
            <v>44080.512</v>
          </cell>
          <cell r="R2">
            <v>1</v>
          </cell>
          <cell r="S2">
            <v>131440</v>
          </cell>
        </row>
        <row r="3">
          <cell r="A3">
            <v>755</v>
          </cell>
          <cell r="B3" t="str">
            <v>温江区柳城街道鱼凫路药店</v>
          </cell>
          <cell r="C3">
            <v>233</v>
          </cell>
          <cell r="D3" t="str">
            <v>城郊二片区</v>
          </cell>
          <cell r="E3">
            <v>2000</v>
          </cell>
          <cell r="F3">
            <v>2000</v>
          </cell>
          <cell r="G3">
            <v>62000</v>
          </cell>
          <cell r="H3">
            <v>19685</v>
          </cell>
          <cell r="I3">
            <v>0.3175</v>
          </cell>
          <cell r="J3">
            <v>42.77</v>
          </cell>
          <cell r="K3">
            <v>1128.21428571429</v>
          </cell>
          <cell r="L3">
            <v>2120</v>
          </cell>
          <cell r="M3">
            <v>65720</v>
          </cell>
          <cell r="N3">
            <v>20866.1</v>
          </cell>
          <cell r="O3">
            <v>2240</v>
          </cell>
          <cell r="P3">
            <v>69440</v>
          </cell>
          <cell r="Q3">
            <v>22047.2</v>
          </cell>
          <cell r="R3">
            <v>1</v>
          </cell>
          <cell r="S3">
            <v>65720</v>
          </cell>
        </row>
        <row r="4">
          <cell r="A4">
            <v>102479</v>
          </cell>
          <cell r="B4" t="str">
            <v>锦江区劼人路药店</v>
          </cell>
          <cell r="C4">
            <v>23</v>
          </cell>
          <cell r="D4" t="str">
            <v>城中片区</v>
          </cell>
          <cell r="E4">
            <v>3800</v>
          </cell>
          <cell r="F4">
            <v>4000</v>
          </cell>
          <cell r="G4">
            <v>124000</v>
          </cell>
          <cell r="H4">
            <v>38402.8</v>
          </cell>
          <cell r="I4">
            <v>0.3097</v>
          </cell>
          <cell r="J4">
            <v>43.19</v>
          </cell>
          <cell r="K4">
            <v>2979.64285714286</v>
          </cell>
          <cell r="L4">
            <v>4240</v>
          </cell>
          <cell r="M4">
            <v>131440</v>
          </cell>
          <cell r="N4">
            <v>40706.968</v>
          </cell>
          <cell r="O4">
            <v>4480</v>
          </cell>
          <cell r="P4">
            <v>138880</v>
          </cell>
          <cell r="Q4">
            <v>43011.136</v>
          </cell>
          <cell r="R4">
            <v>1</v>
          </cell>
          <cell r="S4">
            <v>131440</v>
          </cell>
        </row>
        <row r="5">
          <cell r="A5">
            <v>591</v>
          </cell>
          <cell r="B5" t="str">
            <v>邛崃市临邛镇长安大道药店</v>
          </cell>
          <cell r="C5">
            <v>235</v>
          </cell>
          <cell r="D5" t="str">
            <v>城郊一片区</v>
          </cell>
          <cell r="E5">
            <v>4300</v>
          </cell>
          <cell r="F5">
            <v>4300</v>
          </cell>
          <cell r="G5">
            <v>133300</v>
          </cell>
          <cell r="H5">
            <v>43589.1</v>
          </cell>
          <cell r="I5">
            <v>0.327</v>
          </cell>
          <cell r="J5">
            <v>56.13</v>
          </cell>
          <cell r="K5">
            <v>2048.57142857143</v>
          </cell>
          <cell r="L5">
            <v>4472</v>
          </cell>
          <cell r="M5">
            <v>138632</v>
          </cell>
          <cell r="N5">
            <v>45332.664</v>
          </cell>
          <cell r="O5">
            <v>4644</v>
          </cell>
          <cell r="P5">
            <v>143964</v>
          </cell>
          <cell r="Q5">
            <v>47076.228</v>
          </cell>
          <cell r="R5">
            <v>1</v>
          </cell>
          <cell r="S5">
            <v>138632</v>
          </cell>
        </row>
        <row r="6">
          <cell r="A6">
            <v>329</v>
          </cell>
          <cell r="B6" t="str">
            <v>温江店</v>
          </cell>
          <cell r="C6">
            <v>233</v>
          </cell>
          <cell r="D6" t="str">
            <v>城郊二片区</v>
          </cell>
          <cell r="E6">
            <v>6600</v>
          </cell>
          <cell r="F6">
            <v>6600</v>
          </cell>
          <cell r="G6">
            <v>204600</v>
          </cell>
          <cell r="H6">
            <v>63978.42</v>
          </cell>
          <cell r="I6">
            <v>0.3127</v>
          </cell>
          <cell r="J6">
            <v>106.53</v>
          </cell>
          <cell r="K6">
            <v>2046.42857142857</v>
          </cell>
          <cell r="L6">
            <v>6864</v>
          </cell>
          <cell r="M6">
            <v>212784</v>
          </cell>
          <cell r="N6">
            <v>66537.5568</v>
          </cell>
          <cell r="O6">
            <v>7128</v>
          </cell>
          <cell r="P6">
            <v>220968</v>
          </cell>
          <cell r="Q6">
            <v>69096.6936</v>
          </cell>
          <cell r="R6">
            <v>1</v>
          </cell>
          <cell r="S6">
            <v>212784</v>
          </cell>
        </row>
        <row r="7">
          <cell r="A7">
            <v>102934</v>
          </cell>
          <cell r="B7" t="str">
            <v>银河北街</v>
          </cell>
          <cell r="C7">
            <v>181</v>
          </cell>
          <cell r="D7" t="str">
            <v>西北片区</v>
          </cell>
          <cell r="E7">
            <v>7000</v>
          </cell>
          <cell r="F7">
            <v>7500</v>
          </cell>
          <cell r="G7">
            <v>232500</v>
          </cell>
          <cell r="H7">
            <v>66006.75</v>
          </cell>
          <cell r="I7">
            <v>0.2839</v>
          </cell>
          <cell r="J7">
            <v>66.61</v>
          </cell>
          <cell r="K7">
            <v>4067.14285714286</v>
          </cell>
          <cell r="L7">
            <v>7800</v>
          </cell>
          <cell r="M7">
            <v>241800</v>
          </cell>
          <cell r="N7">
            <v>68647.02</v>
          </cell>
          <cell r="O7">
            <v>8100</v>
          </cell>
          <cell r="P7">
            <v>251100</v>
          </cell>
          <cell r="Q7">
            <v>71287.29</v>
          </cell>
          <cell r="R7">
            <v>2</v>
          </cell>
          <cell r="S7">
            <v>251100</v>
          </cell>
        </row>
        <row r="8">
          <cell r="A8">
            <v>730</v>
          </cell>
          <cell r="B8" t="str">
            <v>新都区新繁镇繁江北路药店</v>
          </cell>
          <cell r="C8">
            <v>181</v>
          </cell>
          <cell r="D8" t="str">
            <v>西北片区</v>
          </cell>
          <cell r="E8">
            <v>8800</v>
          </cell>
          <cell r="F8">
            <v>9500</v>
          </cell>
          <cell r="G8">
            <v>294500</v>
          </cell>
          <cell r="H8">
            <v>85316.65</v>
          </cell>
          <cell r="I8">
            <v>0.2897</v>
          </cell>
          <cell r="J8">
            <v>68.28</v>
          </cell>
          <cell r="K8">
            <v>4333.92857142857</v>
          </cell>
          <cell r="L8">
            <v>9880</v>
          </cell>
          <cell r="M8">
            <v>306280</v>
          </cell>
          <cell r="N8">
            <v>88729.316</v>
          </cell>
          <cell r="O8">
            <v>10260</v>
          </cell>
          <cell r="P8">
            <v>318060</v>
          </cell>
          <cell r="Q8">
            <v>92141.982</v>
          </cell>
          <cell r="R8">
            <v>2</v>
          </cell>
          <cell r="S8">
            <v>318060</v>
          </cell>
        </row>
        <row r="9">
          <cell r="A9">
            <v>347</v>
          </cell>
          <cell r="B9" t="str">
            <v>清江东路2药店</v>
          </cell>
          <cell r="C9">
            <v>181</v>
          </cell>
          <cell r="D9" t="str">
            <v>西北片区</v>
          </cell>
          <cell r="E9">
            <v>4500</v>
          </cell>
          <cell r="F9">
            <v>4500</v>
          </cell>
          <cell r="G9">
            <v>139500</v>
          </cell>
          <cell r="H9">
            <v>40664.25</v>
          </cell>
          <cell r="I9">
            <v>0.2915</v>
          </cell>
          <cell r="J9">
            <v>62.99</v>
          </cell>
          <cell r="K9">
            <v>2554.28571428571</v>
          </cell>
          <cell r="L9">
            <v>4680</v>
          </cell>
          <cell r="M9">
            <v>145080</v>
          </cell>
          <cell r="N9">
            <v>42290.82</v>
          </cell>
          <cell r="O9">
            <v>4860</v>
          </cell>
          <cell r="P9">
            <v>150660</v>
          </cell>
          <cell r="Q9">
            <v>43917.39</v>
          </cell>
          <cell r="R9">
            <v>2</v>
          </cell>
          <cell r="S9">
            <v>150660</v>
          </cell>
        </row>
        <row r="10">
          <cell r="A10">
            <v>103198</v>
          </cell>
          <cell r="B10" t="str">
            <v>贝森北路</v>
          </cell>
          <cell r="C10">
            <v>181</v>
          </cell>
          <cell r="D10" t="str">
            <v>西北片区</v>
          </cell>
          <cell r="E10">
            <v>5000</v>
          </cell>
          <cell r="F10">
            <v>5200</v>
          </cell>
          <cell r="G10">
            <v>161200</v>
          </cell>
          <cell r="H10">
            <v>45361.68</v>
          </cell>
          <cell r="I10">
            <v>0.2814</v>
          </cell>
          <cell r="J10">
            <v>63.9</v>
          </cell>
          <cell r="K10">
            <v>2911.07142857143</v>
          </cell>
          <cell r="L10">
            <v>5408</v>
          </cell>
          <cell r="M10">
            <v>167648</v>
          </cell>
          <cell r="N10">
            <v>47176.1472</v>
          </cell>
          <cell r="O10">
            <v>5616</v>
          </cell>
          <cell r="P10">
            <v>174096</v>
          </cell>
          <cell r="Q10">
            <v>48990.6144</v>
          </cell>
          <cell r="R10">
            <v>2</v>
          </cell>
          <cell r="S10">
            <v>174096</v>
          </cell>
        </row>
        <row r="11">
          <cell r="A11">
            <v>584</v>
          </cell>
          <cell r="B11" t="str">
            <v>高新区中和街道柳荫街药店</v>
          </cell>
          <cell r="C11">
            <v>232</v>
          </cell>
          <cell r="D11" t="str">
            <v>东南片区</v>
          </cell>
          <cell r="E11">
            <v>3894.256</v>
          </cell>
          <cell r="F11">
            <v>3894.256</v>
          </cell>
          <cell r="G11">
            <v>120721.936</v>
          </cell>
          <cell r="H11">
            <v>38498.2253904</v>
          </cell>
          <cell r="I11">
            <v>0.3189</v>
          </cell>
          <cell r="J11">
            <v>67.28</v>
          </cell>
          <cell r="K11">
            <v>2766.42857142857</v>
          </cell>
          <cell r="L11">
            <v>4127.91136</v>
          </cell>
          <cell r="M11">
            <v>127965.25216</v>
          </cell>
          <cell r="N11">
            <v>40808.118913824</v>
          </cell>
          <cell r="O11">
            <v>4361.56672</v>
          </cell>
          <cell r="P11">
            <v>135208.56832</v>
          </cell>
          <cell r="Q11">
            <v>43118.012437248</v>
          </cell>
          <cell r="R11">
            <v>2</v>
          </cell>
          <cell r="S11">
            <v>135209</v>
          </cell>
        </row>
        <row r="12">
          <cell r="A12">
            <v>750</v>
          </cell>
          <cell r="B12" t="str">
            <v>成都成汉太极大药房有限公司</v>
          </cell>
          <cell r="C12">
            <v>232</v>
          </cell>
          <cell r="D12" t="str">
            <v>东南片区</v>
          </cell>
          <cell r="E12">
            <v>21000</v>
          </cell>
          <cell r="F12">
            <v>21500</v>
          </cell>
          <cell r="G12">
            <v>666500</v>
          </cell>
          <cell r="H12">
            <v>224543.85</v>
          </cell>
          <cell r="I12">
            <v>0.3369</v>
          </cell>
          <cell r="J12">
            <v>80.9</v>
          </cell>
          <cell r="K12">
            <v>8202.85714285714</v>
          </cell>
          <cell r="L12">
            <v>22145</v>
          </cell>
          <cell r="M12">
            <v>686495</v>
          </cell>
          <cell r="N12">
            <v>231280.1655</v>
          </cell>
          <cell r="O12">
            <v>22790</v>
          </cell>
          <cell r="P12">
            <v>706490</v>
          </cell>
          <cell r="Q12">
            <v>238016.481</v>
          </cell>
          <cell r="R12">
            <v>2</v>
          </cell>
          <cell r="S12">
            <v>706490</v>
          </cell>
        </row>
        <row r="13">
          <cell r="A13">
            <v>747</v>
          </cell>
          <cell r="B13" t="str">
            <v>郫县郫筒镇一环路东南段药店</v>
          </cell>
          <cell r="C13">
            <v>23</v>
          </cell>
          <cell r="D13" t="str">
            <v>城中片区</v>
          </cell>
          <cell r="E13">
            <v>6000</v>
          </cell>
          <cell r="F13">
            <v>6800</v>
          </cell>
          <cell r="G13">
            <v>210800</v>
          </cell>
          <cell r="H13">
            <v>56641.96</v>
          </cell>
          <cell r="I13">
            <v>0.2687</v>
          </cell>
          <cell r="J13">
            <v>88.95</v>
          </cell>
          <cell r="K13">
            <v>2260.71428571429</v>
          </cell>
          <cell r="L13">
            <v>7072</v>
          </cell>
          <cell r="M13">
            <v>219232</v>
          </cell>
          <cell r="N13">
            <v>58907.6384</v>
          </cell>
          <cell r="O13">
            <v>7344</v>
          </cell>
          <cell r="P13">
            <v>227664</v>
          </cell>
          <cell r="Q13">
            <v>61173.3168</v>
          </cell>
          <cell r="R13">
            <v>2</v>
          </cell>
          <cell r="S13">
            <v>227664</v>
          </cell>
        </row>
        <row r="14">
          <cell r="A14">
            <v>511</v>
          </cell>
          <cell r="B14" t="str">
            <v>成华杉板桥南一路店</v>
          </cell>
          <cell r="C14">
            <v>23</v>
          </cell>
          <cell r="D14" t="str">
            <v>城中片区</v>
          </cell>
          <cell r="E14">
            <v>5700</v>
          </cell>
          <cell r="F14">
            <v>6000</v>
          </cell>
          <cell r="G14">
            <v>186000</v>
          </cell>
          <cell r="H14">
            <v>56748.6</v>
          </cell>
          <cell r="I14">
            <v>0.3051</v>
          </cell>
          <cell r="J14">
            <v>54.91</v>
          </cell>
          <cell r="K14">
            <v>3605.35714285714</v>
          </cell>
          <cell r="L14">
            <v>6240</v>
          </cell>
          <cell r="M14">
            <v>193440</v>
          </cell>
          <cell r="N14">
            <v>59018.544</v>
          </cell>
          <cell r="O14">
            <v>6480</v>
          </cell>
          <cell r="P14">
            <v>200880</v>
          </cell>
          <cell r="Q14">
            <v>61288.488</v>
          </cell>
          <cell r="R14">
            <v>2</v>
          </cell>
          <cell r="S14">
            <v>200880</v>
          </cell>
        </row>
        <row r="15">
          <cell r="A15">
            <v>744</v>
          </cell>
          <cell r="B15" t="str">
            <v>武侯区科华街药店</v>
          </cell>
          <cell r="C15">
            <v>23</v>
          </cell>
          <cell r="D15" t="str">
            <v>城中片区</v>
          </cell>
          <cell r="E15">
            <v>6800</v>
          </cell>
          <cell r="F15">
            <v>7000</v>
          </cell>
          <cell r="G15">
            <v>217000</v>
          </cell>
          <cell r="H15">
            <v>60825.1</v>
          </cell>
          <cell r="I15">
            <v>0.2803</v>
          </cell>
          <cell r="J15">
            <v>59.77</v>
          </cell>
          <cell r="K15">
            <v>3888.21428571429</v>
          </cell>
          <cell r="L15">
            <v>7280</v>
          </cell>
          <cell r="M15">
            <v>225680</v>
          </cell>
          <cell r="N15">
            <v>63258.104</v>
          </cell>
          <cell r="O15">
            <v>7560</v>
          </cell>
          <cell r="P15">
            <v>234360</v>
          </cell>
          <cell r="Q15">
            <v>65691.108</v>
          </cell>
          <cell r="R15">
            <v>2</v>
          </cell>
          <cell r="S15">
            <v>234360</v>
          </cell>
        </row>
        <row r="16">
          <cell r="A16">
            <v>517</v>
          </cell>
          <cell r="B16" t="str">
            <v>青羊区北东街店</v>
          </cell>
          <cell r="C16">
            <v>23</v>
          </cell>
          <cell r="D16" t="str">
            <v>城中片区</v>
          </cell>
          <cell r="E16">
            <v>18000</v>
          </cell>
          <cell r="F16">
            <v>19000</v>
          </cell>
          <cell r="G16">
            <v>589000</v>
          </cell>
          <cell r="H16">
            <v>147367.8</v>
          </cell>
          <cell r="I16">
            <v>0.2502</v>
          </cell>
          <cell r="J16">
            <v>93.91</v>
          </cell>
          <cell r="K16">
            <v>7125</v>
          </cell>
          <cell r="L16">
            <v>19000</v>
          </cell>
          <cell r="M16">
            <v>589000</v>
          </cell>
          <cell r="N16">
            <v>147367.8</v>
          </cell>
          <cell r="O16">
            <v>20140</v>
          </cell>
          <cell r="P16">
            <v>624340</v>
          </cell>
          <cell r="Q16">
            <v>156209.868</v>
          </cell>
          <cell r="R16">
            <v>2</v>
          </cell>
          <cell r="S16">
            <v>624340</v>
          </cell>
        </row>
        <row r="17">
          <cell r="A17">
            <v>385</v>
          </cell>
          <cell r="B17" t="str">
            <v>五津西路药店</v>
          </cell>
          <cell r="C17">
            <v>235</v>
          </cell>
          <cell r="D17" t="str">
            <v>城郊一片区</v>
          </cell>
          <cell r="E17">
            <v>9344.6168</v>
          </cell>
          <cell r="F17">
            <v>10000</v>
          </cell>
          <cell r="G17">
            <v>310000</v>
          </cell>
          <cell r="H17">
            <v>81127</v>
          </cell>
          <cell r="I17">
            <v>0.2617</v>
          </cell>
          <cell r="J17">
            <v>98.42</v>
          </cell>
          <cell r="K17">
            <v>3618.21428571429</v>
          </cell>
          <cell r="L17">
            <v>10400</v>
          </cell>
          <cell r="M17">
            <v>322400</v>
          </cell>
          <cell r="N17">
            <v>84372.08</v>
          </cell>
          <cell r="O17">
            <v>10800</v>
          </cell>
          <cell r="P17">
            <v>334800</v>
          </cell>
          <cell r="Q17">
            <v>87617.16</v>
          </cell>
          <cell r="R17">
            <v>2</v>
          </cell>
          <cell r="S17">
            <v>334800</v>
          </cell>
        </row>
        <row r="18">
          <cell r="A18">
            <v>746</v>
          </cell>
          <cell r="B18" t="str">
            <v>大邑县晋原镇内蒙古大道桃源药店</v>
          </cell>
          <cell r="C18">
            <v>235</v>
          </cell>
          <cell r="D18" t="str">
            <v>城郊一片区</v>
          </cell>
          <cell r="E18">
            <v>6000</v>
          </cell>
          <cell r="F18">
            <v>6000</v>
          </cell>
          <cell r="G18">
            <v>186000</v>
          </cell>
          <cell r="H18">
            <v>58534.2</v>
          </cell>
          <cell r="I18">
            <v>0.3147</v>
          </cell>
          <cell r="J18">
            <v>58.48</v>
          </cell>
          <cell r="K18">
            <v>3532.5</v>
          </cell>
          <cell r="L18">
            <v>6240</v>
          </cell>
          <cell r="M18">
            <v>193440</v>
          </cell>
          <cell r="N18">
            <v>60875.568</v>
          </cell>
          <cell r="O18">
            <v>6480</v>
          </cell>
          <cell r="P18">
            <v>200880</v>
          </cell>
          <cell r="Q18">
            <v>63216.936</v>
          </cell>
          <cell r="R18">
            <v>2</v>
          </cell>
          <cell r="S18">
            <v>200880</v>
          </cell>
        </row>
        <row r="19">
          <cell r="A19">
            <v>104428</v>
          </cell>
          <cell r="B19" t="str">
            <v>永康东路药店 </v>
          </cell>
        </row>
        <row r="19">
          <cell r="D19" t="str">
            <v>城郊二片区</v>
          </cell>
          <cell r="E19">
            <v>2500</v>
          </cell>
          <cell r="F19">
            <v>2000</v>
          </cell>
          <cell r="G19">
            <v>62000</v>
          </cell>
          <cell r="H19">
            <v>17446.8</v>
          </cell>
          <cell r="I19">
            <v>0.2814</v>
          </cell>
          <cell r="J19">
            <v>72.77</v>
          </cell>
          <cell r="K19">
            <v>1000</v>
          </cell>
          <cell r="L19">
            <v>2120</v>
          </cell>
          <cell r="M19">
            <v>65720</v>
          </cell>
          <cell r="N19">
            <v>18493.608</v>
          </cell>
          <cell r="O19">
            <v>2240</v>
          </cell>
          <cell r="P19">
            <v>69440</v>
          </cell>
          <cell r="Q19">
            <v>19540.416</v>
          </cell>
          <cell r="R19">
            <v>2</v>
          </cell>
          <cell r="S19">
            <v>69440</v>
          </cell>
        </row>
        <row r="20">
          <cell r="A20">
            <v>101453</v>
          </cell>
          <cell r="B20" t="str">
            <v>温江区公平街道江安路药店</v>
          </cell>
          <cell r="C20">
            <v>233</v>
          </cell>
          <cell r="D20" t="str">
            <v>城郊二片区</v>
          </cell>
          <cell r="E20">
            <v>5000</v>
          </cell>
          <cell r="F20">
            <v>5000</v>
          </cell>
          <cell r="G20">
            <v>155000</v>
          </cell>
          <cell r="H20">
            <v>48685.5</v>
          </cell>
          <cell r="I20">
            <v>0.3141</v>
          </cell>
          <cell r="J20">
            <v>62.02</v>
          </cell>
          <cell r="K20">
            <v>2884.28571428571</v>
          </cell>
          <cell r="L20">
            <v>5200</v>
          </cell>
          <cell r="M20">
            <v>161200</v>
          </cell>
          <cell r="N20">
            <v>50632.92</v>
          </cell>
          <cell r="O20">
            <v>5400</v>
          </cell>
          <cell r="P20">
            <v>167400</v>
          </cell>
          <cell r="Q20">
            <v>52580.34</v>
          </cell>
          <cell r="R20">
            <v>2</v>
          </cell>
          <cell r="S20">
            <v>167400</v>
          </cell>
        </row>
        <row r="21">
          <cell r="A21">
            <v>704</v>
          </cell>
          <cell r="B21" t="str">
            <v>都江堰奎光路中段药店</v>
          </cell>
          <cell r="C21">
            <v>233</v>
          </cell>
          <cell r="D21" t="str">
            <v>城郊二片区</v>
          </cell>
          <cell r="E21">
            <v>5500</v>
          </cell>
          <cell r="F21">
            <v>5500</v>
          </cell>
          <cell r="G21">
            <v>170500</v>
          </cell>
          <cell r="H21">
            <v>47842.3</v>
          </cell>
          <cell r="I21">
            <v>0.2806</v>
          </cell>
          <cell r="J21">
            <v>94.21</v>
          </cell>
          <cell r="K21">
            <v>2043.21428571429</v>
          </cell>
          <cell r="L21">
            <v>5720</v>
          </cell>
          <cell r="M21">
            <v>177320</v>
          </cell>
          <cell r="N21">
            <v>49755.992</v>
          </cell>
          <cell r="O21">
            <v>5940</v>
          </cell>
          <cell r="P21">
            <v>184140</v>
          </cell>
          <cell r="Q21">
            <v>51669.684</v>
          </cell>
          <cell r="R21">
            <v>2</v>
          </cell>
          <cell r="S21">
            <v>184140</v>
          </cell>
        </row>
        <row r="22">
          <cell r="A22">
            <v>102565</v>
          </cell>
          <cell r="B22" t="str">
            <v>武侯区佳灵路</v>
          </cell>
          <cell r="C22">
            <v>181</v>
          </cell>
          <cell r="D22" t="str">
            <v>西北片区</v>
          </cell>
          <cell r="E22">
            <v>4200</v>
          </cell>
          <cell r="F22">
            <v>4800</v>
          </cell>
          <cell r="G22">
            <v>148800</v>
          </cell>
          <cell r="H22">
            <v>47973.12</v>
          </cell>
          <cell r="I22">
            <v>0.3224</v>
          </cell>
          <cell r="J22">
            <v>44.18</v>
          </cell>
          <cell r="K22">
            <v>3162.85714285714</v>
          </cell>
          <cell r="L22">
            <v>5088</v>
          </cell>
          <cell r="M22">
            <v>157728</v>
          </cell>
          <cell r="N22">
            <v>50851.5072</v>
          </cell>
          <cell r="O22">
            <v>5376</v>
          </cell>
          <cell r="P22">
            <v>166656</v>
          </cell>
          <cell r="Q22">
            <v>53729.8944</v>
          </cell>
          <cell r="R22">
            <v>1</v>
          </cell>
          <cell r="S22">
            <v>157728</v>
          </cell>
        </row>
        <row r="23">
          <cell r="A23">
            <v>379</v>
          </cell>
          <cell r="B23" t="str">
            <v>土龙路药店</v>
          </cell>
          <cell r="C23">
            <v>181</v>
          </cell>
          <cell r="D23" t="str">
            <v>西北片区</v>
          </cell>
          <cell r="E23">
            <v>6800</v>
          </cell>
          <cell r="F23">
            <v>6800</v>
          </cell>
          <cell r="G23">
            <v>210800</v>
          </cell>
          <cell r="H23">
            <v>62544.36</v>
          </cell>
          <cell r="I23">
            <v>0.2967</v>
          </cell>
          <cell r="J23">
            <v>66.48</v>
          </cell>
          <cell r="K23">
            <v>3343.92857142857</v>
          </cell>
          <cell r="L23">
            <v>7072</v>
          </cell>
          <cell r="M23">
            <v>219232</v>
          </cell>
          <cell r="N23">
            <v>65046.1344</v>
          </cell>
          <cell r="O23">
            <v>7344</v>
          </cell>
          <cell r="P23">
            <v>227664</v>
          </cell>
          <cell r="Q23">
            <v>67547.9088</v>
          </cell>
          <cell r="R23">
            <v>1</v>
          </cell>
          <cell r="S23">
            <v>219232</v>
          </cell>
        </row>
        <row r="24">
          <cell r="A24">
            <v>570</v>
          </cell>
          <cell r="B24" t="str">
            <v>青羊区浣花滨河路药店</v>
          </cell>
          <cell r="C24">
            <v>181</v>
          </cell>
          <cell r="D24" t="str">
            <v>西北片区</v>
          </cell>
          <cell r="E24">
            <v>4100</v>
          </cell>
          <cell r="F24">
            <v>4100</v>
          </cell>
          <cell r="G24">
            <v>127100</v>
          </cell>
          <cell r="H24">
            <v>39998.37</v>
          </cell>
          <cell r="I24">
            <v>0.3147</v>
          </cell>
          <cell r="J24">
            <v>52.04</v>
          </cell>
          <cell r="K24">
            <v>2767.5</v>
          </cell>
          <cell r="L24">
            <v>4264</v>
          </cell>
          <cell r="M24">
            <v>132184</v>
          </cell>
          <cell r="N24">
            <v>41598.3048</v>
          </cell>
          <cell r="O24">
            <v>4428</v>
          </cell>
          <cell r="P24">
            <v>137268</v>
          </cell>
          <cell r="Q24">
            <v>43198.2396</v>
          </cell>
          <cell r="R24">
            <v>1</v>
          </cell>
          <cell r="S24">
            <v>132184</v>
          </cell>
        </row>
        <row r="25">
          <cell r="A25">
            <v>339</v>
          </cell>
          <cell r="B25" t="str">
            <v>沙河源药店</v>
          </cell>
          <cell r="C25">
            <v>181</v>
          </cell>
          <cell r="D25" t="str">
            <v>西北片区</v>
          </cell>
          <cell r="E25">
            <v>4066</v>
          </cell>
          <cell r="F25">
            <v>4066</v>
          </cell>
          <cell r="G25">
            <v>126046</v>
          </cell>
          <cell r="H25">
            <v>37082.7332</v>
          </cell>
          <cell r="I25">
            <v>0.2942</v>
          </cell>
          <cell r="J25">
            <v>67.67</v>
          </cell>
          <cell r="K25">
            <v>1848.21428571429</v>
          </cell>
          <cell r="L25">
            <v>4228.64</v>
          </cell>
          <cell r="M25">
            <v>131087.84</v>
          </cell>
          <cell r="N25">
            <v>38566.042528</v>
          </cell>
          <cell r="O25">
            <v>4391.28</v>
          </cell>
          <cell r="P25">
            <v>136129.68</v>
          </cell>
          <cell r="Q25">
            <v>40049.351856</v>
          </cell>
          <cell r="R25">
            <v>1</v>
          </cell>
          <cell r="S25">
            <v>131088</v>
          </cell>
        </row>
        <row r="26">
          <cell r="A26">
            <v>513</v>
          </cell>
          <cell r="B26" t="str">
            <v>武侯区顺和街店</v>
          </cell>
          <cell r="C26">
            <v>181</v>
          </cell>
          <cell r="D26" t="str">
            <v>西北片区</v>
          </cell>
          <cell r="E26">
            <v>8000</v>
          </cell>
          <cell r="F26">
            <v>8000</v>
          </cell>
          <cell r="G26">
            <v>248000</v>
          </cell>
          <cell r="H26">
            <v>76483.2</v>
          </cell>
          <cell r="I26">
            <v>0.3084</v>
          </cell>
          <cell r="J26">
            <v>70.1</v>
          </cell>
          <cell r="K26">
            <v>3993.21428571429</v>
          </cell>
          <cell r="L26">
            <v>8320</v>
          </cell>
          <cell r="M26">
            <v>257920</v>
          </cell>
          <cell r="N26">
            <v>79542.528</v>
          </cell>
          <cell r="O26">
            <v>8640</v>
          </cell>
          <cell r="P26">
            <v>267840</v>
          </cell>
          <cell r="Q26">
            <v>82601.856</v>
          </cell>
          <cell r="R26">
            <v>1</v>
          </cell>
          <cell r="S26">
            <v>257920</v>
          </cell>
        </row>
        <row r="27">
          <cell r="A27">
            <v>727</v>
          </cell>
          <cell r="B27" t="str">
            <v>金牛区黄苑东街药店</v>
          </cell>
          <cell r="C27">
            <v>181</v>
          </cell>
          <cell r="D27" t="str">
            <v>西北片区</v>
          </cell>
          <cell r="E27">
            <v>4150</v>
          </cell>
          <cell r="F27">
            <v>4150</v>
          </cell>
          <cell r="G27">
            <v>128650</v>
          </cell>
          <cell r="H27">
            <v>39920.095</v>
          </cell>
          <cell r="I27">
            <v>0.3103</v>
          </cell>
          <cell r="J27">
            <v>61.44</v>
          </cell>
          <cell r="K27">
            <v>2110.71428571429</v>
          </cell>
          <cell r="L27">
            <v>4316</v>
          </cell>
          <cell r="M27">
            <v>133796</v>
          </cell>
          <cell r="N27">
            <v>41516.8988</v>
          </cell>
          <cell r="O27">
            <v>4482</v>
          </cell>
          <cell r="P27">
            <v>138942</v>
          </cell>
          <cell r="Q27">
            <v>43113.7026</v>
          </cell>
          <cell r="R27">
            <v>1</v>
          </cell>
          <cell r="S27">
            <v>133796</v>
          </cell>
        </row>
        <row r="28">
          <cell r="A28">
            <v>582</v>
          </cell>
          <cell r="B28" t="str">
            <v>青羊区十二桥药店</v>
          </cell>
          <cell r="C28">
            <v>181</v>
          </cell>
          <cell r="D28" t="str">
            <v>西北片区</v>
          </cell>
          <cell r="E28">
            <v>30000</v>
          </cell>
          <cell r="F28">
            <v>30000</v>
          </cell>
          <cell r="G28">
            <v>930000</v>
          </cell>
          <cell r="H28">
            <v>222270</v>
          </cell>
          <cell r="I28">
            <v>0.239</v>
          </cell>
          <cell r="J28">
            <v>123.68</v>
          </cell>
          <cell r="K28">
            <v>7912.5</v>
          </cell>
          <cell r="L28">
            <v>30900</v>
          </cell>
          <cell r="M28">
            <v>957900</v>
          </cell>
          <cell r="N28">
            <v>228938.1</v>
          </cell>
          <cell r="O28">
            <v>31800</v>
          </cell>
          <cell r="P28">
            <v>985800</v>
          </cell>
          <cell r="Q28">
            <v>235606.2</v>
          </cell>
          <cell r="R28">
            <v>1</v>
          </cell>
          <cell r="S28">
            <v>957900</v>
          </cell>
        </row>
        <row r="29">
          <cell r="A29">
            <v>581</v>
          </cell>
          <cell r="B29" t="str">
            <v>成华区二环路北四段药店（汇融名城）</v>
          </cell>
          <cell r="C29">
            <v>181</v>
          </cell>
          <cell r="D29" t="str">
            <v>西北片区</v>
          </cell>
          <cell r="E29">
            <v>10000</v>
          </cell>
          <cell r="F29">
            <v>10000</v>
          </cell>
          <cell r="G29">
            <v>310000</v>
          </cell>
          <cell r="H29">
            <v>99045</v>
          </cell>
          <cell r="I29">
            <v>0.3195</v>
          </cell>
          <cell r="J29">
            <v>60.75</v>
          </cell>
          <cell r="K29">
            <v>5751.42857142857</v>
          </cell>
          <cell r="L29">
            <v>10400</v>
          </cell>
          <cell r="M29">
            <v>322400</v>
          </cell>
          <cell r="N29">
            <v>103006.8</v>
          </cell>
          <cell r="O29">
            <v>10800</v>
          </cell>
          <cell r="P29">
            <v>334800</v>
          </cell>
          <cell r="Q29">
            <v>106968.6</v>
          </cell>
          <cell r="R29">
            <v>1</v>
          </cell>
          <cell r="S29">
            <v>322400</v>
          </cell>
        </row>
        <row r="30">
          <cell r="A30">
            <v>745</v>
          </cell>
          <cell r="B30" t="str">
            <v>金牛区金沙路药店</v>
          </cell>
          <cell r="C30">
            <v>181</v>
          </cell>
          <cell r="D30" t="str">
            <v>西北片区</v>
          </cell>
          <cell r="E30">
            <v>5100</v>
          </cell>
          <cell r="F30">
            <v>5100</v>
          </cell>
          <cell r="G30">
            <v>158100</v>
          </cell>
          <cell r="H30">
            <v>45959.67</v>
          </cell>
          <cell r="I30">
            <v>0.2907</v>
          </cell>
          <cell r="J30">
            <v>67.38</v>
          </cell>
          <cell r="K30">
            <v>2524.28571428571</v>
          </cell>
          <cell r="L30">
            <v>5304</v>
          </cell>
          <cell r="M30">
            <v>164424</v>
          </cell>
          <cell r="N30">
            <v>47798.0568</v>
          </cell>
          <cell r="O30">
            <v>5508</v>
          </cell>
          <cell r="P30">
            <v>170748</v>
          </cell>
          <cell r="Q30">
            <v>49636.4436</v>
          </cell>
          <cell r="R30">
            <v>1</v>
          </cell>
          <cell r="S30">
            <v>164424</v>
          </cell>
        </row>
        <row r="31">
          <cell r="A31">
            <v>359</v>
          </cell>
          <cell r="B31" t="str">
            <v>枣子巷药店</v>
          </cell>
          <cell r="C31">
            <v>181</v>
          </cell>
          <cell r="D31" t="str">
            <v>西北片区</v>
          </cell>
          <cell r="E31">
            <v>8000</v>
          </cell>
          <cell r="F31">
            <v>8500</v>
          </cell>
          <cell r="G31">
            <v>263500</v>
          </cell>
          <cell r="H31">
            <v>85795.6</v>
          </cell>
          <cell r="I31">
            <v>0.3256</v>
          </cell>
          <cell r="J31">
            <v>60.28</v>
          </cell>
          <cell r="K31">
            <v>4759.28571428571</v>
          </cell>
          <cell r="L31">
            <v>8840</v>
          </cell>
          <cell r="M31">
            <v>274040</v>
          </cell>
          <cell r="N31">
            <v>89227.424</v>
          </cell>
          <cell r="O31">
            <v>9180</v>
          </cell>
          <cell r="P31">
            <v>284580</v>
          </cell>
          <cell r="Q31">
            <v>92659.248</v>
          </cell>
          <cell r="R31">
            <v>1</v>
          </cell>
          <cell r="S31">
            <v>274040</v>
          </cell>
        </row>
        <row r="32">
          <cell r="A32">
            <v>311</v>
          </cell>
          <cell r="B32" t="str">
            <v>西部店</v>
          </cell>
          <cell r="C32">
            <v>181</v>
          </cell>
          <cell r="D32" t="str">
            <v>西北片区</v>
          </cell>
          <cell r="E32">
            <v>5000</v>
          </cell>
          <cell r="F32">
            <v>5000</v>
          </cell>
          <cell r="G32">
            <v>155000</v>
          </cell>
          <cell r="H32">
            <v>37587.5</v>
          </cell>
          <cell r="I32">
            <v>0.2425</v>
          </cell>
          <cell r="J32">
            <v>135.33</v>
          </cell>
          <cell r="K32">
            <v>1270.71428571429</v>
          </cell>
          <cell r="L32">
            <v>5200</v>
          </cell>
          <cell r="M32">
            <v>161200</v>
          </cell>
          <cell r="N32">
            <v>39091</v>
          </cell>
          <cell r="O32">
            <v>5400</v>
          </cell>
          <cell r="P32">
            <v>167400</v>
          </cell>
          <cell r="Q32">
            <v>40594.5</v>
          </cell>
          <cell r="R32">
            <v>1</v>
          </cell>
          <cell r="S32">
            <v>161200</v>
          </cell>
        </row>
        <row r="33">
          <cell r="A33">
            <v>741</v>
          </cell>
          <cell r="B33" t="str">
            <v>成华区新怡路店</v>
          </cell>
          <cell r="C33">
            <v>181</v>
          </cell>
          <cell r="D33" t="str">
            <v>西北片区</v>
          </cell>
          <cell r="E33">
            <v>3000</v>
          </cell>
          <cell r="F33">
            <v>3000</v>
          </cell>
          <cell r="G33">
            <v>93000</v>
          </cell>
          <cell r="H33">
            <v>24626.4</v>
          </cell>
          <cell r="I33">
            <v>0.2648</v>
          </cell>
          <cell r="J33">
            <v>51.84</v>
          </cell>
          <cell r="K33">
            <v>1196.78571428571</v>
          </cell>
          <cell r="L33">
            <v>3180</v>
          </cell>
          <cell r="M33">
            <v>98580</v>
          </cell>
          <cell r="N33">
            <v>26103.984</v>
          </cell>
          <cell r="O33">
            <v>3360</v>
          </cell>
          <cell r="P33">
            <v>104160</v>
          </cell>
          <cell r="Q33">
            <v>27581.568</v>
          </cell>
          <cell r="R33">
            <v>1</v>
          </cell>
          <cell r="S33">
            <v>98580</v>
          </cell>
        </row>
        <row r="34">
          <cell r="A34">
            <v>343</v>
          </cell>
          <cell r="B34" t="str">
            <v>光华药店</v>
          </cell>
          <cell r="C34">
            <v>181</v>
          </cell>
          <cell r="D34" t="str">
            <v>西北片区</v>
          </cell>
          <cell r="E34">
            <v>20000</v>
          </cell>
          <cell r="F34">
            <v>20000</v>
          </cell>
          <cell r="G34">
            <v>620000</v>
          </cell>
          <cell r="H34">
            <v>175584</v>
          </cell>
          <cell r="I34">
            <v>0.2832</v>
          </cell>
          <cell r="J34">
            <v>116.59</v>
          </cell>
          <cell r="K34">
            <v>5463.21428571429</v>
          </cell>
          <cell r="L34">
            <v>20600</v>
          </cell>
          <cell r="M34">
            <v>638600</v>
          </cell>
          <cell r="N34">
            <v>180851.52</v>
          </cell>
          <cell r="O34">
            <v>21200</v>
          </cell>
          <cell r="P34">
            <v>657200</v>
          </cell>
          <cell r="Q34">
            <v>186119.04</v>
          </cell>
          <cell r="R34">
            <v>1</v>
          </cell>
          <cell r="S34">
            <v>638600</v>
          </cell>
        </row>
        <row r="35">
          <cell r="A35">
            <v>585</v>
          </cell>
          <cell r="B35" t="str">
            <v>成华区羊子山西路药店（兴元华盛）</v>
          </cell>
          <cell r="C35">
            <v>181</v>
          </cell>
          <cell r="D35" t="str">
            <v>西北片区</v>
          </cell>
          <cell r="E35">
            <v>10800</v>
          </cell>
          <cell r="F35">
            <v>10800</v>
          </cell>
          <cell r="G35">
            <v>334800</v>
          </cell>
          <cell r="H35">
            <v>104926.32</v>
          </cell>
          <cell r="I35">
            <v>0.3134</v>
          </cell>
          <cell r="J35">
            <v>75.73</v>
          </cell>
          <cell r="K35">
            <v>4672.22222222222</v>
          </cell>
          <cell r="L35">
            <v>11124</v>
          </cell>
          <cell r="M35">
            <v>344844</v>
          </cell>
          <cell r="N35">
            <v>108074.1096</v>
          </cell>
          <cell r="O35">
            <v>11448</v>
          </cell>
          <cell r="P35">
            <v>354888</v>
          </cell>
          <cell r="Q35">
            <v>111221.8992</v>
          </cell>
          <cell r="R35">
            <v>1</v>
          </cell>
          <cell r="S35">
            <v>344844</v>
          </cell>
        </row>
        <row r="36">
          <cell r="A36">
            <v>104429</v>
          </cell>
          <cell r="B36" t="str">
            <v>大华街药店</v>
          </cell>
        </row>
        <row r="36">
          <cell r="D36" t="str">
            <v>西北片区</v>
          </cell>
          <cell r="E36">
            <v>2000</v>
          </cell>
          <cell r="F36">
            <v>2500</v>
          </cell>
          <cell r="G36">
            <v>77500</v>
          </cell>
          <cell r="H36">
            <v>18685.25</v>
          </cell>
          <cell r="I36">
            <v>0.2411</v>
          </cell>
          <cell r="J36">
            <v>84.49</v>
          </cell>
          <cell r="K36">
            <v>936.428571428571</v>
          </cell>
          <cell r="L36">
            <v>2650</v>
          </cell>
          <cell r="M36">
            <v>82150</v>
          </cell>
          <cell r="N36">
            <v>19806.365</v>
          </cell>
          <cell r="O36">
            <v>2800</v>
          </cell>
          <cell r="P36">
            <v>86800</v>
          </cell>
          <cell r="Q36">
            <v>20927.48</v>
          </cell>
          <cell r="R36">
            <v>1</v>
          </cell>
          <cell r="S36">
            <v>82150</v>
          </cell>
        </row>
        <row r="37">
          <cell r="A37">
            <v>709</v>
          </cell>
          <cell r="B37" t="str">
            <v>新都区马超东路店</v>
          </cell>
          <cell r="C37">
            <v>181</v>
          </cell>
          <cell r="D37" t="str">
            <v>西北片区</v>
          </cell>
          <cell r="E37">
            <v>7800</v>
          </cell>
          <cell r="F37">
            <v>8000</v>
          </cell>
          <cell r="G37">
            <v>248000</v>
          </cell>
          <cell r="H37">
            <v>78343.2</v>
          </cell>
          <cell r="I37">
            <v>0.3159</v>
          </cell>
          <cell r="J37">
            <v>66.07</v>
          </cell>
          <cell r="K37">
            <v>3958.92857142857</v>
          </cell>
          <cell r="L37">
            <v>8320</v>
          </cell>
          <cell r="M37">
            <v>257920</v>
          </cell>
          <cell r="N37">
            <v>81476.928</v>
          </cell>
          <cell r="O37">
            <v>8640</v>
          </cell>
          <cell r="P37">
            <v>267840</v>
          </cell>
          <cell r="Q37">
            <v>84610.656</v>
          </cell>
          <cell r="R37">
            <v>1</v>
          </cell>
          <cell r="S37">
            <v>257920</v>
          </cell>
        </row>
        <row r="38">
          <cell r="A38">
            <v>357</v>
          </cell>
          <cell r="B38" t="str">
            <v>清江东路药店</v>
          </cell>
          <cell r="C38">
            <v>181</v>
          </cell>
          <cell r="D38" t="str">
            <v>西北片区</v>
          </cell>
          <cell r="E38">
            <v>6600</v>
          </cell>
          <cell r="F38">
            <v>6600</v>
          </cell>
          <cell r="G38">
            <v>204600</v>
          </cell>
          <cell r="H38">
            <v>56285.46</v>
          </cell>
          <cell r="I38">
            <v>0.2751</v>
          </cell>
          <cell r="J38">
            <v>80.06</v>
          </cell>
          <cell r="K38">
            <v>2650.71428571429</v>
          </cell>
          <cell r="L38">
            <v>6864</v>
          </cell>
          <cell r="M38">
            <v>212784</v>
          </cell>
          <cell r="N38">
            <v>58536.8784</v>
          </cell>
          <cell r="O38">
            <v>7128</v>
          </cell>
          <cell r="P38">
            <v>220968</v>
          </cell>
          <cell r="Q38">
            <v>60788.2968</v>
          </cell>
          <cell r="R38">
            <v>1</v>
          </cell>
          <cell r="S38">
            <v>212784</v>
          </cell>
        </row>
        <row r="39">
          <cell r="A39">
            <v>726</v>
          </cell>
          <cell r="B39" t="str">
            <v>金牛区交大路第三药店</v>
          </cell>
          <cell r="C39">
            <v>181</v>
          </cell>
          <cell r="D39" t="str">
            <v>西北片区</v>
          </cell>
          <cell r="E39">
            <v>8700</v>
          </cell>
          <cell r="F39">
            <v>8700</v>
          </cell>
          <cell r="G39">
            <v>269700</v>
          </cell>
          <cell r="H39">
            <v>87949.17</v>
          </cell>
          <cell r="I39">
            <v>0.3261</v>
          </cell>
          <cell r="J39">
            <v>77.55</v>
          </cell>
          <cell r="K39">
            <v>3515.35714285714</v>
          </cell>
          <cell r="L39">
            <v>9048</v>
          </cell>
          <cell r="M39">
            <v>280488</v>
          </cell>
          <cell r="N39">
            <v>91467.1368</v>
          </cell>
          <cell r="O39">
            <v>9396</v>
          </cell>
          <cell r="P39">
            <v>291276</v>
          </cell>
          <cell r="Q39">
            <v>94985.1036</v>
          </cell>
          <cell r="R39">
            <v>1</v>
          </cell>
          <cell r="S39">
            <v>280488</v>
          </cell>
        </row>
        <row r="40">
          <cell r="A40">
            <v>752</v>
          </cell>
          <cell r="B40" t="str">
            <v>大药房连锁有限公司武侯区聚萃街药店</v>
          </cell>
          <cell r="C40">
            <v>181</v>
          </cell>
          <cell r="D40" t="str">
            <v>西北片区</v>
          </cell>
          <cell r="E40">
            <v>3100</v>
          </cell>
          <cell r="F40">
            <v>3100</v>
          </cell>
          <cell r="G40">
            <v>96100</v>
          </cell>
          <cell r="H40">
            <v>26446.72</v>
          </cell>
          <cell r="I40">
            <v>0.2752</v>
          </cell>
          <cell r="J40">
            <v>55.38</v>
          </cell>
          <cell r="K40">
            <v>2041.07142857143</v>
          </cell>
          <cell r="L40">
            <v>3286</v>
          </cell>
          <cell r="M40">
            <v>101866</v>
          </cell>
          <cell r="N40">
            <v>28033.5232</v>
          </cell>
          <cell r="O40">
            <v>3472</v>
          </cell>
          <cell r="P40">
            <v>107632</v>
          </cell>
          <cell r="Q40">
            <v>29620.3264</v>
          </cell>
          <cell r="R40">
            <v>1</v>
          </cell>
          <cell r="S40">
            <v>101866</v>
          </cell>
        </row>
        <row r="41">
          <cell r="A41">
            <v>103199</v>
          </cell>
          <cell r="B41" t="str">
            <v>西林一街</v>
          </cell>
          <cell r="C41">
            <v>181</v>
          </cell>
          <cell r="D41" t="str">
            <v>西北片区</v>
          </cell>
          <cell r="E41">
            <v>3800</v>
          </cell>
          <cell r="F41">
            <v>4800</v>
          </cell>
          <cell r="G41">
            <v>148800</v>
          </cell>
          <cell r="H41">
            <v>49952.16</v>
          </cell>
          <cell r="I41">
            <v>0.3357</v>
          </cell>
          <cell r="J41">
            <v>45.71</v>
          </cell>
          <cell r="K41">
            <v>2153.57142857143</v>
          </cell>
          <cell r="L41">
            <v>5088</v>
          </cell>
          <cell r="M41">
            <v>157728</v>
          </cell>
          <cell r="N41">
            <v>52949.2896</v>
          </cell>
          <cell r="O41">
            <v>5376</v>
          </cell>
          <cell r="P41">
            <v>166656</v>
          </cell>
          <cell r="Q41">
            <v>55946.4192</v>
          </cell>
          <cell r="R41">
            <v>1</v>
          </cell>
          <cell r="S41">
            <v>157728</v>
          </cell>
        </row>
        <row r="42">
          <cell r="A42">
            <v>365</v>
          </cell>
          <cell r="B42" t="str">
            <v>光华村街药店</v>
          </cell>
          <cell r="C42">
            <v>181</v>
          </cell>
          <cell r="D42" t="str">
            <v>西北片区</v>
          </cell>
          <cell r="E42">
            <v>10000</v>
          </cell>
          <cell r="F42">
            <v>10000</v>
          </cell>
          <cell r="G42">
            <v>310000</v>
          </cell>
          <cell r="H42">
            <v>103881</v>
          </cell>
          <cell r="I42">
            <v>0.3351</v>
          </cell>
          <cell r="J42">
            <v>93</v>
          </cell>
          <cell r="K42">
            <v>3953.57142857143</v>
          </cell>
          <cell r="L42">
            <v>10400</v>
          </cell>
          <cell r="M42">
            <v>322400</v>
          </cell>
          <cell r="N42">
            <v>108036.24</v>
          </cell>
          <cell r="O42">
            <v>10800</v>
          </cell>
          <cell r="P42">
            <v>334800</v>
          </cell>
          <cell r="Q42">
            <v>112191.48</v>
          </cell>
          <cell r="R42">
            <v>1</v>
          </cell>
          <cell r="S42">
            <v>322400</v>
          </cell>
        </row>
        <row r="43">
          <cell r="A43">
            <v>105267</v>
          </cell>
          <cell r="B43" t="str">
            <v>四川太极金牛区蜀汉路药店</v>
          </cell>
        </row>
        <row r="43">
          <cell r="D43" t="str">
            <v>西北片区</v>
          </cell>
        </row>
        <row r="43">
          <cell r="F43">
            <v>4000</v>
          </cell>
          <cell r="G43">
            <v>124000</v>
          </cell>
          <cell r="H43">
            <v>37200</v>
          </cell>
          <cell r="I43">
            <v>0.3</v>
          </cell>
          <cell r="J43">
            <v>55</v>
          </cell>
          <cell r="K43">
            <v>12000</v>
          </cell>
          <cell r="L43">
            <v>4320</v>
          </cell>
          <cell r="M43">
            <v>133920</v>
          </cell>
          <cell r="N43">
            <v>40176</v>
          </cell>
          <cell r="O43">
            <v>4800</v>
          </cell>
          <cell r="P43">
            <v>148800</v>
          </cell>
          <cell r="Q43">
            <v>44640</v>
          </cell>
          <cell r="R43">
            <v>1</v>
          </cell>
          <cell r="S43">
            <v>133920</v>
          </cell>
        </row>
        <row r="44">
          <cell r="A44">
            <v>307</v>
          </cell>
          <cell r="B44" t="str">
            <v>旗舰店</v>
          </cell>
          <cell r="C44">
            <v>142</v>
          </cell>
          <cell r="D44" t="str">
            <v>旗舰片</v>
          </cell>
          <cell r="E44">
            <v>70000</v>
          </cell>
          <cell r="F44">
            <v>70000</v>
          </cell>
          <cell r="G44">
            <v>2170000</v>
          </cell>
          <cell r="H44">
            <v>634942</v>
          </cell>
          <cell r="I44">
            <v>0.2926</v>
          </cell>
          <cell r="J44">
            <v>152.71</v>
          </cell>
          <cell r="K44">
            <v>15238.9285714286</v>
          </cell>
          <cell r="L44">
            <v>72800</v>
          </cell>
          <cell r="M44">
            <v>2256800</v>
          </cell>
          <cell r="N44">
            <v>660339.68</v>
          </cell>
          <cell r="O44">
            <v>75600</v>
          </cell>
          <cell r="P44">
            <v>2343600</v>
          </cell>
          <cell r="Q44">
            <v>685737.36</v>
          </cell>
          <cell r="R44">
            <v>1</v>
          </cell>
          <cell r="S44">
            <v>2256800</v>
          </cell>
        </row>
        <row r="45">
          <cell r="A45">
            <v>707</v>
          </cell>
          <cell r="B45" t="str">
            <v>成华区万科路药店</v>
          </cell>
          <cell r="C45">
            <v>232</v>
          </cell>
          <cell r="D45" t="str">
            <v>东南片区</v>
          </cell>
          <cell r="E45">
            <v>10000</v>
          </cell>
          <cell r="F45">
            <v>10000</v>
          </cell>
          <cell r="G45">
            <v>310000</v>
          </cell>
          <cell r="H45">
            <v>100378</v>
          </cell>
          <cell r="I45">
            <v>0.3238</v>
          </cell>
          <cell r="J45">
            <v>71.3</v>
          </cell>
          <cell r="K45">
            <v>4661.78571428571</v>
          </cell>
          <cell r="L45">
            <v>10400</v>
          </cell>
          <cell r="M45">
            <v>322400</v>
          </cell>
          <cell r="N45">
            <v>104393.12</v>
          </cell>
          <cell r="O45">
            <v>10800</v>
          </cell>
          <cell r="P45">
            <v>334800</v>
          </cell>
          <cell r="Q45">
            <v>108408.24</v>
          </cell>
          <cell r="R45">
            <v>1</v>
          </cell>
          <cell r="S45">
            <v>322400</v>
          </cell>
        </row>
        <row r="46">
          <cell r="A46">
            <v>399</v>
          </cell>
          <cell r="B46" t="str">
            <v>高新天久北巷药店</v>
          </cell>
          <cell r="C46">
            <v>232</v>
          </cell>
          <cell r="D46" t="str">
            <v>东南片区</v>
          </cell>
          <cell r="E46">
            <v>7200</v>
          </cell>
          <cell r="F46">
            <v>7200</v>
          </cell>
          <cell r="G46">
            <v>223200</v>
          </cell>
          <cell r="H46">
            <v>62897.76</v>
          </cell>
          <cell r="I46">
            <v>0.2818</v>
          </cell>
          <cell r="J46">
            <v>78.66</v>
          </cell>
          <cell r="K46">
            <v>3202.5</v>
          </cell>
          <cell r="L46">
            <v>7488</v>
          </cell>
          <cell r="M46">
            <v>232128</v>
          </cell>
          <cell r="N46">
            <v>65413.6704</v>
          </cell>
          <cell r="O46">
            <v>7776</v>
          </cell>
          <cell r="P46">
            <v>241056</v>
          </cell>
          <cell r="Q46">
            <v>67929.5808</v>
          </cell>
          <cell r="R46">
            <v>1</v>
          </cell>
          <cell r="S46">
            <v>232128</v>
          </cell>
        </row>
        <row r="47">
          <cell r="A47">
            <v>712</v>
          </cell>
          <cell r="B47" t="str">
            <v>成华区华泰路药店</v>
          </cell>
          <cell r="C47">
            <v>232</v>
          </cell>
          <cell r="D47" t="str">
            <v>东南片区</v>
          </cell>
          <cell r="E47">
            <v>12500</v>
          </cell>
          <cell r="F47">
            <v>12500</v>
          </cell>
          <cell r="G47">
            <v>387500</v>
          </cell>
          <cell r="H47">
            <v>132176.25</v>
          </cell>
          <cell r="I47">
            <v>0.3411</v>
          </cell>
          <cell r="J47">
            <v>71.2</v>
          </cell>
          <cell r="K47">
            <v>5674.28571428571</v>
          </cell>
          <cell r="L47">
            <v>12875</v>
          </cell>
          <cell r="M47">
            <v>399125</v>
          </cell>
          <cell r="N47">
            <v>136141.5375</v>
          </cell>
          <cell r="O47">
            <v>13250</v>
          </cell>
          <cell r="P47">
            <v>410750</v>
          </cell>
          <cell r="Q47">
            <v>140106.825</v>
          </cell>
          <cell r="R47">
            <v>1</v>
          </cell>
          <cell r="S47">
            <v>399125</v>
          </cell>
        </row>
        <row r="48">
          <cell r="A48">
            <v>743</v>
          </cell>
          <cell r="B48" t="str">
            <v>成华区万宇路药店</v>
          </cell>
          <cell r="C48">
            <v>232</v>
          </cell>
          <cell r="D48" t="str">
            <v>东南片区</v>
          </cell>
          <cell r="E48">
            <v>4000</v>
          </cell>
          <cell r="F48">
            <v>4000</v>
          </cell>
          <cell r="G48">
            <v>124000</v>
          </cell>
          <cell r="H48">
            <v>41403.6</v>
          </cell>
          <cell r="I48">
            <v>0.3339</v>
          </cell>
          <cell r="J48">
            <v>49.38</v>
          </cell>
          <cell r="K48">
            <v>2855.35714285714</v>
          </cell>
          <cell r="L48">
            <v>4240</v>
          </cell>
          <cell r="M48">
            <v>131440</v>
          </cell>
          <cell r="N48">
            <v>43887.816</v>
          </cell>
          <cell r="O48">
            <v>4480</v>
          </cell>
          <cell r="P48">
            <v>138880</v>
          </cell>
          <cell r="Q48">
            <v>46372.032</v>
          </cell>
          <cell r="R48">
            <v>1</v>
          </cell>
          <cell r="S48">
            <v>131440</v>
          </cell>
        </row>
        <row r="49">
          <cell r="A49">
            <v>733</v>
          </cell>
          <cell r="B49" t="str">
            <v>双流区东升街道三强西路药店</v>
          </cell>
          <cell r="C49">
            <v>232</v>
          </cell>
          <cell r="D49" t="str">
            <v>东南片区</v>
          </cell>
          <cell r="E49">
            <v>3400</v>
          </cell>
          <cell r="F49">
            <v>3400</v>
          </cell>
          <cell r="G49">
            <v>105400</v>
          </cell>
          <cell r="H49">
            <v>31693.78</v>
          </cell>
          <cell r="I49">
            <v>0.3007</v>
          </cell>
          <cell r="J49">
            <v>59.31</v>
          </cell>
          <cell r="K49">
            <v>2055</v>
          </cell>
          <cell r="L49">
            <v>3604</v>
          </cell>
          <cell r="M49">
            <v>111724</v>
          </cell>
          <cell r="N49">
            <v>33595.4068</v>
          </cell>
          <cell r="O49">
            <v>3808</v>
          </cell>
          <cell r="P49">
            <v>118048</v>
          </cell>
          <cell r="Q49">
            <v>35497.0336</v>
          </cell>
          <cell r="R49">
            <v>1</v>
          </cell>
          <cell r="S49">
            <v>111724</v>
          </cell>
        </row>
        <row r="50">
          <cell r="A50">
            <v>740</v>
          </cell>
          <cell r="B50" t="str">
            <v>成华区华康路药店</v>
          </cell>
          <cell r="C50">
            <v>232</v>
          </cell>
          <cell r="D50" t="str">
            <v>东南片区</v>
          </cell>
          <cell r="E50">
            <v>3500</v>
          </cell>
          <cell r="F50">
            <v>3500</v>
          </cell>
          <cell r="G50">
            <v>108500</v>
          </cell>
          <cell r="H50">
            <v>34600.65</v>
          </cell>
          <cell r="I50">
            <v>0.3189</v>
          </cell>
          <cell r="J50">
            <v>56.32</v>
          </cell>
          <cell r="K50">
            <v>2014.28571428571</v>
          </cell>
          <cell r="L50">
            <v>3710</v>
          </cell>
          <cell r="M50">
            <v>115010</v>
          </cell>
          <cell r="N50">
            <v>36676.689</v>
          </cell>
          <cell r="O50">
            <v>3920</v>
          </cell>
          <cell r="P50">
            <v>121520</v>
          </cell>
          <cell r="Q50">
            <v>38752.728</v>
          </cell>
          <cell r="R50">
            <v>1</v>
          </cell>
          <cell r="S50">
            <v>115010</v>
          </cell>
        </row>
        <row r="51">
          <cell r="A51">
            <v>737</v>
          </cell>
          <cell r="B51" t="str">
            <v>高新区大源北街药店</v>
          </cell>
          <cell r="C51">
            <v>232</v>
          </cell>
          <cell r="D51" t="str">
            <v>东南片区</v>
          </cell>
          <cell r="E51">
            <v>5300</v>
          </cell>
          <cell r="F51">
            <v>5500</v>
          </cell>
          <cell r="G51">
            <v>170500</v>
          </cell>
          <cell r="H51">
            <v>60595.7</v>
          </cell>
          <cell r="I51">
            <v>0.3554</v>
          </cell>
          <cell r="J51">
            <v>52</v>
          </cell>
          <cell r="K51">
            <v>3369.64285714286</v>
          </cell>
          <cell r="L51">
            <v>5720</v>
          </cell>
          <cell r="M51">
            <v>177320</v>
          </cell>
          <cell r="N51">
            <v>63019.528</v>
          </cell>
          <cell r="O51">
            <v>5940</v>
          </cell>
          <cell r="P51">
            <v>184140</v>
          </cell>
          <cell r="Q51">
            <v>65443.356</v>
          </cell>
          <cell r="R51">
            <v>1</v>
          </cell>
          <cell r="S51">
            <v>177320</v>
          </cell>
        </row>
        <row r="52">
          <cell r="A52">
            <v>753</v>
          </cell>
          <cell r="B52" t="str">
            <v>锦江区合欢树街药店</v>
          </cell>
          <cell r="C52">
            <v>232</v>
          </cell>
          <cell r="D52" t="str">
            <v>东南片区</v>
          </cell>
          <cell r="E52">
            <v>2800</v>
          </cell>
          <cell r="F52">
            <v>2800</v>
          </cell>
          <cell r="G52">
            <v>86800</v>
          </cell>
          <cell r="H52">
            <v>21925.68</v>
          </cell>
          <cell r="I52">
            <v>0.2526</v>
          </cell>
          <cell r="J52">
            <v>63.62</v>
          </cell>
          <cell r="K52">
            <v>1498.92857142857</v>
          </cell>
          <cell r="L52">
            <v>2968</v>
          </cell>
          <cell r="M52">
            <v>92008</v>
          </cell>
          <cell r="N52">
            <v>23241.2208</v>
          </cell>
          <cell r="O52">
            <v>3136</v>
          </cell>
          <cell r="P52">
            <v>97216</v>
          </cell>
          <cell r="Q52">
            <v>24556.7616</v>
          </cell>
          <cell r="R52">
            <v>1</v>
          </cell>
          <cell r="S52">
            <v>92008</v>
          </cell>
        </row>
        <row r="53">
          <cell r="A53">
            <v>103639</v>
          </cell>
          <cell r="B53" t="str">
            <v>金马河</v>
          </cell>
          <cell r="C53">
            <v>232</v>
          </cell>
          <cell r="D53" t="str">
            <v>东南片区</v>
          </cell>
          <cell r="E53">
            <v>4000</v>
          </cell>
          <cell r="F53">
            <v>4800</v>
          </cell>
          <cell r="G53">
            <v>148800</v>
          </cell>
          <cell r="H53">
            <v>46470.24</v>
          </cell>
          <cell r="I53">
            <v>0.3123</v>
          </cell>
          <cell r="J53">
            <v>48.86</v>
          </cell>
          <cell r="K53">
            <v>2090.35714285714</v>
          </cell>
          <cell r="L53">
            <v>5088</v>
          </cell>
          <cell r="M53">
            <v>157728</v>
          </cell>
          <cell r="N53">
            <v>49258.4544</v>
          </cell>
          <cell r="O53">
            <v>5376</v>
          </cell>
          <cell r="P53">
            <v>166656</v>
          </cell>
          <cell r="Q53">
            <v>52046.6688</v>
          </cell>
          <cell r="R53">
            <v>1</v>
          </cell>
          <cell r="S53">
            <v>157728</v>
          </cell>
        </row>
        <row r="54">
          <cell r="A54">
            <v>377</v>
          </cell>
          <cell r="B54" t="str">
            <v>新园大道药店</v>
          </cell>
          <cell r="C54">
            <v>232</v>
          </cell>
          <cell r="D54" t="str">
            <v>东南片区</v>
          </cell>
          <cell r="E54">
            <v>7500</v>
          </cell>
          <cell r="F54">
            <v>7500</v>
          </cell>
          <cell r="G54">
            <v>232500</v>
          </cell>
          <cell r="H54">
            <v>80910</v>
          </cell>
          <cell r="I54">
            <v>0.348</v>
          </cell>
          <cell r="J54">
            <v>53.36</v>
          </cell>
          <cell r="K54">
            <v>4283.57142857143</v>
          </cell>
          <cell r="L54">
            <v>7800</v>
          </cell>
          <cell r="M54">
            <v>241800</v>
          </cell>
          <cell r="N54">
            <v>84146.4</v>
          </cell>
          <cell r="O54">
            <v>8100</v>
          </cell>
          <cell r="P54">
            <v>251100</v>
          </cell>
          <cell r="Q54">
            <v>87382.8</v>
          </cell>
          <cell r="R54">
            <v>1</v>
          </cell>
          <cell r="S54">
            <v>241800</v>
          </cell>
        </row>
        <row r="55">
          <cell r="A55">
            <v>545</v>
          </cell>
          <cell r="B55" t="str">
            <v>龙潭西路店</v>
          </cell>
          <cell r="C55">
            <v>232</v>
          </cell>
          <cell r="D55" t="str">
            <v>东南片区</v>
          </cell>
          <cell r="E55">
            <v>3300</v>
          </cell>
          <cell r="F55">
            <v>3000</v>
          </cell>
          <cell r="G55">
            <v>93000</v>
          </cell>
          <cell r="H55">
            <v>28151.1</v>
          </cell>
          <cell r="I55">
            <v>0.3027</v>
          </cell>
          <cell r="J55">
            <v>53.21</v>
          </cell>
          <cell r="K55">
            <v>1801.07142857143</v>
          </cell>
          <cell r="L55">
            <v>3180</v>
          </cell>
          <cell r="M55">
            <v>98580</v>
          </cell>
          <cell r="N55">
            <v>29840.166</v>
          </cell>
          <cell r="O55">
            <v>3360</v>
          </cell>
          <cell r="P55">
            <v>104160</v>
          </cell>
          <cell r="Q55">
            <v>31529.232</v>
          </cell>
          <cell r="R55">
            <v>1</v>
          </cell>
          <cell r="S55">
            <v>98580</v>
          </cell>
        </row>
        <row r="56">
          <cell r="A56">
            <v>724</v>
          </cell>
          <cell r="B56" t="str">
            <v>锦江区观音桥街药店</v>
          </cell>
          <cell r="C56">
            <v>232</v>
          </cell>
          <cell r="D56" t="str">
            <v>东南片区</v>
          </cell>
          <cell r="E56">
            <v>8700</v>
          </cell>
          <cell r="F56">
            <v>9000</v>
          </cell>
          <cell r="G56">
            <v>279000</v>
          </cell>
          <cell r="H56">
            <v>88498.8</v>
          </cell>
          <cell r="I56">
            <v>0.3172</v>
          </cell>
          <cell r="J56">
            <v>55.26</v>
          </cell>
          <cell r="K56">
            <v>4581.42857142857</v>
          </cell>
          <cell r="L56">
            <v>9360</v>
          </cell>
          <cell r="M56">
            <v>290160</v>
          </cell>
          <cell r="N56">
            <v>92038.752</v>
          </cell>
          <cell r="O56">
            <v>9720</v>
          </cell>
          <cell r="P56">
            <v>301320</v>
          </cell>
          <cell r="Q56">
            <v>95578.704</v>
          </cell>
          <cell r="R56">
            <v>1</v>
          </cell>
          <cell r="S56">
            <v>290160</v>
          </cell>
        </row>
        <row r="57">
          <cell r="A57">
            <v>546</v>
          </cell>
          <cell r="B57" t="str">
            <v>锦江区榕声路店</v>
          </cell>
          <cell r="C57">
            <v>232</v>
          </cell>
          <cell r="D57" t="str">
            <v>东南片区</v>
          </cell>
          <cell r="E57">
            <v>9550</v>
          </cell>
          <cell r="F57">
            <v>9550</v>
          </cell>
          <cell r="G57">
            <v>296050</v>
          </cell>
          <cell r="H57">
            <v>107466.15</v>
          </cell>
          <cell r="I57">
            <v>0.363</v>
          </cell>
          <cell r="J57">
            <v>63.98</v>
          </cell>
          <cell r="K57">
            <v>4636.07142857143</v>
          </cell>
          <cell r="L57">
            <v>9932</v>
          </cell>
          <cell r="M57">
            <v>307892</v>
          </cell>
          <cell r="N57">
            <v>111764.796</v>
          </cell>
          <cell r="O57">
            <v>10314</v>
          </cell>
          <cell r="P57">
            <v>319734</v>
          </cell>
          <cell r="Q57">
            <v>116063.442</v>
          </cell>
          <cell r="R57">
            <v>1</v>
          </cell>
          <cell r="S57">
            <v>307892</v>
          </cell>
        </row>
        <row r="58">
          <cell r="A58">
            <v>598</v>
          </cell>
          <cell r="B58" t="str">
            <v>锦江区水杉街药店</v>
          </cell>
          <cell r="C58">
            <v>232</v>
          </cell>
          <cell r="D58" t="str">
            <v>东南片区</v>
          </cell>
          <cell r="E58">
            <v>7000</v>
          </cell>
          <cell r="F58">
            <v>7000</v>
          </cell>
          <cell r="G58">
            <v>217000</v>
          </cell>
          <cell r="H58">
            <v>76145.3</v>
          </cell>
          <cell r="I58">
            <v>0.3509</v>
          </cell>
          <cell r="J58">
            <v>58.15</v>
          </cell>
          <cell r="K58">
            <v>3206.78571428571</v>
          </cell>
          <cell r="L58">
            <v>7280</v>
          </cell>
          <cell r="M58">
            <v>225680</v>
          </cell>
          <cell r="N58">
            <v>79191.112</v>
          </cell>
          <cell r="O58">
            <v>7560</v>
          </cell>
          <cell r="P58">
            <v>234360</v>
          </cell>
          <cell r="Q58">
            <v>82236.924</v>
          </cell>
          <cell r="R58">
            <v>1</v>
          </cell>
          <cell r="S58">
            <v>225680</v>
          </cell>
        </row>
        <row r="59">
          <cell r="A59">
            <v>105396</v>
          </cell>
          <cell r="B59" t="str">
            <v>武侯区航中路店</v>
          </cell>
          <cell r="C59">
            <v>232</v>
          </cell>
          <cell r="D59" t="str">
            <v>东南片区</v>
          </cell>
          <cell r="E59">
            <v>0</v>
          </cell>
          <cell r="F59">
            <v>2000</v>
          </cell>
          <cell r="G59">
            <v>62000</v>
          </cell>
          <cell r="H59">
            <v>18600</v>
          </cell>
          <cell r="I59">
            <v>0.3</v>
          </cell>
          <cell r="J59">
            <v>55</v>
          </cell>
          <cell r="K59">
            <v>10000</v>
          </cell>
          <cell r="L59">
            <v>2200</v>
          </cell>
          <cell r="M59">
            <v>68200</v>
          </cell>
          <cell r="N59">
            <v>20460</v>
          </cell>
          <cell r="O59">
            <v>2400</v>
          </cell>
          <cell r="P59">
            <v>74400</v>
          </cell>
          <cell r="Q59">
            <v>22320</v>
          </cell>
          <cell r="R59">
            <v>1</v>
          </cell>
          <cell r="S59">
            <v>68200</v>
          </cell>
        </row>
        <row r="60">
          <cell r="A60">
            <v>102935</v>
          </cell>
          <cell r="B60" t="str">
            <v>青羊区童子街</v>
          </cell>
          <cell r="C60">
            <v>232</v>
          </cell>
          <cell r="D60" t="str">
            <v>城中片区</v>
          </cell>
          <cell r="E60">
            <v>4000</v>
          </cell>
          <cell r="F60">
            <v>4200</v>
          </cell>
          <cell r="G60">
            <v>130200</v>
          </cell>
          <cell r="H60">
            <v>39372.48</v>
          </cell>
          <cell r="I60">
            <v>0.3024</v>
          </cell>
          <cell r="J60">
            <v>54.8</v>
          </cell>
          <cell r="K60">
            <v>2485.71428571429</v>
          </cell>
          <cell r="L60">
            <v>4452</v>
          </cell>
          <cell r="M60">
            <v>138012</v>
          </cell>
          <cell r="N60">
            <v>41734.8288</v>
          </cell>
          <cell r="O60">
            <v>4704</v>
          </cell>
          <cell r="P60">
            <v>145824</v>
          </cell>
          <cell r="Q60">
            <v>44097.1776</v>
          </cell>
          <cell r="R60">
            <v>1</v>
          </cell>
          <cell r="S60">
            <v>138012</v>
          </cell>
        </row>
        <row r="61">
          <cell r="A61">
            <v>102478</v>
          </cell>
          <cell r="B61" t="str">
            <v>锦江区静明路药店</v>
          </cell>
          <cell r="C61">
            <v>23</v>
          </cell>
          <cell r="D61" t="str">
            <v>城中片区</v>
          </cell>
          <cell r="E61">
            <v>2500</v>
          </cell>
          <cell r="F61">
            <v>2500</v>
          </cell>
          <cell r="G61">
            <v>77500</v>
          </cell>
          <cell r="H61">
            <v>19816.75</v>
          </cell>
          <cell r="I61">
            <v>0.2557</v>
          </cell>
          <cell r="J61">
            <v>58.62</v>
          </cell>
          <cell r="K61">
            <v>1278.21428571429</v>
          </cell>
          <cell r="L61">
            <v>2650</v>
          </cell>
          <cell r="M61">
            <v>82150</v>
          </cell>
          <cell r="N61">
            <v>21005.755</v>
          </cell>
          <cell r="O61">
            <v>2800</v>
          </cell>
          <cell r="P61">
            <v>86800</v>
          </cell>
          <cell r="Q61">
            <v>22194.76</v>
          </cell>
          <cell r="R61">
            <v>1</v>
          </cell>
          <cell r="S61">
            <v>82150</v>
          </cell>
        </row>
        <row r="62">
          <cell r="A62">
            <v>718</v>
          </cell>
          <cell r="B62" t="str">
            <v>龙泉驿区龙泉街道驿生路药店</v>
          </cell>
          <cell r="C62">
            <v>23</v>
          </cell>
          <cell r="D62" t="str">
            <v>城中片区</v>
          </cell>
          <cell r="E62">
            <v>3000</v>
          </cell>
          <cell r="F62">
            <v>3000</v>
          </cell>
          <cell r="G62">
            <v>93000</v>
          </cell>
          <cell r="H62">
            <v>26458.5</v>
          </cell>
          <cell r="I62">
            <v>0.2845</v>
          </cell>
          <cell r="J62">
            <v>70.83</v>
          </cell>
          <cell r="K62">
            <v>1322.14285714286</v>
          </cell>
          <cell r="L62">
            <v>3180</v>
          </cell>
          <cell r="M62">
            <v>98580</v>
          </cell>
          <cell r="N62">
            <v>28046.01</v>
          </cell>
          <cell r="O62">
            <v>3360</v>
          </cell>
          <cell r="P62">
            <v>104160</v>
          </cell>
          <cell r="Q62">
            <v>29633.52</v>
          </cell>
          <cell r="R62">
            <v>1</v>
          </cell>
          <cell r="S62">
            <v>98580</v>
          </cell>
        </row>
        <row r="63">
          <cell r="A63">
            <v>391</v>
          </cell>
          <cell r="B63" t="str">
            <v>金丝街药店</v>
          </cell>
          <cell r="C63">
            <v>23</v>
          </cell>
          <cell r="D63" t="str">
            <v>城中片区</v>
          </cell>
          <cell r="E63">
            <v>6667.8596</v>
          </cell>
          <cell r="F63">
            <v>7500</v>
          </cell>
          <cell r="G63">
            <v>232500</v>
          </cell>
          <cell r="H63">
            <v>73958.25</v>
          </cell>
          <cell r="I63">
            <v>0.3181</v>
          </cell>
          <cell r="J63">
            <v>84.02</v>
          </cell>
          <cell r="K63">
            <v>3133.63636363636</v>
          </cell>
          <cell r="L63">
            <v>7800</v>
          </cell>
          <cell r="M63">
            <v>241800</v>
          </cell>
          <cell r="N63">
            <v>76916.58</v>
          </cell>
          <cell r="O63">
            <v>8100</v>
          </cell>
          <cell r="P63">
            <v>251100</v>
          </cell>
          <cell r="Q63">
            <v>79874.91</v>
          </cell>
          <cell r="R63">
            <v>1</v>
          </cell>
          <cell r="S63">
            <v>241800</v>
          </cell>
        </row>
        <row r="64">
          <cell r="A64">
            <v>355</v>
          </cell>
          <cell r="B64" t="str">
            <v>双林路药店</v>
          </cell>
          <cell r="C64">
            <v>23</v>
          </cell>
          <cell r="D64" t="str">
            <v>城中片区</v>
          </cell>
          <cell r="E64">
            <v>7773.23505</v>
          </cell>
          <cell r="F64">
            <v>7773.23505</v>
          </cell>
          <cell r="G64">
            <v>240970.28655</v>
          </cell>
          <cell r="H64">
            <v>78315.34312875</v>
          </cell>
          <cell r="I64">
            <v>0.325</v>
          </cell>
          <cell r="J64">
            <v>72.87</v>
          </cell>
          <cell r="K64">
            <v>3356.78571428571</v>
          </cell>
          <cell r="L64">
            <v>8084.164452</v>
          </cell>
          <cell r="M64">
            <v>250609.098012</v>
          </cell>
          <cell r="N64">
            <v>81447.9568539</v>
          </cell>
          <cell r="O64">
            <v>8395.093854</v>
          </cell>
          <cell r="P64">
            <v>260247.909474</v>
          </cell>
          <cell r="Q64">
            <v>84580.57057905</v>
          </cell>
          <cell r="R64">
            <v>1</v>
          </cell>
          <cell r="S64">
            <v>250609.1</v>
          </cell>
        </row>
        <row r="65">
          <cell r="A65">
            <v>578</v>
          </cell>
          <cell r="B65" t="str">
            <v>成华区华油路药店</v>
          </cell>
          <cell r="C65">
            <v>23</v>
          </cell>
          <cell r="D65" t="str">
            <v>城中片区</v>
          </cell>
          <cell r="E65">
            <v>7500</v>
          </cell>
          <cell r="F65">
            <v>7500</v>
          </cell>
          <cell r="G65">
            <v>232500</v>
          </cell>
          <cell r="H65">
            <v>80049.75</v>
          </cell>
          <cell r="I65">
            <v>0.3443</v>
          </cell>
          <cell r="J65">
            <v>58.34</v>
          </cell>
          <cell r="K65">
            <v>4143.21428571429</v>
          </cell>
          <cell r="L65">
            <v>7800</v>
          </cell>
          <cell r="M65">
            <v>241800</v>
          </cell>
          <cell r="N65">
            <v>83251.74</v>
          </cell>
          <cell r="O65">
            <v>8100</v>
          </cell>
          <cell r="P65">
            <v>251100</v>
          </cell>
          <cell r="Q65">
            <v>86453.73</v>
          </cell>
          <cell r="R65">
            <v>1</v>
          </cell>
          <cell r="S65">
            <v>241800</v>
          </cell>
        </row>
        <row r="66">
          <cell r="A66">
            <v>572</v>
          </cell>
          <cell r="B66" t="str">
            <v>郫县郫筒镇东大街药店</v>
          </cell>
          <cell r="C66">
            <v>23</v>
          </cell>
          <cell r="D66" t="str">
            <v>城中片区</v>
          </cell>
          <cell r="E66">
            <v>6000</v>
          </cell>
          <cell r="F66">
            <v>6000</v>
          </cell>
          <cell r="G66">
            <v>186000</v>
          </cell>
          <cell r="H66">
            <v>57120.6</v>
          </cell>
          <cell r="I66">
            <v>0.3071</v>
          </cell>
          <cell r="J66">
            <v>72.87</v>
          </cell>
          <cell r="K66">
            <v>2433.21428571429</v>
          </cell>
          <cell r="L66">
            <v>6240</v>
          </cell>
          <cell r="M66">
            <v>193440</v>
          </cell>
          <cell r="N66">
            <v>59405.424</v>
          </cell>
          <cell r="O66">
            <v>6480</v>
          </cell>
          <cell r="P66">
            <v>200880</v>
          </cell>
          <cell r="Q66">
            <v>61690.248</v>
          </cell>
          <cell r="R66">
            <v>1</v>
          </cell>
          <cell r="S66">
            <v>193440</v>
          </cell>
        </row>
        <row r="67">
          <cell r="A67">
            <v>349</v>
          </cell>
          <cell r="B67" t="str">
            <v>人民中路店</v>
          </cell>
          <cell r="C67">
            <v>23</v>
          </cell>
          <cell r="D67" t="str">
            <v>城中片区</v>
          </cell>
          <cell r="E67">
            <v>6200</v>
          </cell>
          <cell r="F67">
            <v>6200</v>
          </cell>
          <cell r="G67">
            <v>192200</v>
          </cell>
          <cell r="H67">
            <v>67558.3</v>
          </cell>
          <cell r="I67">
            <v>0.3515</v>
          </cell>
          <cell r="J67">
            <v>71.85</v>
          </cell>
          <cell r="K67">
            <v>3072.85714285714</v>
          </cell>
          <cell r="L67">
            <v>6448</v>
          </cell>
          <cell r="M67">
            <v>199888</v>
          </cell>
          <cell r="N67">
            <v>70260.632</v>
          </cell>
          <cell r="O67">
            <v>6696</v>
          </cell>
          <cell r="P67">
            <v>207576</v>
          </cell>
          <cell r="Q67">
            <v>72962.964</v>
          </cell>
          <cell r="R67">
            <v>1</v>
          </cell>
          <cell r="S67">
            <v>199888</v>
          </cell>
        </row>
        <row r="68">
          <cell r="A68">
            <v>723</v>
          </cell>
          <cell r="B68" t="str">
            <v>锦江区柳翠路药店</v>
          </cell>
          <cell r="C68">
            <v>23</v>
          </cell>
          <cell r="D68" t="str">
            <v>城中片区</v>
          </cell>
          <cell r="E68">
            <v>3600</v>
          </cell>
          <cell r="F68">
            <v>3600</v>
          </cell>
          <cell r="G68">
            <v>111600</v>
          </cell>
          <cell r="H68">
            <v>34551.36</v>
          </cell>
          <cell r="I68">
            <v>0.3096</v>
          </cell>
          <cell r="J68">
            <v>48.92</v>
          </cell>
          <cell r="K68">
            <v>2271.42857142857</v>
          </cell>
          <cell r="L68">
            <v>3816</v>
          </cell>
          <cell r="M68">
            <v>118296</v>
          </cell>
          <cell r="N68">
            <v>36624.4416</v>
          </cell>
          <cell r="O68">
            <v>4032</v>
          </cell>
          <cell r="P68">
            <v>124992</v>
          </cell>
          <cell r="Q68">
            <v>38697.5232</v>
          </cell>
          <cell r="R68">
            <v>1</v>
          </cell>
          <cell r="S68">
            <v>118296</v>
          </cell>
        </row>
        <row r="69">
          <cell r="A69">
            <v>373</v>
          </cell>
          <cell r="B69" t="str">
            <v>通盈街药店</v>
          </cell>
          <cell r="C69">
            <v>23</v>
          </cell>
          <cell r="D69" t="str">
            <v>城中片区</v>
          </cell>
          <cell r="E69">
            <v>9000</v>
          </cell>
          <cell r="F69">
            <v>9000</v>
          </cell>
          <cell r="G69">
            <v>279000</v>
          </cell>
          <cell r="H69">
            <v>91037.7</v>
          </cell>
          <cell r="I69">
            <v>0.3263</v>
          </cell>
          <cell r="J69">
            <v>65.12</v>
          </cell>
          <cell r="K69">
            <v>4272.85714285714</v>
          </cell>
          <cell r="L69">
            <v>9360</v>
          </cell>
          <cell r="M69">
            <v>290160</v>
          </cell>
          <cell r="N69">
            <v>94679.208</v>
          </cell>
          <cell r="O69">
            <v>9720</v>
          </cell>
          <cell r="P69">
            <v>301320</v>
          </cell>
          <cell r="Q69">
            <v>98320.716</v>
          </cell>
          <cell r="R69">
            <v>1</v>
          </cell>
          <cell r="S69">
            <v>290160</v>
          </cell>
        </row>
        <row r="70">
          <cell r="A70">
            <v>515</v>
          </cell>
          <cell r="B70" t="str">
            <v>成华区崔家店路药店</v>
          </cell>
          <cell r="C70">
            <v>23</v>
          </cell>
          <cell r="D70" t="str">
            <v>城中片区</v>
          </cell>
          <cell r="E70">
            <v>6800</v>
          </cell>
          <cell r="F70">
            <v>6800</v>
          </cell>
          <cell r="G70">
            <v>210800</v>
          </cell>
          <cell r="H70">
            <v>68657.56</v>
          </cell>
          <cell r="I70">
            <v>0.3257</v>
          </cell>
          <cell r="J70">
            <v>64.4</v>
          </cell>
          <cell r="K70">
            <v>3297.85714285714</v>
          </cell>
          <cell r="L70">
            <v>7072</v>
          </cell>
          <cell r="M70">
            <v>219232</v>
          </cell>
          <cell r="N70">
            <v>71403.8624</v>
          </cell>
          <cell r="O70">
            <v>7344</v>
          </cell>
          <cell r="P70">
            <v>227664</v>
          </cell>
          <cell r="Q70">
            <v>74150.1648</v>
          </cell>
          <cell r="R70">
            <v>1</v>
          </cell>
          <cell r="S70">
            <v>219232</v>
          </cell>
        </row>
        <row r="71">
          <cell r="A71">
            <v>742</v>
          </cell>
          <cell r="B71" t="str">
            <v>锦江区庆云南街药店</v>
          </cell>
          <cell r="C71">
            <v>23</v>
          </cell>
          <cell r="D71" t="str">
            <v>城中片区</v>
          </cell>
          <cell r="E71">
            <v>9000</v>
          </cell>
          <cell r="F71">
            <v>8600</v>
          </cell>
          <cell r="G71">
            <v>266600</v>
          </cell>
          <cell r="H71">
            <v>69902.52</v>
          </cell>
          <cell r="I71">
            <v>0.2622</v>
          </cell>
          <cell r="J71">
            <v>105.57</v>
          </cell>
          <cell r="K71">
            <v>2446.07142857143</v>
          </cell>
          <cell r="L71">
            <v>8944</v>
          </cell>
          <cell r="M71">
            <v>277264</v>
          </cell>
          <cell r="N71">
            <v>72698.6208</v>
          </cell>
          <cell r="O71">
            <v>9288</v>
          </cell>
          <cell r="P71">
            <v>287928</v>
          </cell>
          <cell r="Q71">
            <v>75494.7216</v>
          </cell>
          <cell r="R71">
            <v>1</v>
          </cell>
          <cell r="S71">
            <v>277264</v>
          </cell>
        </row>
        <row r="72">
          <cell r="A72">
            <v>308</v>
          </cell>
          <cell r="B72" t="str">
            <v>红星店</v>
          </cell>
          <cell r="C72">
            <v>23</v>
          </cell>
          <cell r="D72" t="str">
            <v>城中片区</v>
          </cell>
          <cell r="E72">
            <v>7500</v>
          </cell>
          <cell r="F72">
            <v>7500</v>
          </cell>
          <cell r="G72">
            <v>232500</v>
          </cell>
          <cell r="H72">
            <v>81026.25</v>
          </cell>
          <cell r="I72">
            <v>0.3485</v>
          </cell>
          <cell r="J72">
            <v>83.93</v>
          </cell>
          <cell r="K72">
            <v>3204.64285714286</v>
          </cell>
          <cell r="L72">
            <v>7800</v>
          </cell>
          <cell r="M72">
            <v>241800</v>
          </cell>
          <cell r="N72">
            <v>84267.3</v>
          </cell>
          <cell r="O72">
            <v>8100</v>
          </cell>
          <cell r="P72">
            <v>251100</v>
          </cell>
          <cell r="Q72">
            <v>87508.35</v>
          </cell>
          <cell r="R72">
            <v>1</v>
          </cell>
          <cell r="S72">
            <v>241800</v>
          </cell>
        </row>
        <row r="73">
          <cell r="A73">
            <v>337</v>
          </cell>
          <cell r="B73" t="str">
            <v>四川太极浆洗街药店</v>
          </cell>
        </row>
        <row r="73">
          <cell r="D73" t="str">
            <v>城中片区</v>
          </cell>
          <cell r="E73">
            <v>30000</v>
          </cell>
          <cell r="F73">
            <v>30000</v>
          </cell>
          <cell r="G73">
            <v>27000</v>
          </cell>
          <cell r="H73">
            <v>27000</v>
          </cell>
          <cell r="I73">
            <v>0.235</v>
          </cell>
          <cell r="J73">
            <v>119</v>
          </cell>
          <cell r="K73">
            <v>6820</v>
          </cell>
          <cell r="L73">
            <v>28620</v>
          </cell>
          <cell r="M73">
            <v>887220</v>
          </cell>
          <cell r="N73">
            <v>208496.7</v>
          </cell>
          <cell r="O73">
            <v>32400</v>
          </cell>
          <cell r="P73">
            <v>1004400</v>
          </cell>
          <cell r="Q73">
            <v>236034</v>
          </cell>
          <cell r="R73">
            <v>1</v>
          </cell>
          <cell r="S73">
            <v>887220</v>
          </cell>
        </row>
        <row r="74">
          <cell r="A74">
            <v>341</v>
          </cell>
          <cell r="B74" t="str">
            <v>邛崃中心药店</v>
          </cell>
          <cell r="C74">
            <v>235</v>
          </cell>
          <cell r="D74" t="str">
            <v>城郊一片区</v>
          </cell>
          <cell r="E74">
            <v>19500</v>
          </cell>
          <cell r="F74">
            <v>19500</v>
          </cell>
          <cell r="G74">
            <v>604500</v>
          </cell>
          <cell r="H74">
            <v>181894.05</v>
          </cell>
          <cell r="I74">
            <v>0.3009</v>
          </cell>
          <cell r="J74">
            <v>92.95</v>
          </cell>
          <cell r="K74">
            <v>6746.78571428571</v>
          </cell>
          <cell r="L74">
            <v>20085</v>
          </cell>
          <cell r="M74">
            <v>622635</v>
          </cell>
          <cell r="N74">
            <v>187350.8715</v>
          </cell>
          <cell r="O74">
            <v>20670</v>
          </cell>
          <cell r="P74">
            <v>640770</v>
          </cell>
          <cell r="Q74">
            <v>192807.693</v>
          </cell>
          <cell r="R74">
            <v>1</v>
          </cell>
          <cell r="S74">
            <v>622635</v>
          </cell>
        </row>
        <row r="75">
          <cell r="A75">
            <v>748</v>
          </cell>
          <cell r="B75" t="str">
            <v>大邑县晋原镇东街药店</v>
          </cell>
          <cell r="C75">
            <v>235</v>
          </cell>
          <cell r="D75" t="str">
            <v>城郊一片区</v>
          </cell>
          <cell r="E75">
            <v>3649.444</v>
          </cell>
          <cell r="F75">
            <v>4200</v>
          </cell>
          <cell r="G75">
            <v>130200</v>
          </cell>
          <cell r="H75">
            <v>40127.64</v>
          </cell>
          <cell r="I75">
            <v>0.3082</v>
          </cell>
          <cell r="J75">
            <v>65.38</v>
          </cell>
          <cell r="K75">
            <v>2089.28571428571</v>
          </cell>
          <cell r="L75">
            <v>4452</v>
          </cell>
          <cell r="M75">
            <v>138012</v>
          </cell>
          <cell r="N75">
            <v>42535.2984</v>
          </cell>
          <cell r="O75">
            <v>4704</v>
          </cell>
          <cell r="P75">
            <v>145824</v>
          </cell>
          <cell r="Q75">
            <v>44942.9568</v>
          </cell>
          <cell r="R75">
            <v>1</v>
          </cell>
          <cell r="S75">
            <v>138012</v>
          </cell>
        </row>
        <row r="76">
          <cell r="A76">
            <v>549</v>
          </cell>
          <cell r="B76" t="str">
            <v>大邑县晋源镇东壕沟段药店</v>
          </cell>
          <cell r="C76">
            <v>235</v>
          </cell>
          <cell r="D76" t="str">
            <v>城郊一片区</v>
          </cell>
          <cell r="E76">
            <v>3700</v>
          </cell>
          <cell r="F76">
            <v>4000</v>
          </cell>
          <cell r="G76">
            <v>124000</v>
          </cell>
          <cell r="H76">
            <v>34521.6</v>
          </cell>
          <cell r="I76">
            <v>0.2784</v>
          </cell>
          <cell r="J76">
            <v>67.6</v>
          </cell>
          <cell r="K76">
            <v>1925.35714285714</v>
          </cell>
          <cell r="L76">
            <v>4240</v>
          </cell>
          <cell r="M76">
            <v>131440</v>
          </cell>
          <cell r="N76">
            <v>36592.896</v>
          </cell>
          <cell r="O76">
            <v>4480</v>
          </cell>
          <cell r="P76">
            <v>138880</v>
          </cell>
          <cell r="Q76">
            <v>38664.192</v>
          </cell>
          <cell r="R76">
            <v>1</v>
          </cell>
          <cell r="S76">
            <v>131440</v>
          </cell>
        </row>
        <row r="77">
          <cell r="A77">
            <v>102567</v>
          </cell>
          <cell r="B77" t="str">
            <v>新津武阳西路</v>
          </cell>
          <cell r="C77">
            <v>235</v>
          </cell>
          <cell r="D77" t="str">
            <v>城郊一片区</v>
          </cell>
          <cell r="E77">
            <v>2650</v>
          </cell>
          <cell r="F77">
            <v>2800</v>
          </cell>
          <cell r="G77">
            <v>86800</v>
          </cell>
          <cell r="H77">
            <v>24755.36</v>
          </cell>
          <cell r="I77">
            <v>0.2852</v>
          </cell>
          <cell r="J77">
            <v>64.2</v>
          </cell>
          <cell r="K77">
            <v>1415.35714285714</v>
          </cell>
          <cell r="L77">
            <v>2968</v>
          </cell>
          <cell r="M77">
            <v>92008</v>
          </cell>
          <cell r="N77">
            <v>26240.6816</v>
          </cell>
          <cell r="O77">
            <v>3136</v>
          </cell>
          <cell r="P77">
            <v>97216</v>
          </cell>
          <cell r="Q77">
            <v>27726.0032</v>
          </cell>
          <cell r="R77">
            <v>1</v>
          </cell>
          <cell r="S77">
            <v>92008</v>
          </cell>
        </row>
        <row r="78">
          <cell r="A78">
            <v>720</v>
          </cell>
          <cell r="B78" t="str">
            <v>大邑县新场镇文昌街药店</v>
          </cell>
          <cell r="C78">
            <v>235</v>
          </cell>
          <cell r="D78" t="str">
            <v>城郊一片区</v>
          </cell>
          <cell r="E78">
            <v>3300</v>
          </cell>
          <cell r="F78">
            <v>3300</v>
          </cell>
          <cell r="G78">
            <v>102300</v>
          </cell>
          <cell r="H78">
            <v>31968.75</v>
          </cell>
          <cell r="I78">
            <v>0.3125</v>
          </cell>
          <cell r="J78">
            <v>62.45</v>
          </cell>
          <cell r="K78">
            <v>1647.85714285714</v>
          </cell>
          <cell r="L78">
            <v>3498</v>
          </cell>
          <cell r="M78">
            <v>108438</v>
          </cell>
          <cell r="N78">
            <v>33886.875</v>
          </cell>
          <cell r="O78">
            <v>3696</v>
          </cell>
          <cell r="P78">
            <v>114576</v>
          </cell>
          <cell r="Q78">
            <v>35805</v>
          </cell>
          <cell r="R78">
            <v>1</v>
          </cell>
          <cell r="S78">
            <v>108438</v>
          </cell>
        </row>
        <row r="79">
          <cell r="A79">
            <v>717</v>
          </cell>
          <cell r="B79" t="str">
            <v>大邑县晋原镇通达东路五段药店</v>
          </cell>
          <cell r="C79">
            <v>235</v>
          </cell>
          <cell r="D79" t="str">
            <v>城郊一片区</v>
          </cell>
          <cell r="E79">
            <v>3800</v>
          </cell>
          <cell r="F79">
            <v>3800</v>
          </cell>
          <cell r="G79">
            <v>117800</v>
          </cell>
          <cell r="H79">
            <v>35304.66</v>
          </cell>
          <cell r="I79">
            <v>0.2997</v>
          </cell>
          <cell r="J79">
            <v>53.23</v>
          </cell>
          <cell r="K79">
            <v>2247.85714285714</v>
          </cell>
          <cell r="L79">
            <v>3952</v>
          </cell>
          <cell r="M79">
            <v>122512</v>
          </cell>
          <cell r="N79">
            <v>36716.8464</v>
          </cell>
          <cell r="O79">
            <v>4104</v>
          </cell>
          <cell r="P79">
            <v>127224</v>
          </cell>
          <cell r="Q79">
            <v>38129.0328</v>
          </cell>
          <cell r="R79">
            <v>1</v>
          </cell>
          <cell r="S79">
            <v>122512</v>
          </cell>
        </row>
        <row r="80">
          <cell r="A80">
            <v>732</v>
          </cell>
          <cell r="B80" t="str">
            <v>邛崃市羊安镇永康大道药店</v>
          </cell>
          <cell r="C80">
            <v>235</v>
          </cell>
          <cell r="D80" t="str">
            <v>城郊一片区</v>
          </cell>
          <cell r="E80">
            <v>3800</v>
          </cell>
          <cell r="F80">
            <v>3800</v>
          </cell>
          <cell r="G80">
            <v>117800</v>
          </cell>
          <cell r="H80">
            <v>33313.84</v>
          </cell>
          <cell r="I80">
            <v>0.2828</v>
          </cell>
          <cell r="J80">
            <v>67.14</v>
          </cell>
          <cell r="K80">
            <v>1456.07142857143</v>
          </cell>
          <cell r="L80">
            <v>4028</v>
          </cell>
          <cell r="M80">
            <v>124868</v>
          </cell>
          <cell r="N80">
            <v>35312.6704</v>
          </cell>
          <cell r="O80">
            <v>4256</v>
          </cell>
          <cell r="P80">
            <v>131936</v>
          </cell>
          <cell r="Q80">
            <v>37311.5008</v>
          </cell>
          <cell r="R80">
            <v>1</v>
          </cell>
          <cell r="S80">
            <v>124868</v>
          </cell>
        </row>
        <row r="81">
          <cell r="A81">
            <v>514</v>
          </cell>
          <cell r="B81" t="str">
            <v>新津邓双镇岷江店</v>
          </cell>
          <cell r="C81">
            <v>235</v>
          </cell>
          <cell r="D81" t="str">
            <v>城郊一片区</v>
          </cell>
          <cell r="E81">
            <v>8500</v>
          </cell>
          <cell r="F81">
            <v>8000</v>
          </cell>
          <cell r="G81">
            <v>248000</v>
          </cell>
          <cell r="H81">
            <v>83799.2</v>
          </cell>
          <cell r="I81">
            <v>0.3379</v>
          </cell>
          <cell r="J81">
            <v>57.23</v>
          </cell>
          <cell r="K81">
            <v>4168.92857142857</v>
          </cell>
          <cell r="L81">
            <v>8320</v>
          </cell>
          <cell r="M81">
            <v>257920</v>
          </cell>
          <cell r="N81">
            <v>87151.168</v>
          </cell>
          <cell r="O81">
            <v>8640</v>
          </cell>
          <cell r="P81">
            <v>267840</v>
          </cell>
          <cell r="Q81">
            <v>90503.136</v>
          </cell>
          <cell r="R81">
            <v>1</v>
          </cell>
          <cell r="S81">
            <v>257920</v>
          </cell>
        </row>
        <row r="82">
          <cell r="A82">
            <v>102564</v>
          </cell>
          <cell r="B82" t="str">
            <v>邛崃翠荫街</v>
          </cell>
          <cell r="C82">
            <v>235</v>
          </cell>
          <cell r="D82" t="str">
            <v>城郊一片区</v>
          </cell>
          <cell r="E82">
            <v>2000</v>
          </cell>
          <cell r="F82">
            <v>2200</v>
          </cell>
          <cell r="G82">
            <v>68200</v>
          </cell>
          <cell r="H82">
            <v>21032.88</v>
          </cell>
          <cell r="I82">
            <v>0.3084</v>
          </cell>
          <cell r="J82">
            <v>51.16</v>
          </cell>
          <cell r="K82">
            <v>1377.85714285714</v>
          </cell>
          <cell r="L82">
            <v>2332</v>
          </cell>
          <cell r="M82">
            <v>72292</v>
          </cell>
          <cell r="N82">
            <v>22294.8528</v>
          </cell>
          <cell r="O82">
            <v>2464</v>
          </cell>
          <cell r="P82">
            <v>76384</v>
          </cell>
          <cell r="Q82">
            <v>23556.8256</v>
          </cell>
          <cell r="R82">
            <v>1</v>
          </cell>
          <cell r="S82">
            <v>72292</v>
          </cell>
        </row>
        <row r="83">
          <cell r="A83">
            <v>539</v>
          </cell>
          <cell r="B83" t="str">
            <v>大邑县晋原镇子龙路店</v>
          </cell>
          <cell r="C83">
            <v>235</v>
          </cell>
          <cell r="D83" t="str">
            <v>城郊一片区</v>
          </cell>
          <cell r="E83">
            <v>3924.0852</v>
          </cell>
          <cell r="F83">
            <v>4000</v>
          </cell>
          <cell r="G83">
            <v>124000</v>
          </cell>
          <cell r="H83">
            <v>36084</v>
          </cell>
          <cell r="I83">
            <v>0.291</v>
          </cell>
          <cell r="J83">
            <v>66.35</v>
          </cell>
          <cell r="K83">
            <v>1893.21428571429</v>
          </cell>
          <cell r="L83">
            <v>4240</v>
          </cell>
          <cell r="M83">
            <v>131440</v>
          </cell>
          <cell r="N83">
            <v>38249.04</v>
          </cell>
          <cell r="O83">
            <v>4480</v>
          </cell>
          <cell r="P83">
            <v>138880</v>
          </cell>
          <cell r="Q83">
            <v>40414.08</v>
          </cell>
          <cell r="R83">
            <v>1</v>
          </cell>
          <cell r="S83">
            <v>131440</v>
          </cell>
        </row>
        <row r="84">
          <cell r="A84">
            <v>594</v>
          </cell>
          <cell r="B84" t="str">
            <v>大邑县安仁镇千禧街药店</v>
          </cell>
          <cell r="C84">
            <v>235</v>
          </cell>
          <cell r="D84" t="str">
            <v>城郊一片区</v>
          </cell>
          <cell r="E84">
            <v>3400</v>
          </cell>
          <cell r="F84">
            <v>3400</v>
          </cell>
          <cell r="G84">
            <v>105400</v>
          </cell>
          <cell r="H84">
            <v>28837.44</v>
          </cell>
          <cell r="I84">
            <v>0.2736</v>
          </cell>
          <cell r="J84">
            <v>67.66</v>
          </cell>
          <cell r="K84">
            <v>1778.57142857143</v>
          </cell>
          <cell r="L84">
            <v>3604</v>
          </cell>
          <cell r="M84">
            <v>111724</v>
          </cell>
          <cell r="N84">
            <v>30567.6864</v>
          </cell>
          <cell r="O84">
            <v>3808</v>
          </cell>
          <cell r="P84">
            <v>118048</v>
          </cell>
          <cell r="Q84">
            <v>32297.9328</v>
          </cell>
          <cell r="R84">
            <v>1</v>
          </cell>
          <cell r="S84">
            <v>111724</v>
          </cell>
        </row>
        <row r="85">
          <cell r="A85">
            <v>721</v>
          </cell>
          <cell r="B85" t="str">
            <v>邛崃市临邛镇洪川小区药店</v>
          </cell>
          <cell r="C85">
            <v>235</v>
          </cell>
          <cell r="D85" t="str">
            <v>城郊一片区</v>
          </cell>
          <cell r="E85">
            <v>5200</v>
          </cell>
          <cell r="F85">
            <v>5200</v>
          </cell>
          <cell r="G85">
            <v>161200</v>
          </cell>
          <cell r="H85">
            <v>55694.6</v>
          </cell>
          <cell r="I85">
            <v>0.3455</v>
          </cell>
          <cell r="J85">
            <v>55.21</v>
          </cell>
          <cell r="K85">
            <v>2743.92857142857</v>
          </cell>
          <cell r="L85">
            <v>5408</v>
          </cell>
          <cell r="M85">
            <v>167648</v>
          </cell>
          <cell r="N85">
            <v>57922.384</v>
          </cell>
          <cell r="O85">
            <v>5616</v>
          </cell>
          <cell r="P85">
            <v>174096</v>
          </cell>
          <cell r="Q85">
            <v>60150.168</v>
          </cell>
          <cell r="R85">
            <v>1</v>
          </cell>
          <cell r="S85">
            <v>167648</v>
          </cell>
        </row>
        <row r="86">
          <cell r="A86">
            <v>371</v>
          </cell>
          <cell r="B86" t="str">
            <v>兴义镇万兴路药店</v>
          </cell>
          <cell r="C86">
            <v>235</v>
          </cell>
          <cell r="D86" t="str">
            <v>城郊一片区</v>
          </cell>
          <cell r="E86">
            <v>3800</v>
          </cell>
          <cell r="F86">
            <v>3800</v>
          </cell>
          <cell r="G86">
            <v>117800</v>
          </cell>
          <cell r="H86">
            <v>38697.3</v>
          </cell>
          <cell r="I86">
            <v>0.3285</v>
          </cell>
          <cell r="J86">
            <v>47.97</v>
          </cell>
          <cell r="K86">
            <v>1860</v>
          </cell>
          <cell r="L86">
            <v>4028</v>
          </cell>
          <cell r="M86">
            <v>124868</v>
          </cell>
          <cell r="N86">
            <v>41019.138</v>
          </cell>
          <cell r="O86">
            <v>4256</v>
          </cell>
          <cell r="P86">
            <v>131936</v>
          </cell>
          <cell r="Q86">
            <v>43340.976</v>
          </cell>
          <cell r="R86">
            <v>1</v>
          </cell>
          <cell r="S86">
            <v>124868</v>
          </cell>
        </row>
        <row r="87">
          <cell r="A87">
            <v>104533</v>
          </cell>
          <cell r="B87" t="str">
            <v>潘家街店</v>
          </cell>
        </row>
        <row r="87">
          <cell r="D87" t="str">
            <v>城郊一片区</v>
          </cell>
          <cell r="E87">
            <v>1500</v>
          </cell>
          <cell r="F87">
            <v>1500</v>
          </cell>
          <cell r="G87">
            <v>46500</v>
          </cell>
          <cell r="H87">
            <v>12271.35</v>
          </cell>
          <cell r="I87">
            <v>0.2639</v>
          </cell>
          <cell r="J87">
            <v>44.95</v>
          </cell>
          <cell r="K87">
            <v>1053.75</v>
          </cell>
          <cell r="L87">
            <v>1650</v>
          </cell>
          <cell r="M87">
            <v>51150</v>
          </cell>
          <cell r="N87">
            <v>13498.485</v>
          </cell>
          <cell r="O87">
            <v>1680</v>
          </cell>
          <cell r="P87">
            <v>52080</v>
          </cell>
          <cell r="Q87">
            <v>13743.912</v>
          </cell>
          <cell r="R87">
            <v>1</v>
          </cell>
          <cell r="S87">
            <v>51150</v>
          </cell>
        </row>
        <row r="88">
          <cell r="A88">
            <v>56</v>
          </cell>
          <cell r="B88" t="str">
            <v>三江店</v>
          </cell>
          <cell r="C88">
            <v>233</v>
          </cell>
          <cell r="D88" t="str">
            <v>城郊二片区</v>
          </cell>
          <cell r="E88">
            <v>3300</v>
          </cell>
          <cell r="F88">
            <v>3300</v>
          </cell>
          <cell r="G88">
            <v>102300</v>
          </cell>
          <cell r="H88">
            <v>31406.1</v>
          </cell>
          <cell r="I88">
            <v>0.307</v>
          </cell>
          <cell r="J88">
            <v>76.81</v>
          </cell>
          <cell r="K88">
            <v>1407.85714285714</v>
          </cell>
          <cell r="L88">
            <v>3498</v>
          </cell>
          <cell r="M88">
            <v>108438</v>
          </cell>
          <cell r="N88">
            <v>33290.466</v>
          </cell>
          <cell r="O88">
            <v>3696</v>
          </cell>
          <cell r="P88">
            <v>114576</v>
          </cell>
          <cell r="Q88">
            <v>35174.832</v>
          </cell>
          <cell r="R88">
            <v>1</v>
          </cell>
          <cell r="S88">
            <v>108438</v>
          </cell>
        </row>
        <row r="89">
          <cell r="A89">
            <v>706</v>
          </cell>
          <cell r="B89" t="str">
            <v>都江堰幸福镇翔凤路药店</v>
          </cell>
          <cell r="C89">
            <v>233</v>
          </cell>
          <cell r="D89" t="str">
            <v>城郊二片区</v>
          </cell>
          <cell r="E89">
            <v>3000</v>
          </cell>
          <cell r="F89">
            <v>3000</v>
          </cell>
          <cell r="G89">
            <v>93000</v>
          </cell>
          <cell r="H89">
            <v>30857.4</v>
          </cell>
          <cell r="I89">
            <v>0.3318</v>
          </cell>
          <cell r="J89">
            <v>62.79</v>
          </cell>
          <cell r="K89">
            <v>1110</v>
          </cell>
          <cell r="L89">
            <v>3180</v>
          </cell>
          <cell r="M89">
            <v>98580</v>
          </cell>
          <cell r="N89">
            <v>32708.844</v>
          </cell>
          <cell r="O89">
            <v>3360</v>
          </cell>
          <cell r="P89">
            <v>104160</v>
          </cell>
          <cell r="Q89">
            <v>34560.288</v>
          </cell>
          <cell r="R89">
            <v>1</v>
          </cell>
          <cell r="S89">
            <v>98580</v>
          </cell>
        </row>
        <row r="90">
          <cell r="A90">
            <v>52</v>
          </cell>
          <cell r="B90" t="str">
            <v>崇州中心店</v>
          </cell>
          <cell r="C90">
            <v>233</v>
          </cell>
          <cell r="D90" t="str">
            <v>城郊二片区</v>
          </cell>
          <cell r="E90">
            <v>6000</v>
          </cell>
          <cell r="F90">
            <v>6000</v>
          </cell>
          <cell r="G90">
            <v>186000</v>
          </cell>
          <cell r="H90">
            <v>56841.6</v>
          </cell>
          <cell r="I90">
            <v>0.3056</v>
          </cell>
          <cell r="J90">
            <v>72.8</v>
          </cell>
          <cell r="K90">
            <v>2603.57142857143</v>
          </cell>
          <cell r="L90">
            <v>6240</v>
          </cell>
          <cell r="M90">
            <v>193440</v>
          </cell>
          <cell r="N90">
            <v>59115.264</v>
          </cell>
          <cell r="O90">
            <v>6480</v>
          </cell>
          <cell r="P90">
            <v>200880</v>
          </cell>
          <cell r="Q90">
            <v>61388.928</v>
          </cell>
          <cell r="R90">
            <v>1</v>
          </cell>
          <cell r="S90">
            <v>193440</v>
          </cell>
        </row>
        <row r="91">
          <cell r="A91">
            <v>738</v>
          </cell>
          <cell r="B91" t="str">
            <v>都江堰市蒲阳路药店</v>
          </cell>
          <cell r="C91">
            <v>233</v>
          </cell>
          <cell r="D91" t="str">
            <v>城郊二片区</v>
          </cell>
          <cell r="E91">
            <v>3600</v>
          </cell>
          <cell r="F91">
            <v>3600</v>
          </cell>
          <cell r="G91">
            <v>111600</v>
          </cell>
          <cell r="H91">
            <v>33714.36</v>
          </cell>
          <cell r="I91">
            <v>0.3021</v>
          </cell>
          <cell r="J91">
            <v>73.49</v>
          </cell>
          <cell r="K91">
            <v>1652.14285714286</v>
          </cell>
          <cell r="L91">
            <v>3816</v>
          </cell>
          <cell r="M91">
            <v>118296</v>
          </cell>
          <cell r="N91">
            <v>35737.2216</v>
          </cell>
          <cell r="O91">
            <v>4032</v>
          </cell>
          <cell r="P91">
            <v>124992</v>
          </cell>
          <cell r="Q91">
            <v>37760.0832</v>
          </cell>
          <cell r="R91">
            <v>1</v>
          </cell>
          <cell r="S91">
            <v>118296</v>
          </cell>
        </row>
        <row r="92">
          <cell r="A92">
            <v>54</v>
          </cell>
          <cell r="B92" t="str">
            <v>怀远店</v>
          </cell>
          <cell r="C92">
            <v>233</v>
          </cell>
          <cell r="D92" t="str">
            <v>城郊二片区</v>
          </cell>
          <cell r="E92">
            <v>7200</v>
          </cell>
          <cell r="F92">
            <v>7200</v>
          </cell>
          <cell r="G92">
            <v>223200</v>
          </cell>
          <cell r="H92">
            <v>64638.72</v>
          </cell>
          <cell r="I92">
            <v>0.2896</v>
          </cell>
          <cell r="J92">
            <v>69.12</v>
          </cell>
          <cell r="K92">
            <v>3678.46153846154</v>
          </cell>
          <cell r="L92">
            <v>7488</v>
          </cell>
          <cell r="M92">
            <v>232128</v>
          </cell>
          <cell r="N92">
            <v>67224.2688</v>
          </cell>
          <cell r="O92">
            <v>7776</v>
          </cell>
          <cell r="P92">
            <v>241056</v>
          </cell>
          <cell r="Q92">
            <v>69809.8176</v>
          </cell>
          <cell r="R92">
            <v>1</v>
          </cell>
          <cell r="S92">
            <v>232128</v>
          </cell>
        </row>
        <row r="93">
          <cell r="A93">
            <v>710</v>
          </cell>
          <cell r="B93" t="str">
            <v>都江堰市蒲阳镇堰问道西路药店</v>
          </cell>
          <cell r="C93">
            <v>233</v>
          </cell>
          <cell r="D93" t="str">
            <v>城郊二片区</v>
          </cell>
          <cell r="E93">
            <v>3100</v>
          </cell>
          <cell r="F93">
            <v>3100</v>
          </cell>
          <cell r="G93">
            <v>96100</v>
          </cell>
          <cell r="H93">
            <v>28647.41</v>
          </cell>
          <cell r="I93">
            <v>0.2981</v>
          </cell>
          <cell r="J93">
            <v>56.18</v>
          </cell>
          <cell r="K93">
            <v>1801.11111111111</v>
          </cell>
          <cell r="L93">
            <v>3286</v>
          </cell>
          <cell r="M93">
            <v>101866</v>
          </cell>
          <cell r="N93">
            <v>30366.2546</v>
          </cell>
          <cell r="O93">
            <v>3472</v>
          </cell>
          <cell r="P93">
            <v>107632</v>
          </cell>
          <cell r="Q93">
            <v>32085.0992</v>
          </cell>
          <cell r="R93">
            <v>1</v>
          </cell>
          <cell r="S93">
            <v>101866</v>
          </cell>
        </row>
        <row r="94">
          <cell r="A94">
            <v>713</v>
          </cell>
          <cell r="B94" t="str">
            <v>都江堰聚源镇药店</v>
          </cell>
          <cell r="C94">
            <v>233</v>
          </cell>
          <cell r="D94" t="str">
            <v>城郊二片区</v>
          </cell>
          <cell r="E94">
            <v>3000</v>
          </cell>
          <cell r="F94">
            <v>2800</v>
          </cell>
          <cell r="G94">
            <v>86800</v>
          </cell>
          <cell r="H94">
            <v>30562.28</v>
          </cell>
          <cell r="I94">
            <v>0.3521</v>
          </cell>
          <cell r="J94">
            <v>67.51</v>
          </cell>
          <cell r="K94">
            <v>1085.35714285714</v>
          </cell>
          <cell r="L94">
            <v>2968</v>
          </cell>
          <cell r="M94">
            <v>92008</v>
          </cell>
          <cell r="N94">
            <v>32396.0168</v>
          </cell>
          <cell r="O94">
            <v>3136</v>
          </cell>
          <cell r="P94">
            <v>97216</v>
          </cell>
          <cell r="Q94">
            <v>34229.7536</v>
          </cell>
          <cell r="R94">
            <v>1</v>
          </cell>
          <cell r="S94">
            <v>92008</v>
          </cell>
        </row>
        <row r="95">
          <cell r="A95">
            <v>754</v>
          </cell>
          <cell r="B95" t="str">
            <v>崇州市崇阳镇尚贤坊街药店</v>
          </cell>
          <cell r="C95">
            <v>233</v>
          </cell>
          <cell r="D95" t="str">
            <v>城郊二片区</v>
          </cell>
          <cell r="E95">
            <v>6800</v>
          </cell>
          <cell r="F95">
            <v>6800</v>
          </cell>
          <cell r="G95">
            <v>210800</v>
          </cell>
          <cell r="H95">
            <v>63071.36</v>
          </cell>
          <cell r="I95">
            <v>0.2992</v>
          </cell>
          <cell r="J95">
            <v>64.44</v>
          </cell>
          <cell r="K95">
            <v>3230.35714285714</v>
          </cell>
          <cell r="L95">
            <v>7072</v>
          </cell>
          <cell r="M95">
            <v>219232</v>
          </cell>
          <cell r="N95">
            <v>65594.2144</v>
          </cell>
          <cell r="O95">
            <v>7344</v>
          </cell>
          <cell r="P95">
            <v>227664</v>
          </cell>
          <cell r="Q95">
            <v>68117.0688</v>
          </cell>
          <cell r="R95">
            <v>1</v>
          </cell>
          <cell r="S95">
            <v>227664</v>
          </cell>
        </row>
        <row r="96">
          <cell r="A96">
            <v>587</v>
          </cell>
          <cell r="B96" t="str">
            <v>都江堰景中路店</v>
          </cell>
          <cell r="C96">
            <v>233</v>
          </cell>
          <cell r="D96" t="str">
            <v>城郊二片区</v>
          </cell>
          <cell r="E96">
            <v>5000</v>
          </cell>
          <cell r="F96">
            <v>5000</v>
          </cell>
          <cell r="G96">
            <v>155000</v>
          </cell>
          <cell r="H96">
            <v>45291</v>
          </cell>
          <cell r="I96">
            <v>0.2922</v>
          </cell>
          <cell r="J96">
            <v>80.91</v>
          </cell>
          <cell r="K96">
            <v>2106.42857142857</v>
          </cell>
          <cell r="L96">
            <v>5200</v>
          </cell>
          <cell r="M96">
            <v>161200</v>
          </cell>
          <cell r="N96">
            <v>47102.64</v>
          </cell>
          <cell r="O96">
            <v>5400</v>
          </cell>
          <cell r="P96">
            <v>167400</v>
          </cell>
          <cell r="Q96">
            <v>48914.28</v>
          </cell>
          <cell r="R96">
            <v>1</v>
          </cell>
          <cell r="S96">
            <v>161200</v>
          </cell>
        </row>
        <row r="97">
          <cell r="A97">
            <v>367</v>
          </cell>
          <cell r="B97" t="str">
            <v>金带街药店</v>
          </cell>
          <cell r="C97">
            <v>233</v>
          </cell>
          <cell r="D97" t="str">
            <v>城郊二片区</v>
          </cell>
          <cell r="E97">
            <v>6000</v>
          </cell>
          <cell r="F97">
            <v>6000</v>
          </cell>
          <cell r="G97">
            <v>186000</v>
          </cell>
          <cell r="H97">
            <v>55167.6</v>
          </cell>
          <cell r="I97">
            <v>0.2966</v>
          </cell>
          <cell r="J97">
            <v>65.03</v>
          </cell>
          <cell r="K97">
            <v>2873.57142857143</v>
          </cell>
          <cell r="L97">
            <v>6240</v>
          </cell>
          <cell r="M97">
            <v>193440</v>
          </cell>
          <cell r="N97">
            <v>57374.304</v>
          </cell>
          <cell r="O97">
            <v>6480</v>
          </cell>
          <cell r="P97">
            <v>200880</v>
          </cell>
          <cell r="Q97">
            <v>59581.008</v>
          </cell>
          <cell r="R97">
            <v>1</v>
          </cell>
          <cell r="S97">
            <v>193440</v>
          </cell>
        </row>
        <row r="98">
          <cell r="A98">
            <v>351</v>
          </cell>
          <cell r="B98" t="str">
            <v>都江堰药店</v>
          </cell>
          <cell r="C98">
            <v>233</v>
          </cell>
          <cell r="D98" t="str">
            <v>城郊二片区</v>
          </cell>
          <cell r="E98">
            <v>6000</v>
          </cell>
          <cell r="F98">
            <v>6000</v>
          </cell>
          <cell r="G98">
            <v>186000</v>
          </cell>
          <cell r="H98">
            <v>55930.2</v>
          </cell>
          <cell r="I98">
            <v>0.3007</v>
          </cell>
          <cell r="J98">
            <v>105.15</v>
          </cell>
          <cell r="K98">
            <v>1950</v>
          </cell>
          <cell r="L98">
            <v>6240</v>
          </cell>
          <cell r="M98">
            <v>193440</v>
          </cell>
          <cell r="N98">
            <v>58167.408</v>
          </cell>
          <cell r="O98">
            <v>6480</v>
          </cell>
          <cell r="P98">
            <v>200880</v>
          </cell>
          <cell r="Q98">
            <v>60404.616</v>
          </cell>
          <cell r="R98">
            <v>1</v>
          </cell>
          <cell r="S98">
            <v>193440</v>
          </cell>
        </row>
        <row r="99">
          <cell r="A99">
            <v>104838</v>
          </cell>
          <cell r="B99" t="str">
            <v>蜀州中路店</v>
          </cell>
        </row>
        <row r="99">
          <cell r="D99" t="str">
            <v>城郊二片区</v>
          </cell>
          <cell r="E99">
            <v>2000</v>
          </cell>
          <cell r="F99">
            <v>2000</v>
          </cell>
          <cell r="G99">
            <v>62000</v>
          </cell>
          <cell r="H99">
            <v>16597.4</v>
          </cell>
          <cell r="I99">
            <v>0.2677</v>
          </cell>
          <cell r="J99">
            <v>45.18</v>
          </cell>
          <cell r="K99">
            <v>1085.76923076923</v>
          </cell>
          <cell r="L99">
            <v>2120</v>
          </cell>
          <cell r="M99">
            <v>65720</v>
          </cell>
          <cell r="N99">
            <v>17593.244</v>
          </cell>
          <cell r="O99">
            <v>2240</v>
          </cell>
          <cell r="P99">
            <v>69440</v>
          </cell>
          <cell r="Q99">
            <v>18589.088</v>
          </cell>
          <cell r="R99">
            <v>1</v>
          </cell>
          <cell r="S99">
            <v>65720</v>
          </cell>
        </row>
        <row r="100">
          <cell r="A100">
            <v>571</v>
          </cell>
          <cell r="B100" t="str">
            <v>高新区民丰大道西段药店</v>
          </cell>
          <cell r="C100">
            <v>232</v>
          </cell>
          <cell r="D100" t="str">
            <v>东南片区</v>
          </cell>
          <cell r="E100">
            <v>16500</v>
          </cell>
          <cell r="F100">
            <v>16500</v>
          </cell>
          <cell r="G100">
            <v>511500</v>
          </cell>
          <cell r="H100">
            <v>154114.95</v>
          </cell>
          <cell r="I100">
            <v>0.3013</v>
          </cell>
          <cell r="J100">
            <v>97.01</v>
          </cell>
          <cell r="K100">
            <v>5477.14285714286</v>
          </cell>
          <cell r="L100">
            <v>16995</v>
          </cell>
          <cell r="M100">
            <v>526845</v>
          </cell>
          <cell r="N100">
            <v>158738.3985</v>
          </cell>
          <cell r="O100">
            <v>17490</v>
          </cell>
          <cell r="P100">
            <v>542190</v>
          </cell>
          <cell r="Q100">
            <v>163361.847</v>
          </cell>
          <cell r="R100">
            <v>1</v>
          </cell>
          <cell r="S100">
            <v>526845</v>
          </cell>
        </row>
        <row r="101">
          <cell r="A101">
            <v>387</v>
          </cell>
          <cell r="B101" t="str">
            <v>新乐中街药店</v>
          </cell>
          <cell r="C101">
            <v>232</v>
          </cell>
          <cell r="D101" t="str">
            <v>东南片区</v>
          </cell>
          <cell r="E101">
            <v>10336.8525333333</v>
          </cell>
          <cell r="F101">
            <v>10500</v>
          </cell>
          <cell r="G101">
            <v>325500</v>
          </cell>
          <cell r="H101">
            <v>99668.1</v>
          </cell>
          <cell r="I101">
            <v>0.3062</v>
          </cell>
          <cell r="J101">
            <v>71.19</v>
          </cell>
          <cell r="K101">
            <v>5162.14285714286</v>
          </cell>
          <cell r="L101">
            <v>10815</v>
          </cell>
          <cell r="M101">
            <v>335265</v>
          </cell>
          <cell r="N101">
            <v>102658.143</v>
          </cell>
          <cell r="O101">
            <v>11130</v>
          </cell>
          <cell r="P101">
            <v>345030</v>
          </cell>
          <cell r="Q101">
            <v>105648.186</v>
          </cell>
          <cell r="R101">
            <v>1</v>
          </cell>
          <cell r="S101">
            <v>335265</v>
          </cell>
        </row>
        <row r="102">
          <cell r="A102">
            <v>716</v>
          </cell>
          <cell r="B102" t="str">
            <v>大邑县沙渠镇方圆路药店</v>
          </cell>
          <cell r="C102">
            <v>235</v>
          </cell>
          <cell r="D102" t="str">
            <v>城郊一片区</v>
          </cell>
          <cell r="E102">
            <v>3639.7216</v>
          </cell>
          <cell r="F102">
            <v>3639.7216</v>
          </cell>
          <cell r="G102">
            <v>112831.3696</v>
          </cell>
          <cell r="H102">
            <v>34334.58576928</v>
          </cell>
          <cell r="I102">
            <v>0.3043</v>
          </cell>
          <cell r="J102">
            <v>57.03</v>
          </cell>
          <cell r="K102">
            <v>2320.71428571429</v>
          </cell>
          <cell r="L102">
            <v>3858.104896</v>
          </cell>
          <cell r="M102">
            <v>119601.251776</v>
          </cell>
          <cell r="N102">
            <v>36394.6609154368</v>
          </cell>
          <cell r="O102">
            <v>4076.488192</v>
          </cell>
          <cell r="P102">
            <v>126371.133952</v>
          </cell>
          <cell r="Q102">
            <v>38454.7360615936</v>
          </cell>
          <cell r="R102">
            <v>2</v>
          </cell>
          <cell r="S102">
            <v>126371</v>
          </cell>
        </row>
        <row r="103">
          <cell r="A103">
            <v>104430</v>
          </cell>
          <cell r="B103" t="str">
            <v>中和大道药店</v>
          </cell>
        </row>
        <row r="103">
          <cell r="D103" t="str">
            <v>东南片区</v>
          </cell>
          <cell r="E103">
            <v>1500</v>
          </cell>
          <cell r="F103">
            <v>2000</v>
          </cell>
          <cell r="G103">
            <v>62000</v>
          </cell>
          <cell r="H103">
            <v>14222.8</v>
          </cell>
          <cell r="I103">
            <v>0.2294</v>
          </cell>
          <cell r="J103">
            <v>43.13</v>
          </cell>
          <cell r="K103">
            <v>1116.42857142857</v>
          </cell>
          <cell r="L103">
            <v>2120</v>
          </cell>
          <cell r="M103">
            <v>65720</v>
          </cell>
          <cell r="N103">
            <v>15076.168</v>
          </cell>
          <cell r="O103">
            <v>2240</v>
          </cell>
          <cell r="P103">
            <v>69440</v>
          </cell>
          <cell r="Q103">
            <v>15929.536</v>
          </cell>
          <cell r="R103">
            <v>1</v>
          </cell>
          <cell r="S103">
            <v>65720</v>
          </cell>
        </row>
        <row r="104">
          <cell r="E104">
            <v>724946.070783333</v>
          </cell>
          <cell r="F104">
            <v>735773.21265</v>
          </cell>
          <cell r="G104" t="e">
            <v>#REF!</v>
          </cell>
          <cell r="H104" t="e">
            <v>#REF!</v>
          </cell>
        </row>
        <row r="104">
          <cell r="L104">
            <v>2120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</row>
        <row r="104">
          <cell r="S104" t="e">
            <v>#N/A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会员资料原表"/>
      <sheetName val="Sheet1"/>
      <sheetName val="会员资料原表 (2)"/>
      <sheetName val="Sheet2"/>
      <sheetName val="资料有误"/>
      <sheetName val="无消费"/>
    </sheetNames>
    <sheetDataSet>
      <sheetData sheetId="0"/>
      <sheetData sheetId="1">
        <row r="3">
          <cell r="A3" t="str">
            <v>计数项:会员卡号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80</v>
          </cell>
        </row>
        <row r="6">
          <cell r="A6">
            <v>54</v>
          </cell>
          <cell r="B6">
            <v>187</v>
          </cell>
        </row>
        <row r="7">
          <cell r="A7">
            <v>56</v>
          </cell>
          <cell r="B7">
            <v>64</v>
          </cell>
        </row>
        <row r="8">
          <cell r="A8">
            <v>307</v>
          </cell>
          <cell r="B8">
            <v>1069</v>
          </cell>
        </row>
        <row r="9">
          <cell r="A9">
            <v>308</v>
          </cell>
          <cell r="B9">
            <v>174</v>
          </cell>
        </row>
        <row r="10">
          <cell r="A10">
            <v>311</v>
          </cell>
          <cell r="B10">
            <v>72</v>
          </cell>
        </row>
        <row r="11">
          <cell r="A11">
            <v>329</v>
          </cell>
          <cell r="B11">
            <v>115</v>
          </cell>
        </row>
        <row r="12">
          <cell r="A12">
            <v>337</v>
          </cell>
          <cell r="B12">
            <v>828</v>
          </cell>
        </row>
        <row r="13">
          <cell r="A13">
            <v>339</v>
          </cell>
          <cell r="B13">
            <v>86</v>
          </cell>
        </row>
        <row r="14">
          <cell r="A14">
            <v>341</v>
          </cell>
          <cell r="B14">
            <v>405</v>
          </cell>
        </row>
        <row r="15">
          <cell r="A15">
            <v>343</v>
          </cell>
          <cell r="B15">
            <v>164</v>
          </cell>
        </row>
        <row r="16">
          <cell r="A16">
            <v>347</v>
          </cell>
          <cell r="B16">
            <v>157</v>
          </cell>
        </row>
        <row r="17">
          <cell r="A17">
            <v>349</v>
          </cell>
          <cell r="B17">
            <v>140</v>
          </cell>
        </row>
        <row r="18">
          <cell r="A18">
            <v>351</v>
          </cell>
          <cell r="B18">
            <v>94</v>
          </cell>
        </row>
        <row r="19">
          <cell r="A19">
            <v>355</v>
          </cell>
          <cell r="B19">
            <v>121</v>
          </cell>
        </row>
        <row r="20">
          <cell r="A20">
            <v>357</v>
          </cell>
          <cell r="B20">
            <v>226</v>
          </cell>
        </row>
        <row r="21">
          <cell r="A21">
            <v>359</v>
          </cell>
          <cell r="B21">
            <v>257</v>
          </cell>
        </row>
        <row r="22">
          <cell r="A22">
            <v>365</v>
          </cell>
          <cell r="B22">
            <v>194</v>
          </cell>
        </row>
        <row r="23">
          <cell r="A23">
            <v>367</v>
          </cell>
          <cell r="B23">
            <v>177</v>
          </cell>
        </row>
        <row r="24">
          <cell r="A24">
            <v>371</v>
          </cell>
          <cell r="B24">
            <v>107</v>
          </cell>
        </row>
        <row r="25">
          <cell r="A25">
            <v>373</v>
          </cell>
          <cell r="B25">
            <v>173</v>
          </cell>
        </row>
        <row r="26">
          <cell r="A26">
            <v>377</v>
          </cell>
          <cell r="B26">
            <v>290</v>
          </cell>
        </row>
        <row r="27">
          <cell r="A27">
            <v>379</v>
          </cell>
          <cell r="B27">
            <v>160</v>
          </cell>
        </row>
        <row r="28">
          <cell r="A28">
            <v>385</v>
          </cell>
          <cell r="B28">
            <v>367</v>
          </cell>
        </row>
        <row r="29">
          <cell r="A29">
            <v>387</v>
          </cell>
          <cell r="B29">
            <v>207</v>
          </cell>
        </row>
        <row r="30">
          <cell r="A30">
            <v>391</v>
          </cell>
          <cell r="B30">
            <v>244</v>
          </cell>
        </row>
        <row r="31">
          <cell r="A31">
            <v>399</v>
          </cell>
          <cell r="B31">
            <v>359</v>
          </cell>
        </row>
        <row r="32">
          <cell r="A32">
            <v>511</v>
          </cell>
          <cell r="B32">
            <v>228</v>
          </cell>
        </row>
        <row r="33">
          <cell r="A33">
            <v>513</v>
          </cell>
          <cell r="B33">
            <v>163</v>
          </cell>
        </row>
        <row r="34">
          <cell r="A34">
            <v>514</v>
          </cell>
          <cell r="B34">
            <v>115</v>
          </cell>
        </row>
        <row r="35">
          <cell r="A35">
            <v>515</v>
          </cell>
          <cell r="B35">
            <v>170</v>
          </cell>
        </row>
        <row r="36">
          <cell r="A36">
            <v>517</v>
          </cell>
          <cell r="B36">
            <v>396</v>
          </cell>
        </row>
        <row r="37">
          <cell r="A37">
            <v>539</v>
          </cell>
          <cell r="B37">
            <v>34</v>
          </cell>
        </row>
        <row r="38">
          <cell r="A38">
            <v>545</v>
          </cell>
          <cell r="B38">
            <v>104</v>
          </cell>
        </row>
        <row r="39">
          <cell r="A39">
            <v>546</v>
          </cell>
          <cell r="B39">
            <v>337</v>
          </cell>
        </row>
        <row r="40">
          <cell r="A40">
            <v>549</v>
          </cell>
          <cell r="B40">
            <v>81</v>
          </cell>
        </row>
        <row r="41">
          <cell r="A41">
            <v>570</v>
          </cell>
          <cell r="B41">
            <v>156</v>
          </cell>
        </row>
        <row r="42">
          <cell r="A42">
            <v>571</v>
          </cell>
          <cell r="B42">
            <v>267</v>
          </cell>
        </row>
        <row r="43">
          <cell r="A43">
            <v>572</v>
          </cell>
          <cell r="B43">
            <v>181</v>
          </cell>
        </row>
        <row r="44">
          <cell r="A44">
            <v>573</v>
          </cell>
          <cell r="B44">
            <v>68</v>
          </cell>
        </row>
        <row r="45">
          <cell r="A45">
            <v>578</v>
          </cell>
          <cell r="B45">
            <v>190</v>
          </cell>
        </row>
        <row r="46">
          <cell r="A46">
            <v>581</v>
          </cell>
          <cell r="B46">
            <v>177</v>
          </cell>
        </row>
        <row r="47">
          <cell r="A47">
            <v>582</v>
          </cell>
          <cell r="B47">
            <v>320</v>
          </cell>
        </row>
        <row r="48">
          <cell r="A48">
            <v>584</v>
          </cell>
          <cell r="B48">
            <v>237</v>
          </cell>
        </row>
        <row r="49">
          <cell r="A49">
            <v>585</v>
          </cell>
          <cell r="B49">
            <v>252</v>
          </cell>
        </row>
        <row r="50">
          <cell r="A50">
            <v>587</v>
          </cell>
          <cell r="B50">
            <v>71</v>
          </cell>
        </row>
        <row r="51">
          <cell r="A51">
            <v>591</v>
          </cell>
          <cell r="B51">
            <v>123</v>
          </cell>
        </row>
        <row r="52">
          <cell r="A52">
            <v>594</v>
          </cell>
          <cell r="B52">
            <v>101</v>
          </cell>
        </row>
        <row r="53">
          <cell r="A53">
            <v>598</v>
          </cell>
          <cell r="B53">
            <v>211</v>
          </cell>
        </row>
        <row r="54">
          <cell r="A54">
            <v>704</v>
          </cell>
          <cell r="B54">
            <v>144</v>
          </cell>
        </row>
        <row r="55">
          <cell r="A55">
            <v>706</v>
          </cell>
          <cell r="B55">
            <v>108</v>
          </cell>
        </row>
        <row r="56">
          <cell r="A56">
            <v>707</v>
          </cell>
          <cell r="B56">
            <v>192</v>
          </cell>
        </row>
        <row r="57">
          <cell r="A57">
            <v>709</v>
          </cell>
          <cell r="B57">
            <v>116</v>
          </cell>
        </row>
        <row r="58">
          <cell r="A58">
            <v>710</v>
          </cell>
          <cell r="B58">
            <v>140</v>
          </cell>
        </row>
        <row r="59">
          <cell r="A59">
            <v>712</v>
          </cell>
          <cell r="B59">
            <v>311</v>
          </cell>
        </row>
        <row r="60">
          <cell r="A60">
            <v>713</v>
          </cell>
          <cell r="B60">
            <v>62</v>
          </cell>
        </row>
        <row r="61">
          <cell r="A61">
            <v>716</v>
          </cell>
          <cell r="B61">
            <v>79</v>
          </cell>
        </row>
        <row r="62">
          <cell r="A62">
            <v>717</v>
          </cell>
          <cell r="B62">
            <v>127</v>
          </cell>
        </row>
        <row r="63">
          <cell r="A63">
            <v>718</v>
          </cell>
          <cell r="B63">
            <v>84</v>
          </cell>
        </row>
        <row r="64">
          <cell r="A64">
            <v>720</v>
          </cell>
          <cell r="B64">
            <v>140</v>
          </cell>
        </row>
        <row r="65">
          <cell r="A65">
            <v>721</v>
          </cell>
          <cell r="B65">
            <v>165</v>
          </cell>
        </row>
        <row r="66">
          <cell r="A66">
            <v>723</v>
          </cell>
          <cell r="B66">
            <v>126</v>
          </cell>
        </row>
        <row r="67">
          <cell r="A67">
            <v>724</v>
          </cell>
          <cell r="B67">
            <v>154</v>
          </cell>
        </row>
        <row r="68">
          <cell r="A68">
            <v>726</v>
          </cell>
          <cell r="B68">
            <v>216</v>
          </cell>
        </row>
        <row r="69">
          <cell r="A69">
            <v>727</v>
          </cell>
          <cell r="B69">
            <v>100</v>
          </cell>
        </row>
        <row r="70">
          <cell r="A70">
            <v>730</v>
          </cell>
          <cell r="B70">
            <v>390</v>
          </cell>
        </row>
        <row r="71">
          <cell r="A71">
            <v>732</v>
          </cell>
          <cell r="B71">
            <v>58</v>
          </cell>
        </row>
        <row r="72">
          <cell r="A72">
            <v>733</v>
          </cell>
          <cell r="B72">
            <v>170</v>
          </cell>
        </row>
        <row r="73">
          <cell r="A73">
            <v>737</v>
          </cell>
          <cell r="B73">
            <v>262</v>
          </cell>
        </row>
        <row r="74">
          <cell r="A74">
            <v>738</v>
          </cell>
          <cell r="B74">
            <v>104</v>
          </cell>
        </row>
        <row r="75">
          <cell r="A75">
            <v>740</v>
          </cell>
          <cell r="B75">
            <v>110</v>
          </cell>
        </row>
        <row r="76">
          <cell r="A76">
            <v>741</v>
          </cell>
          <cell r="B76">
            <v>93</v>
          </cell>
        </row>
        <row r="77">
          <cell r="A77">
            <v>742</v>
          </cell>
          <cell r="B77">
            <v>146</v>
          </cell>
        </row>
        <row r="78">
          <cell r="A78">
            <v>743</v>
          </cell>
          <cell r="B78">
            <v>178</v>
          </cell>
        </row>
        <row r="79">
          <cell r="A79">
            <v>744</v>
          </cell>
          <cell r="B79">
            <v>218</v>
          </cell>
        </row>
        <row r="80">
          <cell r="A80">
            <v>745</v>
          </cell>
          <cell r="B80">
            <v>121</v>
          </cell>
        </row>
        <row r="81">
          <cell r="A81">
            <v>746</v>
          </cell>
          <cell r="B81">
            <v>229</v>
          </cell>
        </row>
        <row r="82">
          <cell r="A82">
            <v>747</v>
          </cell>
          <cell r="B82">
            <v>155</v>
          </cell>
        </row>
        <row r="83">
          <cell r="A83">
            <v>748</v>
          </cell>
          <cell r="B83">
            <v>139</v>
          </cell>
        </row>
        <row r="84">
          <cell r="A84">
            <v>750</v>
          </cell>
          <cell r="B84">
            <v>692</v>
          </cell>
        </row>
        <row r="85">
          <cell r="A85">
            <v>752</v>
          </cell>
          <cell r="B85">
            <v>72</v>
          </cell>
        </row>
        <row r="86">
          <cell r="A86">
            <v>753</v>
          </cell>
          <cell r="B86">
            <v>155</v>
          </cell>
        </row>
        <row r="87">
          <cell r="A87">
            <v>754</v>
          </cell>
          <cell r="B87">
            <v>319</v>
          </cell>
        </row>
        <row r="88">
          <cell r="A88">
            <v>755</v>
          </cell>
          <cell r="B88">
            <v>6</v>
          </cell>
        </row>
        <row r="89">
          <cell r="A89">
            <v>101453</v>
          </cell>
          <cell r="B89">
            <v>172</v>
          </cell>
        </row>
        <row r="90">
          <cell r="A90">
            <v>102478</v>
          </cell>
          <cell r="B90">
            <v>355</v>
          </cell>
        </row>
        <row r="91">
          <cell r="A91">
            <v>102479</v>
          </cell>
          <cell r="B91">
            <v>426</v>
          </cell>
        </row>
        <row r="92">
          <cell r="A92">
            <v>102564</v>
          </cell>
          <cell r="B92">
            <v>132</v>
          </cell>
        </row>
        <row r="93">
          <cell r="A93">
            <v>102565</v>
          </cell>
          <cell r="B93">
            <v>363</v>
          </cell>
        </row>
        <row r="94">
          <cell r="A94">
            <v>102567</v>
          </cell>
          <cell r="B94">
            <v>135</v>
          </cell>
        </row>
        <row r="95">
          <cell r="A95">
            <v>102934</v>
          </cell>
          <cell r="B95">
            <v>376</v>
          </cell>
        </row>
        <row r="96">
          <cell r="A96">
            <v>102935</v>
          </cell>
          <cell r="B96">
            <v>353</v>
          </cell>
        </row>
        <row r="97">
          <cell r="A97">
            <v>103198</v>
          </cell>
          <cell r="B97">
            <v>266</v>
          </cell>
        </row>
        <row r="98">
          <cell r="A98">
            <v>103199</v>
          </cell>
          <cell r="B98">
            <v>299</v>
          </cell>
        </row>
        <row r="99">
          <cell r="A99">
            <v>103639</v>
          </cell>
          <cell r="B99">
            <v>296</v>
          </cell>
        </row>
        <row r="100">
          <cell r="A100">
            <v>104428</v>
          </cell>
          <cell r="B100">
            <v>134</v>
          </cell>
        </row>
        <row r="101">
          <cell r="A101">
            <v>104429</v>
          </cell>
          <cell r="B101">
            <v>56</v>
          </cell>
        </row>
        <row r="102">
          <cell r="A102">
            <v>104430</v>
          </cell>
          <cell r="B102">
            <v>193</v>
          </cell>
        </row>
        <row r="103">
          <cell r="A103">
            <v>104533</v>
          </cell>
          <cell r="B103">
            <v>297</v>
          </cell>
        </row>
        <row r="104">
          <cell r="A104">
            <v>104838</v>
          </cell>
          <cell r="B104">
            <v>197</v>
          </cell>
        </row>
        <row r="105">
          <cell r="A105">
            <v>105267</v>
          </cell>
          <cell r="B105">
            <v>368</v>
          </cell>
        </row>
        <row r="106">
          <cell r="A106">
            <v>105396</v>
          </cell>
          <cell r="B106">
            <v>260</v>
          </cell>
        </row>
        <row r="107">
          <cell r="A107">
            <v>105751</v>
          </cell>
          <cell r="B107">
            <v>49</v>
          </cell>
        </row>
        <row r="108">
          <cell r="A108" t="str">
            <v>总计</v>
          </cell>
          <cell r="B108">
            <v>21107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16321</v>
          </cell>
          <cell r="G3">
            <v>8253</v>
          </cell>
          <cell r="H3" t="str">
            <v>50.57%</v>
          </cell>
          <cell r="I3">
            <v>2286361.88</v>
          </cell>
          <cell r="J3">
            <v>1312186.65</v>
          </cell>
          <cell r="K3" t="str">
            <v>57.39%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3614</v>
          </cell>
          <cell r="G4">
            <v>1862</v>
          </cell>
          <cell r="H4" t="str">
            <v>51.52%</v>
          </cell>
          <cell r="I4">
            <v>270047.88</v>
          </cell>
          <cell r="J4">
            <v>182869.32</v>
          </cell>
          <cell r="K4" t="str">
            <v>67.72%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3296</v>
          </cell>
          <cell r="G5">
            <v>2267</v>
          </cell>
          <cell r="H5" t="str">
            <v>68.78%</v>
          </cell>
          <cell r="I5">
            <v>227090.46</v>
          </cell>
          <cell r="J5">
            <v>191391.12</v>
          </cell>
          <cell r="K5" t="str">
            <v>84.28%</v>
          </cell>
        </row>
        <row r="6">
          <cell r="B6">
            <v>329</v>
          </cell>
          <cell r="C6" t="str">
            <v>四川太极温江店</v>
          </cell>
          <cell r="D6" t="str">
            <v>是</v>
          </cell>
          <cell r="E6">
            <v>2008</v>
          </cell>
          <cell r="F6">
            <v>2347</v>
          </cell>
          <cell r="G6">
            <v>1448</v>
          </cell>
          <cell r="H6" t="str">
            <v>61.7%</v>
          </cell>
          <cell r="I6">
            <v>202130.12</v>
          </cell>
          <cell r="J6">
            <v>161135.21</v>
          </cell>
          <cell r="K6" t="str">
            <v>79.72%</v>
          </cell>
        </row>
        <row r="7">
          <cell r="B7">
            <v>311</v>
          </cell>
          <cell r="C7" t="str">
            <v>四川太极西部店</v>
          </cell>
          <cell r="D7" t="str">
            <v>是</v>
          </cell>
          <cell r="E7">
            <v>2008</v>
          </cell>
          <cell r="F7">
            <v>1166</v>
          </cell>
          <cell r="G7">
            <v>683</v>
          </cell>
          <cell r="H7" t="str">
            <v>58.58%</v>
          </cell>
          <cell r="I7">
            <v>193707.48</v>
          </cell>
          <cell r="J7">
            <v>114729.38</v>
          </cell>
          <cell r="K7" t="str">
            <v>59.23%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2629</v>
          </cell>
          <cell r="G8">
            <v>1545</v>
          </cell>
          <cell r="H8" t="str">
            <v>58.77%</v>
          </cell>
          <cell r="I8">
            <v>170326.53</v>
          </cell>
          <cell r="J8">
            <v>127359.3</v>
          </cell>
          <cell r="K8" t="str">
            <v>74.77%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1385</v>
          </cell>
          <cell r="G9">
            <v>966</v>
          </cell>
          <cell r="H9" t="str">
            <v>69.75%</v>
          </cell>
          <cell r="I9">
            <v>106095.95</v>
          </cell>
          <cell r="J9">
            <v>92028.37</v>
          </cell>
          <cell r="K9" t="str">
            <v>86.74%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8905</v>
          </cell>
          <cell r="G10">
            <v>3432</v>
          </cell>
          <cell r="H10" t="str">
            <v>38.54%</v>
          </cell>
          <cell r="I10">
            <v>974098.28</v>
          </cell>
          <cell r="J10">
            <v>629671.14</v>
          </cell>
          <cell r="K10" t="str">
            <v>64.64%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6863</v>
          </cell>
          <cell r="G11">
            <v>4065</v>
          </cell>
          <cell r="H11" t="str">
            <v>59.23%</v>
          </cell>
          <cell r="I11">
            <v>696870.15</v>
          </cell>
          <cell r="J11">
            <v>489392.57</v>
          </cell>
          <cell r="K11" t="str">
            <v>70.23%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5657</v>
          </cell>
          <cell r="G12">
            <v>4112</v>
          </cell>
          <cell r="H12" t="str">
            <v>72.69%</v>
          </cell>
          <cell r="I12">
            <v>631747.35</v>
          </cell>
          <cell r="J12">
            <v>546192.4</v>
          </cell>
          <cell r="K12" t="str">
            <v>86.46%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3022</v>
          </cell>
          <cell r="G13">
            <v>1878</v>
          </cell>
          <cell r="H13" t="str">
            <v>62.14%</v>
          </cell>
          <cell r="I13">
            <v>263711.31</v>
          </cell>
          <cell r="J13">
            <v>182639.7</v>
          </cell>
          <cell r="K13" t="str">
            <v>69.26%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3376</v>
          </cell>
          <cell r="G14">
            <v>1505</v>
          </cell>
          <cell r="H14" t="str">
            <v>44.58%</v>
          </cell>
          <cell r="I14">
            <v>242538.5</v>
          </cell>
          <cell r="J14">
            <v>149646.81</v>
          </cell>
          <cell r="K14" t="str">
            <v>61.7%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3247</v>
          </cell>
          <cell r="G15">
            <v>1438</v>
          </cell>
          <cell r="H15" t="str">
            <v>44.29%</v>
          </cell>
          <cell r="I15">
            <v>230505.97</v>
          </cell>
          <cell r="J15">
            <v>146161.59</v>
          </cell>
          <cell r="K15" t="str">
            <v>63.41%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2082</v>
          </cell>
          <cell r="G16">
            <v>1151</v>
          </cell>
          <cell r="H16" t="str">
            <v>55.28%</v>
          </cell>
          <cell r="I16">
            <v>208152.9</v>
          </cell>
          <cell r="J16">
            <v>167577.56</v>
          </cell>
          <cell r="K16" t="str">
            <v>80.51%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2894</v>
          </cell>
          <cell r="G17">
            <v>1481</v>
          </cell>
          <cell r="H17" t="str">
            <v>51.17%</v>
          </cell>
          <cell r="I17">
            <v>192623.64</v>
          </cell>
          <cell r="J17">
            <v>135075.8</v>
          </cell>
          <cell r="K17" t="str">
            <v>70.12%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1964</v>
          </cell>
          <cell r="G18">
            <v>1196</v>
          </cell>
          <cell r="H18" t="str">
            <v>60.9%</v>
          </cell>
          <cell r="I18">
            <v>142301.84</v>
          </cell>
          <cell r="J18">
            <v>103835.41</v>
          </cell>
          <cell r="K18" t="str">
            <v>72.97%</v>
          </cell>
        </row>
        <row r="19">
          <cell r="B19">
            <v>345</v>
          </cell>
          <cell r="C19" t="str">
            <v>四川太极交大药店</v>
          </cell>
          <cell r="D19" t="str">
            <v/>
          </cell>
          <cell r="E19">
            <v>2009</v>
          </cell>
          <cell r="F19">
            <v>8</v>
          </cell>
          <cell r="G19" t="str">
            <v/>
          </cell>
          <cell r="H19" t="str">
            <v>%</v>
          </cell>
          <cell r="I19">
            <v>45157.2</v>
          </cell>
          <cell r="J19" t="str">
            <v/>
          </cell>
          <cell r="K19" t="str">
            <v>%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7460</v>
          </cell>
          <cell r="G20">
            <v>2392</v>
          </cell>
          <cell r="H20" t="str">
            <v>32.06%</v>
          </cell>
          <cell r="I20">
            <v>690260.19</v>
          </cell>
          <cell r="J20">
            <v>236534.95</v>
          </cell>
          <cell r="K20" t="str">
            <v>34.27%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6273</v>
          </cell>
          <cell r="G21">
            <v>4205</v>
          </cell>
          <cell r="H21" t="str">
            <v>67.03%</v>
          </cell>
          <cell r="I21">
            <v>562817.28</v>
          </cell>
          <cell r="J21">
            <v>452882.55</v>
          </cell>
          <cell r="K21" t="str">
            <v>80.47%</v>
          </cell>
        </row>
        <row r="22">
          <cell r="B22">
            <v>385</v>
          </cell>
          <cell r="C22" t="str">
            <v>四川太极五津西路药店</v>
          </cell>
          <cell r="D22" t="str">
            <v>是</v>
          </cell>
          <cell r="E22">
            <v>2010</v>
          </cell>
          <cell r="F22">
            <v>3878</v>
          </cell>
          <cell r="G22">
            <v>2415</v>
          </cell>
          <cell r="H22" t="str">
            <v>62.27%</v>
          </cell>
          <cell r="I22">
            <v>398773.92</v>
          </cell>
          <cell r="J22">
            <v>322832.42</v>
          </cell>
          <cell r="K22" t="str">
            <v>80.96%</v>
          </cell>
        </row>
        <row r="23">
          <cell r="B23">
            <v>365</v>
          </cell>
          <cell r="C23" t="str">
            <v>四川太极光华村街药店</v>
          </cell>
          <cell r="D23" t="str">
            <v>是</v>
          </cell>
          <cell r="E23">
            <v>2010</v>
          </cell>
          <cell r="F23">
            <v>4535</v>
          </cell>
          <cell r="G23">
            <v>2401</v>
          </cell>
          <cell r="H23" t="str">
            <v>52.94%</v>
          </cell>
          <cell r="I23">
            <v>369502.59</v>
          </cell>
          <cell r="J23">
            <v>264783.4</v>
          </cell>
          <cell r="K23" t="str">
            <v>71.66%</v>
          </cell>
        </row>
        <row r="24">
          <cell r="B24">
            <v>387</v>
          </cell>
          <cell r="C24" t="str">
            <v>四川太极新乐中街药店</v>
          </cell>
          <cell r="D24" t="str">
            <v/>
          </cell>
          <cell r="E24">
            <v>2010</v>
          </cell>
          <cell r="F24">
            <v>5380</v>
          </cell>
          <cell r="G24">
            <v>3730</v>
          </cell>
          <cell r="H24" t="str">
            <v>69.33%</v>
          </cell>
          <cell r="I24">
            <v>365925.38</v>
          </cell>
          <cell r="J24">
            <v>287269.08</v>
          </cell>
          <cell r="K24" t="str">
            <v>78.5%</v>
          </cell>
        </row>
        <row r="25">
          <cell r="B25">
            <v>359</v>
          </cell>
          <cell r="C25" t="str">
            <v>四川太极枣子巷药店</v>
          </cell>
          <cell r="D25" t="str">
            <v/>
          </cell>
          <cell r="E25">
            <v>2010</v>
          </cell>
          <cell r="F25">
            <v>4980</v>
          </cell>
          <cell r="G25">
            <v>2750</v>
          </cell>
          <cell r="H25" t="str">
            <v>55.22%</v>
          </cell>
          <cell r="I25">
            <v>347198</v>
          </cell>
          <cell r="J25">
            <v>274069.94</v>
          </cell>
          <cell r="K25" t="str">
            <v>78.94%</v>
          </cell>
        </row>
        <row r="26">
          <cell r="B26">
            <v>546</v>
          </cell>
          <cell r="C26" t="str">
            <v>四川太极锦江区榕声路店</v>
          </cell>
          <cell r="D26" t="str">
            <v/>
          </cell>
          <cell r="E26">
            <v>2010</v>
          </cell>
          <cell r="F26">
            <v>4999</v>
          </cell>
          <cell r="G26">
            <v>3380</v>
          </cell>
          <cell r="H26" t="str">
            <v>67.61%</v>
          </cell>
          <cell r="I26">
            <v>312245.9</v>
          </cell>
          <cell r="J26">
            <v>248096.49</v>
          </cell>
          <cell r="K26" t="str">
            <v>79.46%</v>
          </cell>
        </row>
        <row r="27">
          <cell r="B27">
            <v>513</v>
          </cell>
          <cell r="C27" t="str">
            <v>四川太极武侯区顺和街店</v>
          </cell>
          <cell r="D27" t="str">
            <v/>
          </cell>
          <cell r="E27">
            <v>2010</v>
          </cell>
          <cell r="F27">
            <v>4202</v>
          </cell>
          <cell r="G27">
            <v>3038</v>
          </cell>
          <cell r="H27" t="str">
            <v>72.3%</v>
          </cell>
          <cell r="I27">
            <v>303501.51</v>
          </cell>
          <cell r="J27">
            <v>253898.68</v>
          </cell>
          <cell r="K27" t="str">
            <v>83.66%</v>
          </cell>
        </row>
        <row r="28">
          <cell r="B28">
            <v>373</v>
          </cell>
          <cell r="C28" t="str">
            <v>四川太极通盈街药店</v>
          </cell>
          <cell r="D28" t="str">
            <v/>
          </cell>
          <cell r="E28">
            <v>2010</v>
          </cell>
          <cell r="F28">
            <v>4578</v>
          </cell>
          <cell r="G28">
            <v>3330</v>
          </cell>
          <cell r="H28" t="str">
            <v>72.74%</v>
          </cell>
          <cell r="I28">
            <v>302824.59</v>
          </cell>
          <cell r="J28">
            <v>248110.72</v>
          </cell>
          <cell r="K28" t="str">
            <v>81.93%</v>
          </cell>
        </row>
        <row r="29">
          <cell r="B29">
            <v>391</v>
          </cell>
          <cell r="C29" t="str">
            <v>四川太极金丝街药店</v>
          </cell>
          <cell r="D29" t="str">
            <v/>
          </cell>
          <cell r="E29">
            <v>2010</v>
          </cell>
          <cell r="F29">
            <v>3528</v>
          </cell>
          <cell r="G29">
            <v>1584</v>
          </cell>
          <cell r="H29" t="str">
            <v>44.9%</v>
          </cell>
          <cell r="I29">
            <v>268382.43</v>
          </cell>
          <cell r="J29">
            <v>178169.41</v>
          </cell>
          <cell r="K29" t="str">
            <v>66.39%</v>
          </cell>
        </row>
        <row r="30">
          <cell r="B30">
            <v>379</v>
          </cell>
          <cell r="C30" t="str">
            <v>四川太极土龙路药店</v>
          </cell>
          <cell r="D30" t="str">
            <v/>
          </cell>
          <cell r="E30">
            <v>2010</v>
          </cell>
          <cell r="F30">
            <v>3831</v>
          </cell>
          <cell r="G30">
            <v>2371</v>
          </cell>
          <cell r="H30" t="str">
            <v>61.89%</v>
          </cell>
          <cell r="I30">
            <v>256777.61</v>
          </cell>
          <cell r="J30">
            <v>202058</v>
          </cell>
          <cell r="K30" t="str">
            <v>78.69%</v>
          </cell>
        </row>
        <row r="31">
          <cell r="B31">
            <v>377</v>
          </cell>
          <cell r="C31" t="str">
            <v>四川太极新园大道药店</v>
          </cell>
          <cell r="D31" t="str">
            <v/>
          </cell>
          <cell r="E31">
            <v>2010</v>
          </cell>
          <cell r="F31">
            <v>4756</v>
          </cell>
          <cell r="G31">
            <v>3107</v>
          </cell>
          <cell r="H31" t="str">
            <v>65.33%</v>
          </cell>
          <cell r="I31">
            <v>255828.08</v>
          </cell>
          <cell r="J31">
            <v>200458.04</v>
          </cell>
          <cell r="K31" t="str">
            <v>78.36%</v>
          </cell>
        </row>
        <row r="32">
          <cell r="B32">
            <v>399</v>
          </cell>
          <cell r="C32" t="str">
            <v>四川太极高新天久北巷药店</v>
          </cell>
          <cell r="D32" t="str">
            <v/>
          </cell>
          <cell r="E32">
            <v>2010</v>
          </cell>
          <cell r="F32">
            <v>3577</v>
          </cell>
          <cell r="G32">
            <v>2517</v>
          </cell>
          <cell r="H32" t="str">
            <v>70.37%</v>
          </cell>
          <cell r="I32">
            <v>246086.57</v>
          </cell>
          <cell r="J32">
            <v>195139.05</v>
          </cell>
          <cell r="K32" t="str">
            <v>79.3%</v>
          </cell>
        </row>
        <row r="33">
          <cell r="B33">
            <v>514</v>
          </cell>
          <cell r="C33" t="str">
            <v>四川太极新津邓双镇岷江店</v>
          </cell>
          <cell r="D33" t="str">
            <v/>
          </cell>
          <cell r="E33">
            <v>2010</v>
          </cell>
          <cell r="F33">
            <v>4091</v>
          </cell>
          <cell r="G33">
            <v>3271</v>
          </cell>
          <cell r="H33" t="str">
            <v>79.96%</v>
          </cell>
          <cell r="I33">
            <v>241399.22</v>
          </cell>
          <cell r="J33">
            <v>218709.36</v>
          </cell>
          <cell r="K33" t="str">
            <v>90.6%</v>
          </cell>
        </row>
        <row r="34">
          <cell r="B34">
            <v>515</v>
          </cell>
          <cell r="C34" t="str">
            <v>四川太极成华区崔家店路药店</v>
          </cell>
          <cell r="D34" t="str">
            <v/>
          </cell>
          <cell r="E34">
            <v>2010</v>
          </cell>
          <cell r="F34">
            <v>3545</v>
          </cell>
          <cell r="G34">
            <v>2423</v>
          </cell>
          <cell r="H34" t="str">
            <v>68.35%</v>
          </cell>
          <cell r="I34">
            <v>225884.78</v>
          </cell>
          <cell r="J34">
            <v>174791.14</v>
          </cell>
          <cell r="K34" t="str">
            <v>77.38%</v>
          </cell>
        </row>
        <row r="35">
          <cell r="B35">
            <v>511</v>
          </cell>
          <cell r="C35" t="str">
            <v>四川太极成华杉板桥南一路店</v>
          </cell>
          <cell r="D35" t="str">
            <v/>
          </cell>
          <cell r="E35">
            <v>2010</v>
          </cell>
          <cell r="F35">
            <v>4153</v>
          </cell>
          <cell r="G35">
            <v>2976</v>
          </cell>
          <cell r="H35" t="str">
            <v>71.66%</v>
          </cell>
          <cell r="I35">
            <v>223221.66</v>
          </cell>
          <cell r="J35">
            <v>176453.38</v>
          </cell>
          <cell r="K35" t="str">
            <v>79.05%</v>
          </cell>
        </row>
        <row r="36">
          <cell r="B36">
            <v>572</v>
          </cell>
          <cell r="C36" t="str">
            <v>四川太极郫县郫筒镇东大街药店</v>
          </cell>
          <cell r="D36" t="str">
            <v/>
          </cell>
          <cell r="E36">
            <v>2010</v>
          </cell>
          <cell r="F36">
            <v>2760</v>
          </cell>
          <cell r="G36">
            <v>1540</v>
          </cell>
          <cell r="H36" t="str">
            <v>55.8%</v>
          </cell>
          <cell r="I36">
            <v>193538.08</v>
          </cell>
          <cell r="J36">
            <v>141854.39</v>
          </cell>
          <cell r="K36" t="str">
            <v>73.3%</v>
          </cell>
        </row>
        <row r="37">
          <cell r="B37">
            <v>367</v>
          </cell>
          <cell r="C37" t="str">
            <v>四川太极金带街药店</v>
          </cell>
          <cell r="D37" t="str">
            <v/>
          </cell>
          <cell r="E37">
            <v>2010</v>
          </cell>
          <cell r="F37">
            <v>3035</v>
          </cell>
          <cell r="G37">
            <v>1958</v>
          </cell>
          <cell r="H37" t="str">
            <v>64.51%</v>
          </cell>
          <cell r="I37">
            <v>190386.32</v>
          </cell>
          <cell r="J37">
            <v>152591.77</v>
          </cell>
          <cell r="K37" t="str">
            <v>80.15%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2833</v>
          </cell>
          <cell r="G38">
            <v>1935</v>
          </cell>
          <cell r="H38" t="str">
            <v>68.3%</v>
          </cell>
          <cell r="I38">
            <v>153172.1</v>
          </cell>
          <cell r="J38">
            <v>120232.86</v>
          </cell>
          <cell r="K38" t="str">
            <v>78.5%</v>
          </cell>
        </row>
        <row r="39">
          <cell r="B39">
            <v>573</v>
          </cell>
          <cell r="C39" t="str">
            <v>四川太极双流县西航港街道锦华路一段药店</v>
          </cell>
          <cell r="D39" t="str">
            <v/>
          </cell>
          <cell r="E39">
            <v>2010</v>
          </cell>
          <cell r="F39">
            <v>2773</v>
          </cell>
          <cell r="G39">
            <v>1829</v>
          </cell>
          <cell r="H39" t="str">
            <v>65.96%</v>
          </cell>
          <cell r="I39">
            <v>145472.99</v>
          </cell>
          <cell r="J39">
            <v>109675.79</v>
          </cell>
          <cell r="K39" t="str">
            <v>75.39%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1151</v>
          </cell>
          <cell r="G40">
            <v>834</v>
          </cell>
          <cell r="H40" t="str">
            <v>72.46%</v>
          </cell>
          <cell r="I40">
            <v>101396.54</v>
          </cell>
          <cell r="J40">
            <v>90468.04</v>
          </cell>
          <cell r="K40" t="str">
            <v>89.22%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1894</v>
          </cell>
          <cell r="G41">
            <v>1287</v>
          </cell>
          <cell r="H41" t="str">
            <v>67.95%</v>
          </cell>
          <cell r="I41">
            <v>100495.23</v>
          </cell>
          <cell r="J41">
            <v>80121.68</v>
          </cell>
          <cell r="K41" t="str">
            <v>79.73%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1755</v>
          </cell>
          <cell r="G42">
            <v>1050</v>
          </cell>
          <cell r="H42" t="str">
            <v>59.83%</v>
          </cell>
          <cell r="I42">
            <v>97023.81</v>
          </cell>
          <cell r="J42">
            <v>72611.86</v>
          </cell>
          <cell r="K42" t="str">
            <v>74.84%</v>
          </cell>
        </row>
        <row r="43">
          <cell r="B43">
            <v>539</v>
          </cell>
          <cell r="C43" t="str">
            <v>四川太极大邑县晋原镇子龙路店</v>
          </cell>
          <cell r="D43" t="str">
            <v/>
          </cell>
          <cell r="E43">
            <v>2010</v>
          </cell>
          <cell r="F43">
            <v>943</v>
          </cell>
          <cell r="G43">
            <v>611</v>
          </cell>
          <cell r="H43" t="str">
            <v>64.79%</v>
          </cell>
          <cell r="I43">
            <v>69426.29</v>
          </cell>
          <cell r="J43">
            <v>55684.86</v>
          </cell>
          <cell r="K43" t="str">
            <v>80.21%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8471</v>
          </cell>
          <cell r="G44">
            <v>1766</v>
          </cell>
          <cell r="H44" t="str">
            <v>20.85%</v>
          </cell>
          <cell r="I44">
            <v>1109625.4</v>
          </cell>
          <cell r="J44">
            <v>484817.18</v>
          </cell>
          <cell r="K44" t="str">
            <v>43.69%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5932</v>
          </cell>
          <cell r="G45">
            <v>3546</v>
          </cell>
          <cell r="H45" t="str">
            <v>59.78%</v>
          </cell>
          <cell r="I45">
            <v>402344.64</v>
          </cell>
          <cell r="J45">
            <v>279293.21</v>
          </cell>
          <cell r="K45" t="str">
            <v>69.42%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5306</v>
          </cell>
          <cell r="G46">
            <v>3587</v>
          </cell>
          <cell r="H46" t="str">
            <v>67.6%</v>
          </cell>
          <cell r="I46">
            <v>392659.39</v>
          </cell>
          <cell r="J46">
            <v>314397.27</v>
          </cell>
          <cell r="K46" t="str">
            <v>80.07%</v>
          </cell>
        </row>
        <row r="47">
          <cell r="B47">
            <v>730</v>
          </cell>
          <cell r="C47" t="str">
            <v>四川太极新都区新繁镇繁江北路药店</v>
          </cell>
          <cell r="D47" t="str">
            <v/>
          </cell>
          <cell r="E47">
            <v>2011</v>
          </cell>
          <cell r="F47">
            <v>5598</v>
          </cell>
          <cell r="G47">
            <v>2262</v>
          </cell>
          <cell r="H47" t="str">
            <v>40.41%</v>
          </cell>
          <cell r="I47">
            <v>356626.73</v>
          </cell>
          <cell r="J47">
            <v>222407.31</v>
          </cell>
          <cell r="K47" t="str">
            <v>62.36%</v>
          </cell>
        </row>
        <row r="48">
          <cell r="B48">
            <v>585</v>
          </cell>
          <cell r="C48" t="str">
            <v>四川太极成华区羊子山西路药店（兴元华盛）</v>
          </cell>
          <cell r="D48" t="str">
            <v/>
          </cell>
          <cell r="E48">
            <v>2011</v>
          </cell>
          <cell r="F48">
            <v>5090</v>
          </cell>
          <cell r="G48">
            <v>3163</v>
          </cell>
          <cell r="H48" t="str">
            <v>62.14%</v>
          </cell>
          <cell r="I48">
            <v>353436.55</v>
          </cell>
          <cell r="J48">
            <v>259808.87</v>
          </cell>
          <cell r="K48" t="str">
            <v>73.51%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6252</v>
          </cell>
          <cell r="G49">
            <v>3677</v>
          </cell>
          <cell r="H49" t="str">
            <v>58.81%</v>
          </cell>
          <cell r="I49">
            <v>331703.45</v>
          </cell>
          <cell r="J49">
            <v>245592.33</v>
          </cell>
          <cell r="K49" t="str">
            <v>74.04%</v>
          </cell>
        </row>
        <row r="50">
          <cell r="B50">
            <v>724</v>
          </cell>
          <cell r="C50" t="str">
            <v>四川太极锦江区观音桥街药店</v>
          </cell>
          <cell r="D50" t="str">
            <v/>
          </cell>
          <cell r="E50">
            <v>2011</v>
          </cell>
          <cell r="F50">
            <v>5162</v>
          </cell>
          <cell r="G50">
            <v>3775</v>
          </cell>
          <cell r="H50" t="str">
            <v>73.13%</v>
          </cell>
          <cell r="I50">
            <v>305324.02</v>
          </cell>
          <cell r="J50">
            <v>251746.24</v>
          </cell>
          <cell r="K50" t="str">
            <v>82.45%</v>
          </cell>
        </row>
        <row r="51">
          <cell r="B51">
            <v>578</v>
          </cell>
          <cell r="C51" t="str">
            <v>四川太极成华区华油路药店</v>
          </cell>
          <cell r="D51" t="str">
            <v/>
          </cell>
          <cell r="E51">
            <v>2011</v>
          </cell>
          <cell r="F51">
            <v>4914</v>
          </cell>
          <cell r="G51">
            <v>3045</v>
          </cell>
          <cell r="H51" t="str">
            <v>61.97%</v>
          </cell>
          <cell r="I51">
            <v>293151.25</v>
          </cell>
          <cell r="J51">
            <v>225544.14</v>
          </cell>
          <cell r="K51" t="str">
            <v>76.94%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3745</v>
          </cell>
          <cell r="G52">
            <v>2171</v>
          </cell>
          <cell r="H52" t="str">
            <v>57.97%</v>
          </cell>
          <cell r="I52">
            <v>271735.06</v>
          </cell>
          <cell r="J52">
            <v>197977.38</v>
          </cell>
          <cell r="K52" t="str">
            <v>72.86%</v>
          </cell>
        </row>
        <row r="53">
          <cell r="B53">
            <v>709</v>
          </cell>
          <cell r="C53" t="str">
            <v>四川太极新都区马超东路店</v>
          </cell>
          <cell r="D53" t="str">
            <v/>
          </cell>
          <cell r="E53">
            <v>2011</v>
          </cell>
          <cell r="F53">
            <v>4239</v>
          </cell>
          <cell r="G53">
            <v>2616</v>
          </cell>
          <cell r="H53" t="str">
            <v>61.71%</v>
          </cell>
          <cell r="I53">
            <v>264577.69</v>
          </cell>
          <cell r="J53">
            <v>204127.31</v>
          </cell>
          <cell r="K53" t="str">
            <v>77.15%</v>
          </cell>
        </row>
        <row r="54">
          <cell r="B54">
            <v>598</v>
          </cell>
          <cell r="C54" t="str">
            <v>四川太极锦江区水杉街药店</v>
          </cell>
          <cell r="D54" t="str">
            <v/>
          </cell>
          <cell r="E54">
            <v>2011</v>
          </cell>
          <cell r="F54">
            <v>3461</v>
          </cell>
          <cell r="G54">
            <v>2000</v>
          </cell>
          <cell r="H54" t="str">
            <v>57.79%</v>
          </cell>
          <cell r="I54">
            <v>242728.3</v>
          </cell>
          <cell r="J54">
            <v>176013.49</v>
          </cell>
          <cell r="K54" t="str">
            <v>72.51%</v>
          </cell>
        </row>
        <row r="55">
          <cell r="B55">
            <v>737</v>
          </cell>
          <cell r="C55" t="str">
            <v>四川太极高新区大源北街药店</v>
          </cell>
          <cell r="D55" t="str">
            <v/>
          </cell>
          <cell r="E55">
            <v>2011</v>
          </cell>
          <cell r="F55">
            <v>3392</v>
          </cell>
          <cell r="G55">
            <v>1765</v>
          </cell>
          <cell r="H55" t="str">
            <v>52.03%</v>
          </cell>
          <cell r="I55">
            <v>193063.73</v>
          </cell>
          <cell r="J55">
            <v>129501</v>
          </cell>
          <cell r="K55" t="str">
            <v>67.08%</v>
          </cell>
        </row>
        <row r="56">
          <cell r="B56">
            <v>584</v>
          </cell>
          <cell r="C56" t="str">
            <v>四川太极高新区中和街道柳荫街药店</v>
          </cell>
          <cell r="D56" t="str">
            <v/>
          </cell>
          <cell r="E56">
            <v>2011</v>
          </cell>
          <cell r="F56">
            <v>2815</v>
          </cell>
          <cell r="G56">
            <v>1464</v>
          </cell>
          <cell r="H56" t="str">
            <v>52.01%</v>
          </cell>
          <cell r="I56">
            <v>185433</v>
          </cell>
          <cell r="J56">
            <v>132324.25</v>
          </cell>
          <cell r="K56" t="str">
            <v>71.36%</v>
          </cell>
        </row>
        <row r="57">
          <cell r="B57">
            <v>721</v>
          </cell>
          <cell r="C57" t="str">
            <v>四川太极邛崃市临邛镇洪川小区药店</v>
          </cell>
          <cell r="D57" t="str">
            <v/>
          </cell>
          <cell r="E57">
            <v>2011</v>
          </cell>
          <cell r="F57">
            <v>2729</v>
          </cell>
          <cell r="G57">
            <v>2096</v>
          </cell>
          <cell r="H57" t="str">
            <v>76.8%</v>
          </cell>
          <cell r="I57">
            <v>178834.82</v>
          </cell>
          <cell r="J57">
            <v>153149.29</v>
          </cell>
          <cell r="K57" t="str">
            <v>85.64%</v>
          </cell>
        </row>
        <row r="58">
          <cell r="B58">
            <v>704</v>
          </cell>
          <cell r="C58" t="str">
            <v>四川太极都江堰奎光路中段药店</v>
          </cell>
          <cell r="D58" t="str">
            <v/>
          </cell>
          <cell r="E58">
            <v>2011</v>
          </cell>
          <cell r="F58">
            <v>1938</v>
          </cell>
          <cell r="G58">
            <v>1165</v>
          </cell>
          <cell r="H58" t="str">
            <v>60.11%</v>
          </cell>
          <cell r="I58">
            <v>163033.9</v>
          </cell>
          <cell r="J58">
            <v>125259.58</v>
          </cell>
          <cell r="K58" t="str">
            <v>76.83%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2383</v>
          </cell>
          <cell r="G59">
            <v>1579</v>
          </cell>
          <cell r="H59" t="str">
            <v>66.26%</v>
          </cell>
          <cell r="I59">
            <v>149001.58</v>
          </cell>
          <cell r="J59">
            <v>113589.35</v>
          </cell>
          <cell r="K59" t="str">
            <v>76.23%</v>
          </cell>
        </row>
        <row r="60">
          <cell r="B60">
            <v>587</v>
          </cell>
          <cell r="C60" t="str">
            <v>四川太极都江堰景中路店</v>
          </cell>
          <cell r="D60" t="str">
            <v/>
          </cell>
          <cell r="E60">
            <v>2011</v>
          </cell>
          <cell r="F60">
            <v>1804</v>
          </cell>
          <cell r="G60">
            <v>1314</v>
          </cell>
          <cell r="H60" t="str">
            <v>72.84%</v>
          </cell>
          <cell r="I60">
            <v>144172.25</v>
          </cell>
          <cell r="J60">
            <v>116149.12</v>
          </cell>
          <cell r="K60" t="str">
            <v>80.56%</v>
          </cell>
        </row>
        <row r="61">
          <cell r="B61">
            <v>716</v>
          </cell>
          <cell r="C61" t="str">
            <v>四川太极大邑县沙渠镇方圆路药店</v>
          </cell>
          <cell r="D61" t="str">
            <v/>
          </cell>
          <cell r="E61">
            <v>2011</v>
          </cell>
          <cell r="F61">
            <v>2429</v>
          </cell>
          <cell r="G61">
            <v>1639</v>
          </cell>
          <cell r="H61" t="str">
            <v>67.48%</v>
          </cell>
          <cell r="I61">
            <v>140221.33</v>
          </cell>
          <cell r="J61">
            <v>113662.88</v>
          </cell>
          <cell r="K61" t="str">
            <v>81.06%</v>
          </cell>
        </row>
        <row r="62">
          <cell r="B62">
            <v>717</v>
          </cell>
          <cell r="C62" t="str">
            <v>四川太极大邑县晋原镇通达东路五段药店</v>
          </cell>
          <cell r="D62" t="str">
            <v/>
          </cell>
          <cell r="E62">
            <v>2011</v>
          </cell>
          <cell r="F62">
            <v>2446</v>
          </cell>
          <cell r="G62">
            <v>1544</v>
          </cell>
          <cell r="H62" t="str">
            <v>63.12%</v>
          </cell>
          <cell r="I62">
            <v>137416.98</v>
          </cell>
          <cell r="J62">
            <v>106130.64</v>
          </cell>
          <cell r="K62" t="str">
            <v>77.23%</v>
          </cell>
        </row>
        <row r="63">
          <cell r="B63">
            <v>723</v>
          </cell>
          <cell r="C63" t="str">
            <v>四川太极锦江区柳翠路药店</v>
          </cell>
          <cell r="D63" t="str">
            <v/>
          </cell>
          <cell r="E63">
            <v>2011</v>
          </cell>
          <cell r="F63">
            <v>2427</v>
          </cell>
          <cell r="G63">
            <v>1730</v>
          </cell>
          <cell r="H63" t="str">
            <v>71.28%</v>
          </cell>
          <cell r="I63">
            <v>134893.55</v>
          </cell>
          <cell r="J63">
            <v>108722.47</v>
          </cell>
          <cell r="K63" t="str">
            <v>80.6%</v>
          </cell>
        </row>
        <row r="64">
          <cell r="B64">
            <v>591</v>
          </cell>
          <cell r="C64" t="str">
            <v>四川太极邛崃市临邛镇长安大道药店</v>
          </cell>
          <cell r="D64" t="str">
            <v/>
          </cell>
          <cell r="E64">
            <v>2011</v>
          </cell>
          <cell r="F64">
            <v>2076</v>
          </cell>
          <cell r="G64">
            <v>1126</v>
          </cell>
          <cell r="H64" t="str">
            <v>54.24%</v>
          </cell>
          <cell r="I64">
            <v>125535.47</v>
          </cell>
          <cell r="J64">
            <v>92092.42</v>
          </cell>
          <cell r="K64" t="str">
            <v>73.36%</v>
          </cell>
        </row>
        <row r="65">
          <cell r="B65">
            <v>594</v>
          </cell>
          <cell r="C65" t="str">
            <v>四川太极大邑县安仁镇千禧街药店</v>
          </cell>
          <cell r="D65" t="str">
            <v/>
          </cell>
          <cell r="E65">
            <v>2011</v>
          </cell>
          <cell r="F65">
            <v>1672</v>
          </cell>
          <cell r="G65">
            <v>1035</v>
          </cell>
          <cell r="H65" t="str">
            <v>61.9%</v>
          </cell>
          <cell r="I65">
            <v>115193.17</v>
          </cell>
          <cell r="J65">
            <v>93723.92</v>
          </cell>
          <cell r="K65" t="str">
            <v>81.36%</v>
          </cell>
        </row>
        <row r="66">
          <cell r="B66">
            <v>733</v>
          </cell>
          <cell r="C66" t="str">
            <v>四川太极双流区东升街道三强西路药店</v>
          </cell>
          <cell r="D66" t="str">
            <v/>
          </cell>
          <cell r="E66">
            <v>2011</v>
          </cell>
          <cell r="F66">
            <v>2454</v>
          </cell>
          <cell r="G66">
            <v>1166</v>
          </cell>
          <cell r="H66" t="str">
            <v>47.51%</v>
          </cell>
          <cell r="I66">
            <v>115087.33</v>
          </cell>
          <cell r="J66">
            <v>70385.68</v>
          </cell>
          <cell r="K66" t="str">
            <v>61.16%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1650</v>
          </cell>
          <cell r="G67">
            <v>1123</v>
          </cell>
          <cell r="H67" t="str">
            <v>68.06%</v>
          </cell>
          <cell r="I67">
            <v>111895.06</v>
          </cell>
          <cell r="J67">
            <v>92053.38</v>
          </cell>
          <cell r="K67" t="str">
            <v>82.27%</v>
          </cell>
        </row>
        <row r="68">
          <cell r="B68">
            <v>720</v>
          </cell>
          <cell r="C68" t="str">
            <v>四川太极大邑县新场镇文昌街药店</v>
          </cell>
          <cell r="D68" t="str">
            <v/>
          </cell>
          <cell r="E68">
            <v>2011</v>
          </cell>
          <cell r="F68">
            <v>1689</v>
          </cell>
          <cell r="G68">
            <v>1117</v>
          </cell>
          <cell r="H68" t="str">
            <v>66.13%</v>
          </cell>
          <cell r="I68">
            <v>110877.18</v>
          </cell>
          <cell r="J68">
            <v>89108.49</v>
          </cell>
          <cell r="K68" t="str">
            <v>80.37%</v>
          </cell>
        </row>
        <row r="69">
          <cell r="B69">
            <v>706</v>
          </cell>
          <cell r="C69" t="str">
            <v>四川太极都江堰幸福镇翔凤路药店</v>
          </cell>
          <cell r="D69" t="str">
            <v/>
          </cell>
          <cell r="E69">
            <v>2011</v>
          </cell>
          <cell r="F69">
            <v>1764</v>
          </cell>
          <cell r="G69">
            <v>1202</v>
          </cell>
          <cell r="H69" t="str">
            <v>68.14%</v>
          </cell>
          <cell r="I69">
            <v>106672.96</v>
          </cell>
          <cell r="J69">
            <v>82670.06</v>
          </cell>
          <cell r="K69" t="str">
            <v>77.5%</v>
          </cell>
        </row>
        <row r="70">
          <cell r="B70">
            <v>718</v>
          </cell>
          <cell r="C70" t="str">
            <v>四川太极龙泉驿区龙泉街道驿生路药店</v>
          </cell>
          <cell r="D70" t="str">
            <v/>
          </cell>
          <cell r="E70">
            <v>2011</v>
          </cell>
          <cell r="F70">
            <v>1516</v>
          </cell>
          <cell r="G70">
            <v>886</v>
          </cell>
          <cell r="H70" t="str">
            <v>58.44%</v>
          </cell>
          <cell r="I70">
            <v>97542.63</v>
          </cell>
          <cell r="J70">
            <v>73366.38</v>
          </cell>
          <cell r="K70" t="str">
            <v>75.21%</v>
          </cell>
        </row>
        <row r="71">
          <cell r="B71">
            <v>732</v>
          </cell>
          <cell r="C71" t="str">
            <v>四川太极邛崃市羊安镇永康大道药店</v>
          </cell>
          <cell r="D71" t="str">
            <v/>
          </cell>
          <cell r="E71">
            <v>2011</v>
          </cell>
          <cell r="F71">
            <v>1380</v>
          </cell>
          <cell r="G71">
            <v>767</v>
          </cell>
          <cell r="H71" t="str">
            <v>55.58%</v>
          </cell>
          <cell r="I71">
            <v>93371.7</v>
          </cell>
          <cell r="J71">
            <v>68021.63</v>
          </cell>
          <cell r="K71" t="str">
            <v>72.85%</v>
          </cell>
        </row>
        <row r="72">
          <cell r="B72">
            <v>710</v>
          </cell>
          <cell r="C72" t="str">
            <v>四川太极都江堰市蒲阳镇堰问道西路药店</v>
          </cell>
          <cell r="D72" t="str">
            <v/>
          </cell>
          <cell r="E72">
            <v>2011</v>
          </cell>
          <cell r="F72">
            <v>1772</v>
          </cell>
          <cell r="G72">
            <v>1041</v>
          </cell>
          <cell r="H72" t="str">
            <v>58.75%</v>
          </cell>
          <cell r="I72">
            <v>86176.99</v>
          </cell>
          <cell r="J72">
            <v>61850.04</v>
          </cell>
          <cell r="K72" t="str">
            <v>71.77%</v>
          </cell>
        </row>
        <row r="73">
          <cell r="B73">
            <v>713</v>
          </cell>
          <cell r="C73" t="str">
            <v>四川太极都江堰聚源镇药店</v>
          </cell>
          <cell r="D73" t="str">
            <v/>
          </cell>
          <cell r="E73">
            <v>2011</v>
          </cell>
          <cell r="F73">
            <v>905</v>
          </cell>
          <cell r="G73">
            <v>693</v>
          </cell>
          <cell r="H73" t="str">
            <v>76.57%</v>
          </cell>
          <cell r="I73">
            <v>68243.11</v>
          </cell>
          <cell r="J73">
            <v>57845.59</v>
          </cell>
          <cell r="K73" t="str">
            <v>84.76%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2122</v>
          </cell>
          <cell r="G74">
            <v>1349</v>
          </cell>
          <cell r="H74" t="str">
            <v>63.57%</v>
          </cell>
          <cell r="I74">
            <v>118464.23</v>
          </cell>
          <cell r="J74">
            <v>88565.17</v>
          </cell>
          <cell r="K74" t="str">
            <v>74.76%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1375</v>
          </cell>
          <cell r="G75">
            <v>963</v>
          </cell>
          <cell r="H75" t="str">
            <v>70.04%</v>
          </cell>
          <cell r="I75">
            <v>92913.89</v>
          </cell>
          <cell r="J75">
            <v>73569.23</v>
          </cell>
          <cell r="K75" t="str">
            <v>79.18%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3863</v>
          </cell>
          <cell r="G76">
            <v>2418</v>
          </cell>
          <cell r="H76" t="str">
            <v>62.59%</v>
          </cell>
          <cell r="I76">
            <v>228662.85</v>
          </cell>
          <cell r="J76">
            <v>177133.14</v>
          </cell>
          <cell r="K76" t="str">
            <v>77.46%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10144</v>
          </cell>
          <cell r="G77">
            <v>5075</v>
          </cell>
          <cell r="H77" t="str">
            <v>50.03%</v>
          </cell>
          <cell r="I77">
            <v>765872.76</v>
          </cell>
          <cell r="J77">
            <v>502435.94</v>
          </cell>
          <cell r="K77" t="str">
            <v>65.6%</v>
          </cell>
        </row>
        <row r="78">
          <cell r="B78">
            <v>102934</v>
          </cell>
          <cell r="C78" t="str">
            <v>四川太极金牛区银河北街药店</v>
          </cell>
          <cell r="D78" t="str">
            <v/>
          </cell>
          <cell r="E78" t="str">
            <v/>
          </cell>
          <cell r="F78">
            <v>4608</v>
          </cell>
          <cell r="G78">
            <v>2817</v>
          </cell>
          <cell r="H78" t="str">
            <v>61.13%</v>
          </cell>
          <cell r="I78">
            <v>321760.55</v>
          </cell>
          <cell r="J78">
            <v>211911.91</v>
          </cell>
          <cell r="K78" t="str">
            <v>65.86%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4689</v>
          </cell>
          <cell r="G79">
            <v>2976</v>
          </cell>
          <cell r="H79" t="str">
            <v>63.47%</v>
          </cell>
          <cell r="I79">
            <v>300651.62</v>
          </cell>
          <cell r="J79">
            <v>225370.16</v>
          </cell>
          <cell r="K79" t="str">
            <v>74.96%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3850</v>
          </cell>
          <cell r="G80">
            <v>1560</v>
          </cell>
          <cell r="H80" t="str">
            <v>40.52%</v>
          </cell>
          <cell r="I80">
            <v>295326.63</v>
          </cell>
          <cell r="J80">
            <v>155421.07</v>
          </cell>
          <cell r="K80" t="str">
            <v>52.63%</v>
          </cell>
        </row>
        <row r="81">
          <cell r="B81">
            <v>742</v>
          </cell>
          <cell r="C81" t="str">
            <v>四川太极锦江区庆云南街药店</v>
          </cell>
          <cell r="D81" t="str">
            <v/>
          </cell>
          <cell r="E81" t="str">
            <v/>
          </cell>
          <cell r="F81">
            <v>2662</v>
          </cell>
          <cell r="G81">
            <v>752</v>
          </cell>
          <cell r="H81" t="str">
            <v>28.25%</v>
          </cell>
          <cell r="I81">
            <v>275112.26</v>
          </cell>
          <cell r="J81">
            <v>154841.42</v>
          </cell>
          <cell r="K81" t="str">
            <v>56.28%</v>
          </cell>
        </row>
        <row r="82">
          <cell r="B82">
            <v>747</v>
          </cell>
          <cell r="C82" t="str">
            <v>四川太极郫县郫筒镇一环路东南段药店</v>
          </cell>
          <cell r="D82" t="str">
            <v/>
          </cell>
          <cell r="E82" t="str">
            <v/>
          </cell>
          <cell r="F82">
            <v>2692</v>
          </cell>
          <cell r="G82">
            <v>1553</v>
          </cell>
          <cell r="H82" t="str">
            <v>57.69%</v>
          </cell>
          <cell r="I82">
            <v>253098.26</v>
          </cell>
          <cell r="J82">
            <v>204802.63</v>
          </cell>
          <cell r="K82" t="str">
            <v>80.92%</v>
          </cell>
        </row>
        <row r="83">
          <cell r="B83">
            <v>103198</v>
          </cell>
          <cell r="C83" t="str">
            <v>四川太极青羊区贝森北路药店</v>
          </cell>
          <cell r="D83" t="str">
            <v/>
          </cell>
          <cell r="E83" t="str">
            <v/>
          </cell>
          <cell r="F83">
            <v>3552</v>
          </cell>
          <cell r="G83">
            <v>1844</v>
          </cell>
          <cell r="H83" t="str">
            <v>51.91%</v>
          </cell>
          <cell r="I83">
            <v>217446.2</v>
          </cell>
          <cell r="J83">
            <v>144534</v>
          </cell>
          <cell r="K83" t="str">
            <v>66.47%</v>
          </cell>
        </row>
        <row r="84">
          <cell r="B84">
            <v>103639</v>
          </cell>
          <cell r="C84" t="str">
            <v>四川太极成华区金马河路药店</v>
          </cell>
          <cell r="D84" t="str">
            <v/>
          </cell>
          <cell r="E84" t="str">
            <v/>
          </cell>
          <cell r="F84">
            <v>2951</v>
          </cell>
          <cell r="G84">
            <v>1479</v>
          </cell>
          <cell r="H84" t="str">
            <v>50.12%</v>
          </cell>
          <cell r="I84">
            <v>205715.87</v>
          </cell>
          <cell r="J84">
            <v>115890.72</v>
          </cell>
          <cell r="K84" t="str">
            <v>56.34%</v>
          </cell>
        </row>
        <row r="85">
          <cell r="B85">
            <v>102565</v>
          </cell>
          <cell r="C85" t="str">
            <v>四川太极武侯区佳灵路药店</v>
          </cell>
          <cell r="D85" t="str">
            <v/>
          </cell>
          <cell r="E85" t="str">
            <v/>
          </cell>
          <cell r="F85">
            <v>3901</v>
          </cell>
          <cell r="G85">
            <v>1461</v>
          </cell>
          <cell r="H85" t="str">
            <v>37.45%</v>
          </cell>
          <cell r="I85">
            <v>202094.49</v>
          </cell>
          <cell r="J85">
            <v>105188.7</v>
          </cell>
          <cell r="K85" t="str">
            <v>52.05%</v>
          </cell>
        </row>
        <row r="86">
          <cell r="B86">
            <v>745</v>
          </cell>
          <cell r="C86" t="str">
            <v>四川太极金牛区金沙路药店</v>
          </cell>
          <cell r="D86" t="str">
            <v/>
          </cell>
          <cell r="E86" t="str">
            <v/>
          </cell>
          <cell r="F86">
            <v>2994</v>
          </cell>
          <cell r="G86">
            <v>1662</v>
          </cell>
          <cell r="H86" t="str">
            <v>55.51%</v>
          </cell>
          <cell r="I86">
            <v>192611.99</v>
          </cell>
          <cell r="J86">
            <v>128336.23</v>
          </cell>
          <cell r="K86" t="str">
            <v>66.63%</v>
          </cell>
        </row>
        <row r="87">
          <cell r="B87">
            <v>101453</v>
          </cell>
          <cell r="C87" t="str">
            <v>四川太极温江区公平街道江安路药店</v>
          </cell>
          <cell r="D87" t="str">
            <v/>
          </cell>
          <cell r="E87" t="str">
            <v/>
          </cell>
          <cell r="F87">
            <v>3316</v>
          </cell>
          <cell r="G87">
            <v>1791</v>
          </cell>
          <cell r="H87" t="str">
            <v>54.01%</v>
          </cell>
          <cell r="I87">
            <v>190966.24</v>
          </cell>
          <cell r="J87">
            <v>131608.05</v>
          </cell>
          <cell r="K87" t="str">
            <v>68.92%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3102</v>
          </cell>
          <cell r="G88">
            <v>1666</v>
          </cell>
          <cell r="H88" t="str">
            <v>53.71%</v>
          </cell>
          <cell r="I88">
            <v>166687.4</v>
          </cell>
          <cell r="J88">
            <v>116867.89</v>
          </cell>
          <cell r="K88" t="str">
            <v>70.11%</v>
          </cell>
        </row>
        <row r="89">
          <cell r="B89">
            <v>103199</v>
          </cell>
          <cell r="C89" t="str">
            <v>四川太极成华区西林一街药店</v>
          </cell>
          <cell r="D89" t="str">
            <v/>
          </cell>
          <cell r="E89" t="str">
            <v/>
          </cell>
          <cell r="F89">
            <v>2968</v>
          </cell>
          <cell r="G89">
            <v>1452</v>
          </cell>
          <cell r="H89" t="str">
            <v>48.92%</v>
          </cell>
          <cell r="I89">
            <v>157949.67</v>
          </cell>
          <cell r="J89">
            <v>95630.69</v>
          </cell>
          <cell r="K89" t="str">
            <v>60.55%</v>
          </cell>
        </row>
        <row r="90">
          <cell r="B90">
            <v>743</v>
          </cell>
          <cell r="C90" t="str">
            <v>四川太极成华区万宇路药店</v>
          </cell>
          <cell r="D90" t="str">
            <v/>
          </cell>
          <cell r="E90" t="str">
            <v/>
          </cell>
          <cell r="F90">
            <v>3003</v>
          </cell>
          <cell r="G90">
            <v>1734</v>
          </cell>
          <cell r="H90" t="str">
            <v>57.74%</v>
          </cell>
          <cell r="I90">
            <v>145894.91</v>
          </cell>
          <cell r="J90">
            <v>97797.65</v>
          </cell>
          <cell r="K90" t="str">
            <v>67.03%</v>
          </cell>
        </row>
        <row r="91">
          <cell r="B91">
            <v>752</v>
          </cell>
          <cell r="C91" t="str">
            <v>四川太极大药房连锁有限公司武侯区聚萃街药店</v>
          </cell>
          <cell r="D91" t="str">
            <v/>
          </cell>
          <cell r="E91" t="str">
            <v/>
          </cell>
          <cell r="F91">
            <v>2274</v>
          </cell>
          <cell r="G91">
            <v>1310</v>
          </cell>
          <cell r="H91" t="str">
            <v>57.61%</v>
          </cell>
          <cell r="I91">
            <v>143830.57</v>
          </cell>
          <cell r="J91">
            <v>103710.68</v>
          </cell>
          <cell r="K91" t="str">
            <v>72.11%</v>
          </cell>
        </row>
        <row r="92">
          <cell r="B92">
            <v>748</v>
          </cell>
          <cell r="C92" t="str">
            <v>四川太极大邑县晋原镇东街药店</v>
          </cell>
          <cell r="D92" t="str">
            <v/>
          </cell>
          <cell r="E92" t="str">
            <v/>
          </cell>
          <cell r="F92">
            <v>2240</v>
          </cell>
          <cell r="G92">
            <v>1438</v>
          </cell>
          <cell r="H92" t="str">
            <v>64.2%</v>
          </cell>
          <cell r="I92">
            <v>139551.27</v>
          </cell>
          <cell r="J92">
            <v>111581.88</v>
          </cell>
          <cell r="K92" t="str">
            <v>79.96%</v>
          </cell>
        </row>
        <row r="93">
          <cell r="B93">
            <v>102479</v>
          </cell>
          <cell r="C93" t="str">
            <v>四川太极锦江区劼人路药店</v>
          </cell>
          <cell r="D93" t="str">
            <v/>
          </cell>
          <cell r="E93" t="str">
            <v/>
          </cell>
          <cell r="F93">
            <v>2745</v>
          </cell>
          <cell r="G93">
            <v>1571</v>
          </cell>
          <cell r="H93" t="str">
            <v>57.23%</v>
          </cell>
          <cell r="I93">
            <v>124803.1</v>
          </cell>
          <cell r="J93">
            <v>88008.6</v>
          </cell>
          <cell r="K93" t="str">
            <v>70.52%</v>
          </cell>
        </row>
        <row r="94">
          <cell r="B94">
            <v>753</v>
          </cell>
          <cell r="C94" t="str">
            <v>四川太极锦江区合欢树街药店</v>
          </cell>
          <cell r="D94" t="str">
            <v/>
          </cell>
          <cell r="E94" t="str">
            <v/>
          </cell>
          <cell r="F94">
            <v>1712</v>
          </cell>
          <cell r="G94">
            <v>1336</v>
          </cell>
          <cell r="H94" t="str">
            <v>78.04%</v>
          </cell>
          <cell r="I94">
            <v>106137.91</v>
          </cell>
          <cell r="J94">
            <v>90764.45</v>
          </cell>
          <cell r="K94" t="str">
            <v>85.52%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1984</v>
          </cell>
          <cell r="G95">
            <v>1123</v>
          </cell>
          <cell r="H95" t="str">
            <v>56.6%</v>
          </cell>
          <cell r="I95">
            <v>102689.22</v>
          </cell>
          <cell r="J95">
            <v>67910.43</v>
          </cell>
          <cell r="K95" t="str">
            <v>66.13%</v>
          </cell>
        </row>
        <row r="96">
          <cell r="B96">
            <v>102567</v>
          </cell>
          <cell r="C96" t="str">
            <v>四川太极新津县五津镇武阳西路药店</v>
          </cell>
          <cell r="D96" t="str">
            <v/>
          </cell>
          <cell r="E96" t="str">
            <v/>
          </cell>
          <cell r="F96">
            <v>1492</v>
          </cell>
          <cell r="G96">
            <v>795</v>
          </cell>
          <cell r="H96" t="str">
            <v>53.28%</v>
          </cell>
          <cell r="I96">
            <v>102285.28</v>
          </cell>
          <cell r="J96">
            <v>75864.42</v>
          </cell>
          <cell r="K96" t="str">
            <v>74.17%</v>
          </cell>
        </row>
        <row r="97">
          <cell r="B97">
            <v>102564</v>
          </cell>
          <cell r="C97" t="str">
            <v>四川太极邛崃市临邛镇翠荫街药店</v>
          </cell>
          <cell r="D97" t="str">
            <v/>
          </cell>
          <cell r="E97" t="str">
            <v/>
          </cell>
          <cell r="F97">
            <v>1722</v>
          </cell>
          <cell r="G97">
            <v>1093</v>
          </cell>
          <cell r="H97" t="str">
            <v>63.47%</v>
          </cell>
          <cell r="I97">
            <v>89088.54</v>
          </cell>
          <cell r="J97">
            <v>68897.11</v>
          </cell>
          <cell r="K97" t="str">
            <v>77.34%</v>
          </cell>
        </row>
        <row r="98">
          <cell r="B98">
            <v>102478</v>
          </cell>
          <cell r="C98" t="str">
            <v>四川太极锦江区静明路药店</v>
          </cell>
          <cell r="D98" t="str">
            <v/>
          </cell>
          <cell r="E98" t="str">
            <v/>
          </cell>
          <cell r="F98">
            <v>1632</v>
          </cell>
          <cell r="G98">
            <v>1139</v>
          </cell>
          <cell r="H98" t="str">
            <v>69.79%</v>
          </cell>
          <cell r="I98">
            <v>85073.69</v>
          </cell>
          <cell r="J98">
            <v>69246.38</v>
          </cell>
          <cell r="K98" t="str">
            <v>81.4%</v>
          </cell>
        </row>
        <row r="99">
          <cell r="B99">
            <v>104429</v>
          </cell>
          <cell r="C99" t="str">
            <v>四川太极武侯区大华街药店</v>
          </cell>
          <cell r="D99" t="str">
            <v/>
          </cell>
          <cell r="E99" t="str">
            <v/>
          </cell>
          <cell r="F99">
            <v>1305</v>
          </cell>
          <cell r="G99">
            <v>370</v>
          </cell>
          <cell r="H99" t="str">
            <v>28.35%</v>
          </cell>
          <cell r="I99">
            <v>79784.02</v>
          </cell>
          <cell r="J99">
            <v>34607.24</v>
          </cell>
          <cell r="K99" t="str">
            <v>43.38%</v>
          </cell>
        </row>
        <row r="100">
          <cell r="B100">
            <v>104428</v>
          </cell>
          <cell r="C100" t="str">
            <v>四川太极崇州市崇阳镇永康东路药店 </v>
          </cell>
          <cell r="D100" t="str">
            <v/>
          </cell>
          <cell r="E100" t="str">
            <v/>
          </cell>
          <cell r="F100">
            <v>1056</v>
          </cell>
          <cell r="G100">
            <v>566</v>
          </cell>
          <cell r="H100" t="str">
            <v>53.6%</v>
          </cell>
          <cell r="I100">
            <v>79582.22</v>
          </cell>
          <cell r="J100">
            <v>54290.9</v>
          </cell>
          <cell r="K100" t="str">
            <v>68.22%</v>
          </cell>
        </row>
        <row r="101">
          <cell r="B101">
            <v>104533</v>
          </cell>
          <cell r="C101" t="str">
            <v>四川太极大邑县晋原镇潘家街药店</v>
          </cell>
          <cell r="D101" t="str">
            <v/>
          </cell>
          <cell r="E101" t="str">
            <v/>
          </cell>
          <cell r="F101">
            <v>1508</v>
          </cell>
          <cell r="G101">
            <v>1009</v>
          </cell>
          <cell r="H101" t="str">
            <v>66.91%</v>
          </cell>
          <cell r="I101">
            <v>75435.39</v>
          </cell>
          <cell r="J101">
            <v>58035.77</v>
          </cell>
          <cell r="K101" t="str">
            <v>76.93%</v>
          </cell>
        </row>
        <row r="102">
          <cell r="B102">
            <v>104430</v>
          </cell>
          <cell r="C102" t="str">
            <v>四川太极高新区中和大道药店</v>
          </cell>
          <cell r="D102" t="str">
            <v/>
          </cell>
          <cell r="E102" t="str">
            <v/>
          </cell>
          <cell r="F102">
            <v>1325</v>
          </cell>
          <cell r="G102">
            <v>861</v>
          </cell>
          <cell r="H102" t="str">
            <v>64.98%</v>
          </cell>
          <cell r="I102">
            <v>66828.47</v>
          </cell>
          <cell r="J102">
            <v>51166.4</v>
          </cell>
          <cell r="K102" t="str">
            <v>76.56%</v>
          </cell>
        </row>
        <row r="103">
          <cell r="B103">
            <v>104838</v>
          </cell>
          <cell r="C103" t="str">
            <v>四川太极崇州市崇阳镇蜀州中路药店</v>
          </cell>
          <cell r="D103" t="str">
            <v/>
          </cell>
          <cell r="E103" t="str">
            <v/>
          </cell>
          <cell r="F103">
            <v>1221</v>
          </cell>
          <cell r="G103">
            <v>775</v>
          </cell>
          <cell r="H103" t="str">
            <v>63.47%</v>
          </cell>
          <cell r="I103">
            <v>62206.57</v>
          </cell>
          <cell r="J103">
            <v>46174.62</v>
          </cell>
          <cell r="K103" t="str">
            <v>74.23%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1322</v>
          </cell>
          <cell r="G104">
            <v>464</v>
          </cell>
          <cell r="H104" t="str">
            <v>35.1%</v>
          </cell>
          <cell r="I104">
            <v>57109.27</v>
          </cell>
          <cell r="J104">
            <v>26545.01</v>
          </cell>
          <cell r="K104" t="str">
            <v>46.48%</v>
          </cell>
        </row>
        <row r="105">
          <cell r="B105">
            <v>755</v>
          </cell>
          <cell r="C105" t="str">
            <v>四川太极温江区柳城街道鱼凫路药店</v>
          </cell>
          <cell r="D105" t="str">
            <v/>
          </cell>
          <cell r="E105" t="str">
            <v/>
          </cell>
          <cell r="F105">
            <v>336</v>
          </cell>
          <cell r="G105">
            <v>99</v>
          </cell>
          <cell r="H105" t="str">
            <v>29.46%</v>
          </cell>
          <cell r="I105">
            <v>17667.41</v>
          </cell>
          <cell r="J105">
            <v>4689.86</v>
          </cell>
          <cell r="K105" t="str">
            <v>26.55%</v>
          </cell>
        </row>
        <row r="106">
          <cell r="B106">
            <v>105751</v>
          </cell>
          <cell r="C106" t="str">
            <v>四川太极高新区新下街药店</v>
          </cell>
          <cell r="D106" t="str">
            <v/>
          </cell>
          <cell r="E106" t="str">
            <v/>
          </cell>
          <cell r="F106">
            <v>25</v>
          </cell>
          <cell r="G106">
            <v>14</v>
          </cell>
          <cell r="H106" t="str">
            <v>56%</v>
          </cell>
          <cell r="I106">
            <v>861.16</v>
          </cell>
          <cell r="J106">
            <v>554.06</v>
          </cell>
          <cell r="K106" t="str">
            <v>64.34%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342788</v>
          </cell>
          <cell r="G107">
            <v>196791</v>
          </cell>
          <cell r="H107" t="str">
            <v>57.41%</v>
          </cell>
          <cell r="I107">
            <v>25749751.64</v>
          </cell>
          <cell r="J107">
            <v>17912673.5</v>
          </cell>
          <cell r="K107" t="str">
            <v>69.56%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tabSelected="1" workbookViewId="0">
      <pane xSplit="5" ySplit="2" topLeftCell="F93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3.5"/>
  <cols>
    <col min="1" max="1" width="6.625" style="1" customWidth="1"/>
    <col min="2" max="2" width="9" style="1"/>
    <col min="3" max="3" width="9" style="2"/>
    <col min="4" max="4" width="13.375" style="2" hidden="1" customWidth="1"/>
    <col min="5" max="5" width="25" style="2" customWidth="1"/>
    <col min="6" max="7" width="25" style="3" hidden="1" customWidth="1"/>
    <col min="8" max="11" width="12.375" style="3" customWidth="1"/>
    <col min="12" max="12" width="10.25" style="3" customWidth="1"/>
    <col min="13" max="14" width="12.375" style="3" customWidth="1"/>
    <col min="15" max="15" width="19" style="1" hidden="1" customWidth="1"/>
    <col min="16" max="16" width="25" style="3" hidden="1" customWidth="1"/>
    <col min="17" max="17" width="10.25" style="4" customWidth="1"/>
    <col min="18" max="18" width="11.5" style="1" hidden="1" customWidth="1"/>
    <col min="19" max="19" width="12.625" style="1" hidden="1" customWidth="1"/>
    <col min="20" max="20" width="13.125" style="3" customWidth="1"/>
    <col min="21" max="21" width="13.75" style="5"/>
    <col min="22" max="22" width="9.5" style="1" customWidth="1"/>
    <col min="23" max="16384" width="9" style="1"/>
  </cols>
  <sheetData>
    <row r="1" ht="22.5" spans="1:19">
      <c r="A1" s="6" t="s">
        <v>0</v>
      </c>
      <c r="B1" s="6"/>
      <c r="C1" s="7"/>
      <c r="D1" s="7"/>
      <c r="E1" s="7"/>
      <c r="F1" s="8"/>
      <c r="G1" s="8"/>
      <c r="H1" s="8"/>
      <c r="I1" s="19"/>
      <c r="J1" s="19"/>
      <c r="K1" s="19"/>
      <c r="L1" s="19"/>
      <c r="M1" s="19"/>
      <c r="N1" s="19"/>
      <c r="O1" s="6"/>
      <c r="P1" s="8"/>
      <c r="Q1" s="23"/>
      <c r="R1" s="24"/>
      <c r="S1" s="24"/>
    </row>
    <row r="2" s="1" customFormat="1" ht="67.5" spans="1:23">
      <c r="A2" s="9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9" t="s">
        <v>6</v>
      </c>
      <c r="G2" s="9" t="s">
        <v>7</v>
      </c>
      <c r="H2" s="12" t="s">
        <v>8</v>
      </c>
      <c r="I2" s="19" t="s">
        <v>9</v>
      </c>
      <c r="J2" s="19" t="s">
        <v>10</v>
      </c>
      <c r="K2" s="19" t="s">
        <v>11</v>
      </c>
      <c r="L2" s="20" t="s">
        <v>12</v>
      </c>
      <c r="M2" s="20" t="s">
        <v>13</v>
      </c>
      <c r="N2" s="20" t="s">
        <v>14</v>
      </c>
      <c r="O2" s="12" t="s">
        <v>15</v>
      </c>
      <c r="P2" s="9" t="s">
        <v>6</v>
      </c>
      <c r="Q2" s="25" t="s">
        <v>16</v>
      </c>
      <c r="R2" s="24" t="s">
        <v>17</v>
      </c>
      <c r="S2" s="24"/>
      <c r="T2" s="26" t="s">
        <v>18</v>
      </c>
      <c r="U2" s="5" t="s">
        <v>19</v>
      </c>
      <c r="V2" s="27" t="s">
        <v>20</v>
      </c>
      <c r="W2" s="28" t="s">
        <v>21</v>
      </c>
    </row>
    <row r="3" spans="1:21">
      <c r="A3" s="13">
        <v>1</v>
      </c>
      <c r="B3" s="13">
        <v>357</v>
      </c>
      <c r="C3" s="14" t="s">
        <v>22</v>
      </c>
      <c r="D3" s="14"/>
      <c r="E3" s="14" t="s">
        <v>23</v>
      </c>
      <c r="F3" s="15">
        <v>0.7118</v>
      </c>
      <c r="G3" s="16">
        <v>2718</v>
      </c>
      <c r="H3" s="16">
        <v>163</v>
      </c>
      <c r="I3" s="19">
        <f>VLOOKUP(B:B,[3]Sheet1!$A$1:$B$65536,2,0)</f>
        <v>226</v>
      </c>
      <c r="J3" s="19">
        <f>I3-H3</f>
        <v>63</v>
      </c>
      <c r="K3" s="19"/>
      <c r="L3" s="19">
        <v>3</v>
      </c>
      <c r="M3" s="19">
        <v>-6</v>
      </c>
      <c r="N3" s="19">
        <f>K3+M3</f>
        <v>-6</v>
      </c>
      <c r="O3" s="21">
        <f>G3*0.06</f>
        <v>163.08</v>
      </c>
      <c r="P3" s="15">
        <v>0.7118</v>
      </c>
      <c r="Q3" s="29">
        <v>0.73</v>
      </c>
      <c r="R3" s="24">
        <f>VLOOKUP(B:B,[2]Sheet1!$A$1:$S$65536,19,0)</f>
        <v>212784</v>
      </c>
      <c r="S3" s="24">
        <f>Q3*R3</f>
        <v>155332.32</v>
      </c>
      <c r="T3" s="3" t="str">
        <f>VLOOKUP(B:B,[4]查询门店会员消费占比!$B$1:$K$65536,10,0)</f>
        <v>69.26%</v>
      </c>
      <c r="U3" s="5">
        <f>(T3-Q3)/Q3</f>
        <v>-0.0512328767123286</v>
      </c>
    </row>
    <row r="4" spans="1:21">
      <c r="A4" s="13">
        <v>2</v>
      </c>
      <c r="B4" s="13">
        <v>365</v>
      </c>
      <c r="C4" s="14" t="s">
        <v>22</v>
      </c>
      <c r="D4" s="14"/>
      <c r="E4" s="14" t="s">
        <v>24</v>
      </c>
      <c r="F4" s="15">
        <v>0.7782</v>
      </c>
      <c r="G4" s="16">
        <v>4012</v>
      </c>
      <c r="H4" s="16">
        <v>241</v>
      </c>
      <c r="I4" s="19">
        <f>VLOOKUP(B:B,[3]Sheet1!$A$1:$B$65536,2,0)</f>
        <v>194</v>
      </c>
      <c r="J4" s="19">
        <f t="shared" ref="J4:J35" si="0">I4-H4</f>
        <v>-47</v>
      </c>
      <c r="K4" s="19">
        <f>J4*2</f>
        <v>-94</v>
      </c>
      <c r="L4" s="19">
        <v>58</v>
      </c>
      <c r="M4" s="19">
        <v>-116</v>
      </c>
      <c r="N4" s="19">
        <f t="shared" ref="N4:N35" si="1">K4+M4</f>
        <v>-210</v>
      </c>
      <c r="O4" s="21">
        <f>G4*0.06</f>
        <v>240.72</v>
      </c>
      <c r="P4" s="15">
        <v>0.7782</v>
      </c>
      <c r="Q4" s="29">
        <v>0.79</v>
      </c>
      <c r="R4" s="24">
        <f>VLOOKUP(B:B,[2]Sheet1!$A$1:$S$65536,19,0)</f>
        <v>322400</v>
      </c>
      <c r="S4" s="24">
        <f t="shared" ref="S4:S35" si="2">Q4*R4</f>
        <v>254696</v>
      </c>
      <c r="T4" s="3" t="str">
        <f>VLOOKUP(B:B,[4]查询门店会员消费占比!$B$1:$K$65536,10,0)</f>
        <v>71.66%</v>
      </c>
      <c r="U4" s="5">
        <f t="shared" ref="U4:U35" si="3">(T4-Q4)/Q4</f>
        <v>-0.0929113924050633</v>
      </c>
    </row>
    <row r="5" spans="1:21">
      <c r="A5" s="13">
        <v>3</v>
      </c>
      <c r="B5" s="13">
        <v>399</v>
      </c>
      <c r="C5" s="14" t="s">
        <v>25</v>
      </c>
      <c r="D5" s="14"/>
      <c r="E5" s="14" t="s">
        <v>26</v>
      </c>
      <c r="F5" s="15">
        <v>0.8261</v>
      </c>
      <c r="G5" s="16">
        <v>3070</v>
      </c>
      <c r="H5" s="16">
        <v>123</v>
      </c>
      <c r="I5" s="19">
        <f>VLOOKUP(B:B,[3]Sheet1!$A$1:$B$65536,2,0)</f>
        <v>359</v>
      </c>
      <c r="J5" s="19">
        <f t="shared" si="0"/>
        <v>236</v>
      </c>
      <c r="K5" s="19"/>
      <c r="L5" s="19">
        <v>7</v>
      </c>
      <c r="M5" s="19">
        <v>-14</v>
      </c>
      <c r="N5" s="19">
        <f t="shared" si="1"/>
        <v>-14</v>
      </c>
      <c r="O5" s="21">
        <f>G5*0.04</f>
        <v>122.8</v>
      </c>
      <c r="P5" s="15">
        <v>0.8261</v>
      </c>
      <c r="Q5" s="29">
        <v>0.83</v>
      </c>
      <c r="R5" s="24">
        <f>VLOOKUP(B:B,[2]Sheet1!$A$1:$S$65536,19,0)</f>
        <v>232128</v>
      </c>
      <c r="S5" s="24">
        <f t="shared" si="2"/>
        <v>192666.24</v>
      </c>
      <c r="T5" s="3" t="str">
        <f>VLOOKUP(B:B,[4]查询门店会员消费占比!$B$1:$K$65536,10,0)</f>
        <v>79.3%</v>
      </c>
      <c r="U5" s="5">
        <f t="shared" si="3"/>
        <v>-0.0445783132530121</v>
      </c>
    </row>
    <row r="6" spans="1:21">
      <c r="A6" s="13">
        <v>4</v>
      </c>
      <c r="B6" s="13">
        <v>754</v>
      </c>
      <c r="C6" s="14" t="s">
        <v>27</v>
      </c>
      <c r="D6" s="14"/>
      <c r="E6" s="14" t="s">
        <v>28</v>
      </c>
      <c r="F6" s="15">
        <v>0.5807</v>
      </c>
      <c r="G6" s="16">
        <v>3358</v>
      </c>
      <c r="H6" s="16">
        <v>336</v>
      </c>
      <c r="I6" s="19">
        <f>VLOOKUP(B:B,[3]Sheet1!$A$1:$B$65536,2,0)</f>
        <v>319</v>
      </c>
      <c r="J6" s="19">
        <f t="shared" si="0"/>
        <v>-17</v>
      </c>
      <c r="K6" s="19">
        <f>J6*2</f>
        <v>-34</v>
      </c>
      <c r="L6" s="19">
        <v>4</v>
      </c>
      <c r="M6" s="19">
        <v>-8</v>
      </c>
      <c r="N6" s="19">
        <f t="shared" si="1"/>
        <v>-42</v>
      </c>
      <c r="O6" s="21">
        <f>G6*0.1</f>
        <v>335.8</v>
      </c>
      <c r="P6" s="15">
        <v>0.5807</v>
      </c>
      <c r="Q6" s="29">
        <v>0.6</v>
      </c>
      <c r="R6" s="24">
        <f>VLOOKUP(B:B,[2]Sheet1!$A$1:$S$65536,19,0)</f>
        <v>227664</v>
      </c>
      <c r="S6" s="24">
        <f t="shared" si="2"/>
        <v>136598.4</v>
      </c>
      <c r="T6" s="3" t="str">
        <f>VLOOKUP(B:B,[4]查询门店会员消费占比!$B$1:$K$65536,10,0)</f>
        <v>52.63%</v>
      </c>
      <c r="U6" s="5">
        <f t="shared" si="3"/>
        <v>-0.122833333333333</v>
      </c>
    </row>
    <row r="7" spans="1:21">
      <c r="A7" s="13">
        <v>5</v>
      </c>
      <c r="B7" s="13">
        <v>351</v>
      </c>
      <c r="C7" s="14" t="s">
        <v>27</v>
      </c>
      <c r="D7" s="14"/>
      <c r="E7" s="14" t="s">
        <v>29</v>
      </c>
      <c r="F7" s="15">
        <v>0.8546</v>
      </c>
      <c r="G7" s="16">
        <v>1848</v>
      </c>
      <c r="H7" s="16">
        <v>74</v>
      </c>
      <c r="I7" s="19">
        <f>VLOOKUP(B:B,[3]Sheet1!$A$1:$B$65536,2,0)</f>
        <v>94</v>
      </c>
      <c r="J7" s="19">
        <f t="shared" si="0"/>
        <v>20</v>
      </c>
      <c r="K7" s="19"/>
      <c r="L7" s="19">
        <v>1</v>
      </c>
      <c r="M7" s="19">
        <v>-2</v>
      </c>
      <c r="N7" s="19">
        <f t="shared" si="1"/>
        <v>-2</v>
      </c>
      <c r="O7" s="21">
        <f>G7*0.04</f>
        <v>73.92</v>
      </c>
      <c r="P7" s="15">
        <v>0.8546</v>
      </c>
      <c r="Q7" s="29">
        <v>0.86</v>
      </c>
      <c r="R7" s="24">
        <f>VLOOKUP(B:B,[2]Sheet1!$A$1:$S$65536,19,0)</f>
        <v>193440</v>
      </c>
      <c r="S7" s="24">
        <f t="shared" si="2"/>
        <v>166358.4</v>
      </c>
      <c r="T7" s="3" t="str">
        <f>VLOOKUP(B:B,[4]查询门店会员消费占比!$B$1:$K$65536,10,0)</f>
        <v>80.51%</v>
      </c>
      <c r="U7" s="5">
        <f t="shared" si="3"/>
        <v>-0.0638372093023255</v>
      </c>
    </row>
    <row r="8" spans="1:21">
      <c r="A8" s="13">
        <v>6</v>
      </c>
      <c r="B8" s="13">
        <v>52</v>
      </c>
      <c r="C8" s="14" t="s">
        <v>27</v>
      </c>
      <c r="D8" s="14"/>
      <c r="E8" s="14" t="s">
        <v>30</v>
      </c>
      <c r="F8" s="15">
        <v>0.7918</v>
      </c>
      <c r="G8" s="16">
        <v>2496</v>
      </c>
      <c r="H8" s="16">
        <v>150</v>
      </c>
      <c r="I8" s="19">
        <f>VLOOKUP(B:B,[3]Sheet1!$A$1:$B$65536,2,0)</f>
        <v>80</v>
      </c>
      <c r="J8" s="19">
        <f t="shared" si="0"/>
        <v>-70</v>
      </c>
      <c r="K8" s="19">
        <f>J8*2</f>
        <v>-140</v>
      </c>
      <c r="L8" s="19">
        <v>4</v>
      </c>
      <c r="M8" s="19">
        <v>-8</v>
      </c>
      <c r="N8" s="19">
        <f t="shared" si="1"/>
        <v>-148</v>
      </c>
      <c r="O8" s="21">
        <f>G8*0.06</f>
        <v>149.76</v>
      </c>
      <c r="P8" s="15">
        <v>0.7918</v>
      </c>
      <c r="Q8" s="29">
        <v>0.8</v>
      </c>
      <c r="R8" s="24">
        <f>VLOOKUP(B:B,[2]Sheet1!$A$1:$S$65536,19,0)</f>
        <v>193440</v>
      </c>
      <c r="S8" s="24">
        <f t="shared" si="2"/>
        <v>154752</v>
      </c>
      <c r="T8" s="3" t="str">
        <f>VLOOKUP(B:B,[4]查询门店会员消费占比!$B$1:$K$65536,10,0)</f>
        <v>74.77%</v>
      </c>
      <c r="U8" s="5">
        <f t="shared" si="3"/>
        <v>-0.0653750000000002</v>
      </c>
    </row>
    <row r="9" spans="1:21">
      <c r="A9" s="13">
        <v>7</v>
      </c>
      <c r="B9" s="13">
        <v>359</v>
      </c>
      <c r="C9" s="14" t="s">
        <v>22</v>
      </c>
      <c r="D9" s="14"/>
      <c r="E9" s="14" t="s">
        <v>31</v>
      </c>
      <c r="F9" s="15">
        <v>0.7236</v>
      </c>
      <c r="G9" s="16">
        <v>4758</v>
      </c>
      <c r="H9" s="16">
        <v>285</v>
      </c>
      <c r="I9" s="19">
        <f>VLOOKUP(B:B,[3]Sheet1!$A$1:$B$65536,2,0)</f>
        <v>257</v>
      </c>
      <c r="J9" s="19">
        <f t="shared" si="0"/>
        <v>-28</v>
      </c>
      <c r="K9" s="19">
        <f>J9*2</f>
        <v>-56</v>
      </c>
      <c r="L9" s="19">
        <v>10</v>
      </c>
      <c r="M9" s="19">
        <v>-20</v>
      </c>
      <c r="N9" s="19">
        <f t="shared" si="1"/>
        <v>-76</v>
      </c>
      <c r="O9" s="21">
        <f>G9*0.06</f>
        <v>285.48</v>
      </c>
      <c r="P9" s="15">
        <v>0.7236</v>
      </c>
      <c r="Q9" s="29">
        <v>0.74</v>
      </c>
      <c r="R9" s="24">
        <f>VLOOKUP(B:B,[2]Sheet1!$A$1:$S$65536,19,0)</f>
        <v>274040</v>
      </c>
      <c r="S9" s="24">
        <f t="shared" si="2"/>
        <v>202789.6</v>
      </c>
      <c r="T9" s="3" t="str">
        <f>VLOOKUP(B:B,[4]查询门店会员消费占比!$B$1:$K$65536,10,0)</f>
        <v>78.94%</v>
      </c>
      <c r="U9" s="5">
        <f t="shared" si="3"/>
        <v>0.0667567567567568</v>
      </c>
    </row>
    <row r="10" spans="1:21">
      <c r="A10" s="13">
        <v>8</v>
      </c>
      <c r="B10" s="13">
        <v>572</v>
      </c>
      <c r="C10" s="14" t="s">
        <v>32</v>
      </c>
      <c r="D10" s="14"/>
      <c r="E10" s="14" t="s">
        <v>33</v>
      </c>
      <c r="F10" s="15">
        <v>0.7352</v>
      </c>
      <c r="G10" s="16">
        <v>2408</v>
      </c>
      <c r="H10" s="16">
        <v>144</v>
      </c>
      <c r="I10" s="19">
        <f>VLOOKUP(B:B,[3]Sheet1!$A$1:$B$65536,2,0)</f>
        <v>181</v>
      </c>
      <c r="J10" s="19">
        <f t="shared" si="0"/>
        <v>37</v>
      </c>
      <c r="K10" s="19"/>
      <c r="L10" s="19">
        <v>4</v>
      </c>
      <c r="M10" s="19">
        <v>-8</v>
      </c>
      <c r="N10" s="19">
        <f t="shared" si="1"/>
        <v>-8</v>
      </c>
      <c r="O10" s="21">
        <f>G10*0.06</f>
        <v>144.48</v>
      </c>
      <c r="P10" s="15">
        <v>0.7352</v>
      </c>
      <c r="Q10" s="29">
        <v>0.75</v>
      </c>
      <c r="R10" s="24">
        <f>VLOOKUP(B:B,[2]Sheet1!$A$1:$S$65536,19,0)</f>
        <v>193440</v>
      </c>
      <c r="S10" s="24">
        <f t="shared" si="2"/>
        <v>145080</v>
      </c>
      <c r="T10" s="3" t="str">
        <f>VLOOKUP(B:B,[4]查询门店会员消费占比!$B$1:$K$65536,10,0)</f>
        <v>73.3%</v>
      </c>
      <c r="U10" s="5">
        <f t="shared" si="3"/>
        <v>-0.0226666666666667</v>
      </c>
    </row>
    <row r="11" spans="1:21">
      <c r="A11" s="13">
        <v>9</v>
      </c>
      <c r="B11" s="13">
        <v>743</v>
      </c>
      <c r="C11" s="14" t="s">
        <v>25</v>
      </c>
      <c r="D11" s="14"/>
      <c r="E11" s="14" t="s">
        <v>34</v>
      </c>
      <c r="F11" s="15">
        <v>0.6761</v>
      </c>
      <c r="G11" s="16">
        <v>2800</v>
      </c>
      <c r="H11" s="16">
        <v>224</v>
      </c>
      <c r="I11" s="19">
        <f>VLOOKUP(B:B,[3]Sheet1!$A$1:$B$65536,2,0)</f>
        <v>178</v>
      </c>
      <c r="J11" s="19">
        <f t="shared" si="0"/>
        <v>-46</v>
      </c>
      <c r="K11" s="19">
        <f>J11*2</f>
        <v>-92</v>
      </c>
      <c r="L11" s="19">
        <v>5</v>
      </c>
      <c r="M11" s="19">
        <v>-10</v>
      </c>
      <c r="N11" s="19">
        <f t="shared" si="1"/>
        <v>-102</v>
      </c>
      <c r="O11" s="21">
        <f>G11*0.08</f>
        <v>224</v>
      </c>
      <c r="P11" s="15">
        <v>0.6761</v>
      </c>
      <c r="Q11" s="29">
        <v>0.69</v>
      </c>
      <c r="R11" s="24">
        <f>VLOOKUP(B:B,[2]Sheet1!$A$1:$S$65536,19,0)</f>
        <v>131440</v>
      </c>
      <c r="S11" s="24">
        <f t="shared" si="2"/>
        <v>90693.6</v>
      </c>
      <c r="T11" s="3" t="str">
        <f>VLOOKUP(B:B,[4]查询门店会员消费占比!$B$1:$K$65536,10,0)</f>
        <v>67.03%</v>
      </c>
      <c r="U11" s="5">
        <f t="shared" si="3"/>
        <v>-0.0285507246376811</v>
      </c>
    </row>
    <row r="12" spans="1:21">
      <c r="A12" s="13">
        <v>10</v>
      </c>
      <c r="B12" s="13">
        <v>744</v>
      </c>
      <c r="C12" s="14" t="s">
        <v>32</v>
      </c>
      <c r="D12" s="14"/>
      <c r="E12" s="14" t="s">
        <v>35</v>
      </c>
      <c r="F12" s="17">
        <v>0.7024</v>
      </c>
      <c r="G12" s="16">
        <v>4256</v>
      </c>
      <c r="H12" s="16">
        <v>255</v>
      </c>
      <c r="I12" s="19">
        <f>VLOOKUP(B:B,[3]Sheet1!$A$1:$B$65536,2,0)</f>
        <v>218</v>
      </c>
      <c r="J12" s="19">
        <f t="shared" si="0"/>
        <v>-37</v>
      </c>
      <c r="K12" s="19">
        <f>J12*2</f>
        <v>-74</v>
      </c>
      <c r="L12" s="19">
        <v>22</v>
      </c>
      <c r="M12" s="19">
        <v>-44</v>
      </c>
      <c r="N12" s="19">
        <f t="shared" si="1"/>
        <v>-118</v>
      </c>
      <c r="O12" s="21">
        <f>G12*0.06</f>
        <v>255.36</v>
      </c>
      <c r="P12" s="15">
        <v>0.7024</v>
      </c>
      <c r="Q12" s="29">
        <v>0.72</v>
      </c>
      <c r="R12" s="24">
        <f>VLOOKUP(B:B,[2]Sheet1!$A$1:$S$65536,19,0)</f>
        <v>234360</v>
      </c>
      <c r="S12" s="24">
        <f t="shared" si="2"/>
        <v>168739.2</v>
      </c>
      <c r="T12" s="3" t="str">
        <f>VLOOKUP(B:B,[4]查询门店会员消费占比!$B$1:$K$65536,10,0)</f>
        <v>74.96%</v>
      </c>
      <c r="U12" s="5">
        <f t="shared" si="3"/>
        <v>0.0411111111111111</v>
      </c>
    </row>
    <row r="13" spans="1:21">
      <c r="A13" s="13">
        <v>11</v>
      </c>
      <c r="B13" s="13">
        <v>391</v>
      </c>
      <c r="C13" s="14" t="s">
        <v>32</v>
      </c>
      <c r="D13" s="14"/>
      <c r="E13" s="14" t="s">
        <v>36</v>
      </c>
      <c r="F13" s="17">
        <v>0.6261</v>
      </c>
      <c r="G13" s="16">
        <v>1619</v>
      </c>
      <c r="H13" s="18">
        <v>259</v>
      </c>
      <c r="I13" s="19">
        <f>VLOOKUP(B:B,[3]Sheet1!$A$1:$B$65536,2,0)</f>
        <v>244</v>
      </c>
      <c r="J13" s="19">
        <f t="shared" si="0"/>
        <v>-15</v>
      </c>
      <c r="K13" s="19">
        <f>J13*2</f>
        <v>-30</v>
      </c>
      <c r="L13" s="19">
        <v>6</v>
      </c>
      <c r="M13" s="19">
        <v>-12</v>
      </c>
      <c r="N13" s="19">
        <f t="shared" si="1"/>
        <v>-42</v>
      </c>
      <c r="O13" s="22">
        <f>G13*0.08*2</f>
        <v>259.04</v>
      </c>
      <c r="P13" s="15">
        <v>0.6261</v>
      </c>
      <c r="Q13" s="29">
        <v>0.64</v>
      </c>
      <c r="R13" s="24">
        <f>VLOOKUP(B:B,[2]Sheet1!$A$1:$S$65536,19,0)</f>
        <v>241800</v>
      </c>
      <c r="S13" s="24">
        <f t="shared" si="2"/>
        <v>154752</v>
      </c>
      <c r="T13" s="3" t="str">
        <f>VLOOKUP(B:B,[4]查询门店会员消费占比!$B$1:$K$65536,10,0)</f>
        <v>66.39%</v>
      </c>
      <c r="U13" s="5">
        <f t="shared" si="3"/>
        <v>0.0373437500000001</v>
      </c>
    </row>
    <row r="14" spans="1:21">
      <c r="A14" s="13">
        <v>12</v>
      </c>
      <c r="B14" s="13">
        <v>54</v>
      </c>
      <c r="C14" s="14" t="s">
        <v>27</v>
      </c>
      <c r="D14" s="14"/>
      <c r="E14" s="14" t="s">
        <v>37</v>
      </c>
      <c r="F14" s="15">
        <v>0.884</v>
      </c>
      <c r="G14" s="16">
        <v>3099</v>
      </c>
      <c r="H14" s="16">
        <v>124</v>
      </c>
      <c r="I14" s="19">
        <f>VLOOKUP(B:B,[3]Sheet1!$A$1:$B$65536,2,0)</f>
        <v>187</v>
      </c>
      <c r="J14" s="19">
        <f t="shared" si="0"/>
        <v>63</v>
      </c>
      <c r="K14" s="19"/>
      <c r="L14" s="19">
        <v>3</v>
      </c>
      <c r="M14" s="19">
        <v>-6</v>
      </c>
      <c r="N14" s="19">
        <f t="shared" si="1"/>
        <v>-6</v>
      </c>
      <c r="O14" s="21">
        <f>G14*0.04</f>
        <v>123.96</v>
      </c>
      <c r="P14" s="15">
        <v>0.884</v>
      </c>
      <c r="Q14" s="29">
        <v>0.89</v>
      </c>
      <c r="R14" s="24">
        <f>VLOOKUP(B:B,[2]Sheet1!$A$1:$S$65536,19,0)</f>
        <v>232128</v>
      </c>
      <c r="S14" s="24">
        <f t="shared" si="2"/>
        <v>206593.92</v>
      </c>
      <c r="T14" s="3" t="str">
        <f>VLOOKUP(B:B,[4]查询门店会员消费占比!$B$1:$K$65536,10,0)</f>
        <v>84.28%</v>
      </c>
      <c r="U14" s="5">
        <f t="shared" si="3"/>
        <v>-0.0530337078651686</v>
      </c>
    </row>
    <row r="15" spans="1:21">
      <c r="A15" s="13">
        <v>13</v>
      </c>
      <c r="B15" s="13">
        <v>582</v>
      </c>
      <c r="C15" s="14" t="s">
        <v>22</v>
      </c>
      <c r="D15" s="14"/>
      <c r="E15" s="14" t="s">
        <v>38</v>
      </c>
      <c r="F15" s="17">
        <v>0.4424</v>
      </c>
      <c r="G15" s="16">
        <v>7745</v>
      </c>
      <c r="H15" s="18">
        <v>465</v>
      </c>
      <c r="I15" s="19">
        <f>VLOOKUP(B:B,[3]Sheet1!$A$1:$B$65536,2,0)</f>
        <v>320</v>
      </c>
      <c r="J15" s="19">
        <f t="shared" si="0"/>
        <v>-145</v>
      </c>
      <c r="K15" s="19">
        <f>J15*2</f>
        <v>-290</v>
      </c>
      <c r="L15" s="19">
        <v>15</v>
      </c>
      <c r="M15" s="19">
        <v>-30</v>
      </c>
      <c r="N15" s="19">
        <f t="shared" si="1"/>
        <v>-320</v>
      </c>
      <c r="O15" s="22">
        <f>G15*0.12/2</f>
        <v>464.7</v>
      </c>
      <c r="P15" s="15">
        <v>0.4424</v>
      </c>
      <c r="Q15" s="29">
        <v>0.46</v>
      </c>
      <c r="R15" s="24">
        <f>VLOOKUP(B:B,[2]Sheet1!$A$1:$S$65536,19,0)</f>
        <v>957900</v>
      </c>
      <c r="S15" s="24">
        <f t="shared" si="2"/>
        <v>440634</v>
      </c>
      <c r="T15" s="3" t="str">
        <f>VLOOKUP(B:B,[4]查询门店会员消费占比!$B$1:$K$65536,10,0)</f>
        <v>43.69%</v>
      </c>
      <c r="U15" s="5">
        <f t="shared" si="3"/>
        <v>-0.050217391304348</v>
      </c>
    </row>
    <row r="16" spans="1:21">
      <c r="A16" s="13">
        <v>14</v>
      </c>
      <c r="B16" s="13">
        <v>387</v>
      </c>
      <c r="C16" s="14" t="s">
        <v>25</v>
      </c>
      <c r="D16" s="14"/>
      <c r="E16" s="14" t="s">
        <v>39</v>
      </c>
      <c r="F16" s="15">
        <v>0.8047</v>
      </c>
      <c r="G16" s="16">
        <v>5059</v>
      </c>
      <c r="H16" s="16">
        <v>202</v>
      </c>
      <c r="I16" s="19">
        <f>VLOOKUP(B:B,[3]Sheet1!$A$1:$B$65536,2,0)</f>
        <v>207</v>
      </c>
      <c r="J16" s="19">
        <f t="shared" si="0"/>
        <v>5</v>
      </c>
      <c r="K16" s="19"/>
      <c r="L16" s="19">
        <v>9</v>
      </c>
      <c r="M16" s="19">
        <v>-18</v>
      </c>
      <c r="N16" s="19">
        <f t="shared" si="1"/>
        <v>-18</v>
      </c>
      <c r="O16" s="21">
        <f>G16*0.04</f>
        <v>202.36</v>
      </c>
      <c r="P16" s="15">
        <v>0.8047</v>
      </c>
      <c r="Q16" s="29">
        <v>0.81</v>
      </c>
      <c r="R16" s="24">
        <f>VLOOKUP(B:B,[2]Sheet1!$A$1:$S$65536,19,0)</f>
        <v>335265</v>
      </c>
      <c r="S16" s="24">
        <f t="shared" si="2"/>
        <v>271564.65</v>
      </c>
      <c r="T16" s="3" t="str">
        <f>VLOOKUP(B:B,[4]查询门店会员消费占比!$B$1:$K$65536,10,0)</f>
        <v>78.5%</v>
      </c>
      <c r="U16" s="5">
        <f t="shared" si="3"/>
        <v>-0.0308641975308642</v>
      </c>
    </row>
    <row r="17" spans="1:21">
      <c r="A17" s="13">
        <v>15</v>
      </c>
      <c r="B17" s="13">
        <v>717</v>
      </c>
      <c r="C17" s="14" t="s">
        <v>40</v>
      </c>
      <c r="D17" s="14"/>
      <c r="E17" s="14" t="s">
        <v>41</v>
      </c>
      <c r="F17" s="15">
        <v>0.727</v>
      </c>
      <c r="G17" s="16">
        <v>2079</v>
      </c>
      <c r="H17" s="16">
        <v>125</v>
      </c>
      <c r="I17" s="19">
        <f>VLOOKUP(B:B,[3]Sheet1!$A$1:$B$65536,2,0)</f>
        <v>127</v>
      </c>
      <c r="J17" s="19">
        <f t="shared" si="0"/>
        <v>2</v>
      </c>
      <c r="K17" s="19"/>
      <c r="L17" s="19">
        <v>8</v>
      </c>
      <c r="M17" s="19">
        <v>-16</v>
      </c>
      <c r="N17" s="19">
        <f t="shared" si="1"/>
        <v>-16</v>
      </c>
      <c r="O17" s="21">
        <f>G17*0.06</f>
        <v>124.74</v>
      </c>
      <c r="P17" s="15">
        <v>0.727</v>
      </c>
      <c r="Q17" s="29">
        <v>0.74</v>
      </c>
      <c r="R17" s="24">
        <f>VLOOKUP(B:B,[2]Sheet1!$A$1:$S$65536,19,0)</f>
        <v>122512</v>
      </c>
      <c r="S17" s="24">
        <f t="shared" si="2"/>
        <v>90658.88</v>
      </c>
      <c r="T17" s="3" t="str">
        <f>VLOOKUP(B:B,[4]查询门店会员消费占比!$B$1:$K$65536,10,0)</f>
        <v>77.23%</v>
      </c>
      <c r="U17" s="5">
        <f t="shared" si="3"/>
        <v>0.0436486486486486</v>
      </c>
    </row>
    <row r="18" spans="1:21">
      <c r="A18" s="13">
        <v>16</v>
      </c>
      <c r="B18" s="13">
        <v>349</v>
      </c>
      <c r="C18" s="14" t="s">
        <v>32</v>
      </c>
      <c r="D18" s="14"/>
      <c r="E18" s="14" t="s">
        <v>42</v>
      </c>
      <c r="F18" s="17">
        <v>0.6082</v>
      </c>
      <c r="G18" s="16">
        <v>2963</v>
      </c>
      <c r="H18" s="16">
        <v>237</v>
      </c>
      <c r="I18" s="19">
        <f>VLOOKUP(B:B,[3]Sheet1!$A$1:$B$65536,2,0)</f>
        <v>140</v>
      </c>
      <c r="J18" s="19">
        <f t="shared" si="0"/>
        <v>-97</v>
      </c>
      <c r="K18" s="19">
        <f>J18*2</f>
        <v>-194</v>
      </c>
      <c r="L18" s="19">
        <v>1</v>
      </c>
      <c r="M18" s="19">
        <v>-2</v>
      </c>
      <c r="N18" s="19">
        <f t="shared" si="1"/>
        <v>-196</v>
      </c>
      <c r="O18" s="21">
        <f>G18*0.08</f>
        <v>237.04</v>
      </c>
      <c r="P18" s="15">
        <v>0.6082</v>
      </c>
      <c r="Q18" s="29">
        <v>0.62</v>
      </c>
      <c r="R18" s="24">
        <f>VLOOKUP(B:B,[2]Sheet1!$A$1:$S$65536,19,0)</f>
        <v>199888</v>
      </c>
      <c r="S18" s="24">
        <f t="shared" si="2"/>
        <v>123930.56</v>
      </c>
      <c r="T18" s="3" t="str">
        <f>VLOOKUP(B:B,[4]查询门店会员消费占比!$B$1:$K$65536,10,0)</f>
        <v>63.41%</v>
      </c>
      <c r="U18" s="5">
        <f t="shared" si="3"/>
        <v>0.022741935483871</v>
      </c>
    </row>
    <row r="19" spans="1:21">
      <c r="A19" s="13">
        <v>17</v>
      </c>
      <c r="B19" s="13">
        <v>710</v>
      </c>
      <c r="C19" s="14" t="s">
        <v>27</v>
      </c>
      <c r="D19" s="14"/>
      <c r="E19" s="14" t="s">
        <v>43</v>
      </c>
      <c r="F19" s="15">
        <v>0.7339</v>
      </c>
      <c r="G19" s="16">
        <v>1713</v>
      </c>
      <c r="H19" s="16">
        <v>103</v>
      </c>
      <c r="I19" s="19">
        <f>VLOOKUP(B:B,[3]Sheet1!$A$1:$B$65536,2,0)</f>
        <v>140</v>
      </c>
      <c r="J19" s="19">
        <f t="shared" si="0"/>
        <v>37</v>
      </c>
      <c r="K19" s="19"/>
      <c r="L19" s="19">
        <v>1</v>
      </c>
      <c r="M19" s="19">
        <v>-2</v>
      </c>
      <c r="N19" s="19">
        <f t="shared" si="1"/>
        <v>-2</v>
      </c>
      <c r="O19" s="21">
        <f>G19*0.06</f>
        <v>102.78</v>
      </c>
      <c r="P19" s="15">
        <v>0.7339</v>
      </c>
      <c r="Q19" s="29">
        <v>0.75</v>
      </c>
      <c r="R19" s="24">
        <f>VLOOKUP(B:B,[2]Sheet1!$A$1:$S$65536,19,0)</f>
        <v>101866</v>
      </c>
      <c r="S19" s="24">
        <f t="shared" si="2"/>
        <v>76399.5</v>
      </c>
      <c r="T19" s="3" t="str">
        <f>VLOOKUP(B:B,[4]查询门店会员消费占比!$B$1:$K$65536,10,0)</f>
        <v>71.77%</v>
      </c>
      <c r="U19" s="5">
        <f t="shared" si="3"/>
        <v>-0.0430666666666667</v>
      </c>
    </row>
    <row r="20" spans="1:21">
      <c r="A20" s="13">
        <v>18</v>
      </c>
      <c r="B20" s="13">
        <v>747</v>
      </c>
      <c r="C20" s="14" t="s">
        <v>32</v>
      </c>
      <c r="D20" s="14"/>
      <c r="E20" s="14" t="s">
        <v>44</v>
      </c>
      <c r="F20" s="15">
        <v>0.7628</v>
      </c>
      <c r="G20" s="16">
        <v>2391</v>
      </c>
      <c r="H20" s="16">
        <v>143</v>
      </c>
      <c r="I20" s="19">
        <f>VLOOKUP(B:B,[3]Sheet1!$A$1:$B$65536,2,0)</f>
        <v>155</v>
      </c>
      <c r="J20" s="19">
        <f t="shared" si="0"/>
        <v>12</v>
      </c>
      <c r="K20" s="19"/>
      <c r="L20" s="19">
        <v>4</v>
      </c>
      <c r="M20" s="19">
        <v>-8</v>
      </c>
      <c r="N20" s="19">
        <f t="shared" si="1"/>
        <v>-8</v>
      </c>
      <c r="O20" s="21">
        <f>G20*0.06</f>
        <v>143.46</v>
      </c>
      <c r="P20" s="15">
        <v>0.7628</v>
      </c>
      <c r="Q20" s="29">
        <v>0.77</v>
      </c>
      <c r="R20" s="24">
        <f>VLOOKUP(B:B,[2]Sheet1!$A$1:$S$65536,19,0)</f>
        <v>227664</v>
      </c>
      <c r="S20" s="24">
        <f t="shared" si="2"/>
        <v>175301.28</v>
      </c>
      <c r="T20" s="3" t="str">
        <f>VLOOKUP(B:B,[4]查询门店会员消费占比!$B$1:$K$65536,10,0)</f>
        <v>80.92%</v>
      </c>
      <c r="U20" s="5">
        <f t="shared" si="3"/>
        <v>0.0509090909090909</v>
      </c>
    </row>
    <row r="21" spans="1:21">
      <c r="A21" s="13">
        <v>19</v>
      </c>
      <c r="B21" s="13">
        <v>748</v>
      </c>
      <c r="C21" s="14" t="s">
        <v>40</v>
      </c>
      <c r="D21" s="14"/>
      <c r="E21" s="14" t="s">
        <v>45</v>
      </c>
      <c r="F21" s="15">
        <v>0.792</v>
      </c>
      <c r="G21" s="16">
        <v>2133</v>
      </c>
      <c r="H21" s="16">
        <v>128</v>
      </c>
      <c r="I21" s="19">
        <f>VLOOKUP(B:B,[3]Sheet1!$A$1:$B$65536,2,0)</f>
        <v>139</v>
      </c>
      <c r="J21" s="19">
        <f t="shared" si="0"/>
        <v>11</v>
      </c>
      <c r="K21" s="19"/>
      <c r="L21" s="19">
        <v>2</v>
      </c>
      <c r="M21" s="19">
        <v>-4</v>
      </c>
      <c r="N21" s="19">
        <f t="shared" si="1"/>
        <v>-4</v>
      </c>
      <c r="O21" s="21">
        <f>G21*0.06</f>
        <v>127.98</v>
      </c>
      <c r="P21" s="15">
        <v>0.792</v>
      </c>
      <c r="Q21" s="29">
        <v>0.8</v>
      </c>
      <c r="R21" s="24">
        <f>VLOOKUP(B:B,[2]Sheet1!$A$1:$S$65536,19,0)</f>
        <v>138012</v>
      </c>
      <c r="S21" s="24">
        <f t="shared" si="2"/>
        <v>110409.6</v>
      </c>
      <c r="T21" s="3" t="str">
        <f>VLOOKUP(B:B,[4]查询门店会员消费占比!$B$1:$K$65536,10,0)</f>
        <v>79.96%</v>
      </c>
      <c r="U21" s="5">
        <f t="shared" si="3"/>
        <v>-0.000500000000000084</v>
      </c>
    </row>
    <row r="22" spans="1:21">
      <c r="A22" s="13">
        <v>20</v>
      </c>
      <c r="B22" s="13">
        <v>723</v>
      </c>
      <c r="C22" s="14" t="s">
        <v>32</v>
      </c>
      <c r="D22" s="14"/>
      <c r="E22" s="14" t="s">
        <v>46</v>
      </c>
      <c r="F22" s="15">
        <v>0.7608</v>
      </c>
      <c r="G22" s="16">
        <v>2241</v>
      </c>
      <c r="H22" s="16">
        <v>134</v>
      </c>
      <c r="I22" s="19">
        <f>VLOOKUP(B:B,[3]Sheet1!$A$1:$B$65536,2,0)</f>
        <v>126</v>
      </c>
      <c r="J22" s="19">
        <f t="shared" si="0"/>
        <v>-8</v>
      </c>
      <c r="K22" s="19">
        <f>J22*2</f>
        <v>-16</v>
      </c>
      <c r="L22" s="19">
        <v>3</v>
      </c>
      <c r="M22" s="19">
        <v>-6</v>
      </c>
      <c r="N22" s="19">
        <f t="shared" si="1"/>
        <v>-22</v>
      </c>
      <c r="O22" s="21">
        <f>G22*0.06</f>
        <v>134.46</v>
      </c>
      <c r="P22" s="15">
        <v>0.7608</v>
      </c>
      <c r="Q22" s="29">
        <v>0.77</v>
      </c>
      <c r="R22" s="24">
        <f>VLOOKUP(B:B,[2]Sheet1!$A$1:$S$65536,19,0)</f>
        <v>118296</v>
      </c>
      <c r="S22" s="24">
        <f t="shared" si="2"/>
        <v>91087.92</v>
      </c>
      <c r="T22" s="3" t="str">
        <f>VLOOKUP(B:B,[4]查询门店会员消费占比!$B$1:$K$65536,10,0)</f>
        <v>80.6%</v>
      </c>
      <c r="U22" s="5">
        <f t="shared" si="3"/>
        <v>0.0467532467532467</v>
      </c>
    </row>
    <row r="23" spans="1:21">
      <c r="A23" s="13">
        <v>21</v>
      </c>
      <c r="B23" s="13">
        <v>750</v>
      </c>
      <c r="C23" s="14" t="s">
        <v>25</v>
      </c>
      <c r="D23" s="14"/>
      <c r="E23" s="14" t="s">
        <v>47</v>
      </c>
      <c r="F23" s="15">
        <v>0.6736</v>
      </c>
      <c r="G23" s="16">
        <v>8297</v>
      </c>
      <c r="H23" s="18">
        <v>531</v>
      </c>
      <c r="I23" s="19">
        <f>VLOOKUP(B:B,[3]Sheet1!$A$1:$B$65536,2,0)</f>
        <v>692</v>
      </c>
      <c r="J23" s="19">
        <f t="shared" si="0"/>
        <v>161</v>
      </c>
      <c r="K23" s="19"/>
      <c r="L23" s="19">
        <v>87</v>
      </c>
      <c r="M23" s="19">
        <v>-174</v>
      </c>
      <c r="N23" s="19">
        <f t="shared" si="1"/>
        <v>-174</v>
      </c>
      <c r="O23" s="22">
        <f>G23*0.08*0.8</f>
        <v>531.008</v>
      </c>
      <c r="P23" s="15">
        <v>0.6736</v>
      </c>
      <c r="Q23" s="29">
        <v>0.69</v>
      </c>
      <c r="R23" s="24">
        <f>VLOOKUP(B:B,[2]Sheet1!$A$1:$S$65536,19,0)</f>
        <v>706490</v>
      </c>
      <c r="S23" s="24">
        <f t="shared" si="2"/>
        <v>487478.1</v>
      </c>
      <c r="T23" s="3" t="str">
        <f>VLOOKUP(B:B,[4]查询门店会员消费占比!$B$1:$K$65536,10,0)</f>
        <v>65.6%</v>
      </c>
      <c r="U23" s="5">
        <f t="shared" si="3"/>
        <v>-0.0492753623188406</v>
      </c>
    </row>
    <row r="24" spans="1:21">
      <c r="A24" s="13">
        <v>22</v>
      </c>
      <c r="B24" s="13">
        <v>545</v>
      </c>
      <c r="C24" s="14" t="s">
        <v>25</v>
      </c>
      <c r="D24" s="14"/>
      <c r="E24" s="14" t="s">
        <v>48</v>
      </c>
      <c r="F24" s="15">
        <v>0.7841</v>
      </c>
      <c r="G24" s="16">
        <v>1593</v>
      </c>
      <c r="H24" s="16">
        <v>96</v>
      </c>
      <c r="I24" s="19">
        <f>VLOOKUP(B:B,[3]Sheet1!$A$1:$B$65536,2,0)</f>
        <v>104</v>
      </c>
      <c r="J24" s="19">
        <f t="shared" si="0"/>
        <v>8</v>
      </c>
      <c r="K24" s="19"/>
      <c r="L24" s="19">
        <v>4</v>
      </c>
      <c r="M24" s="19">
        <v>-8</v>
      </c>
      <c r="N24" s="19">
        <f t="shared" si="1"/>
        <v>-8</v>
      </c>
      <c r="O24" s="21">
        <f>G24*0.06</f>
        <v>95.58</v>
      </c>
      <c r="P24" s="15">
        <v>0.7841</v>
      </c>
      <c r="Q24" s="29">
        <v>0.79</v>
      </c>
      <c r="R24" s="24">
        <f>VLOOKUP(B:B,[2]Sheet1!$A$1:$S$65536,19,0)</f>
        <v>98580</v>
      </c>
      <c r="S24" s="24">
        <f t="shared" si="2"/>
        <v>77878.2</v>
      </c>
      <c r="T24" s="3" t="str">
        <f>VLOOKUP(B:B,[4]查询门店会员消费占比!$B$1:$K$65536,10,0)</f>
        <v>74.84%</v>
      </c>
      <c r="U24" s="5">
        <f t="shared" si="3"/>
        <v>-0.0526582278481012</v>
      </c>
    </row>
    <row r="25" spans="1:21">
      <c r="A25" s="13">
        <v>23</v>
      </c>
      <c r="B25" s="13">
        <v>741</v>
      </c>
      <c r="C25" s="14" t="s">
        <v>22</v>
      </c>
      <c r="D25" s="14"/>
      <c r="E25" s="14" t="s">
        <v>49</v>
      </c>
      <c r="F25" s="15">
        <v>0.748</v>
      </c>
      <c r="G25" s="16">
        <v>1155</v>
      </c>
      <c r="H25" s="16">
        <v>69</v>
      </c>
      <c r="I25" s="19">
        <f>VLOOKUP(B:B,[3]Sheet1!$A$1:$B$65536,2,0)</f>
        <v>93</v>
      </c>
      <c r="J25" s="19">
        <f t="shared" si="0"/>
        <v>24</v>
      </c>
      <c r="K25" s="19"/>
      <c r="L25" s="19">
        <v>10</v>
      </c>
      <c r="M25" s="19">
        <v>-20</v>
      </c>
      <c r="N25" s="19">
        <f t="shared" si="1"/>
        <v>-20</v>
      </c>
      <c r="O25" s="21">
        <f>G25*0.06</f>
        <v>69.3</v>
      </c>
      <c r="P25" s="15">
        <v>0.748</v>
      </c>
      <c r="Q25" s="29">
        <v>0.76</v>
      </c>
      <c r="R25" s="24">
        <f>VLOOKUP(B:B,[2]Sheet1!$A$1:$S$65536,19,0)</f>
        <v>98580</v>
      </c>
      <c r="S25" s="24">
        <f t="shared" si="2"/>
        <v>74920.8</v>
      </c>
      <c r="T25" s="3" t="str">
        <f>VLOOKUP(B:B,[4]查询门店会员消费占比!$B$1:$K$65536,10,0)</f>
        <v>79.18%</v>
      </c>
      <c r="U25" s="5">
        <f t="shared" si="3"/>
        <v>0.041842105263158</v>
      </c>
    </row>
    <row r="26" spans="1:21">
      <c r="A26" s="13">
        <v>24</v>
      </c>
      <c r="B26" s="13">
        <v>732</v>
      </c>
      <c r="C26" s="14" t="s">
        <v>40</v>
      </c>
      <c r="D26" s="14"/>
      <c r="E26" s="14" t="s">
        <v>50</v>
      </c>
      <c r="F26" s="15">
        <v>0.7424</v>
      </c>
      <c r="G26" s="16">
        <v>1372</v>
      </c>
      <c r="H26" s="16">
        <v>82</v>
      </c>
      <c r="I26" s="19">
        <f>VLOOKUP(B:B,[3]Sheet1!$A$1:$B$65536,2,0)</f>
        <v>58</v>
      </c>
      <c r="J26" s="19">
        <f t="shared" si="0"/>
        <v>-24</v>
      </c>
      <c r="K26" s="19">
        <f>J26*2</f>
        <v>-48</v>
      </c>
      <c r="L26" s="19"/>
      <c r="M26" s="19"/>
      <c r="N26" s="19">
        <f t="shared" si="1"/>
        <v>-48</v>
      </c>
      <c r="O26" s="21">
        <f>G26*0.06</f>
        <v>82.32</v>
      </c>
      <c r="P26" s="15">
        <v>0.7424</v>
      </c>
      <c r="Q26" s="29">
        <v>0.76</v>
      </c>
      <c r="R26" s="24">
        <f>VLOOKUP(B:B,[2]Sheet1!$A$1:$S$65536,19,0)</f>
        <v>124868</v>
      </c>
      <c r="S26" s="24">
        <f t="shared" si="2"/>
        <v>94899.68</v>
      </c>
      <c r="T26" s="3" t="str">
        <f>VLOOKUP(B:B,[4]查询门店会员消费占比!$B$1:$K$65536,10,0)</f>
        <v>72.85%</v>
      </c>
      <c r="U26" s="5">
        <f t="shared" si="3"/>
        <v>-0.0414473684210527</v>
      </c>
    </row>
    <row r="27" spans="1:21">
      <c r="A27" s="13">
        <v>25</v>
      </c>
      <c r="B27" s="13">
        <v>709</v>
      </c>
      <c r="C27" s="14" t="s">
        <v>22</v>
      </c>
      <c r="D27" s="14"/>
      <c r="E27" s="14" t="s">
        <v>51</v>
      </c>
      <c r="F27" s="15">
        <v>0.786</v>
      </c>
      <c r="G27" s="16">
        <v>3862</v>
      </c>
      <c r="H27" s="16">
        <v>232</v>
      </c>
      <c r="I27" s="19">
        <f>VLOOKUP(B:B,[3]Sheet1!$A$1:$B$65536,2,0)</f>
        <v>116</v>
      </c>
      <c r="J27" s="19">
        <f t="shared" si="0"/>
        <v>-116</v>
      </c>
      <c r="K27" s="19">
        <f>J27*2</f>
        <v>-232</v>
      </c>
      <c r="L27" s="19">
        <v>2</v>
      </c>
      <c r="M27" s="19">
        <v>-4</v>
      </c>
      <c r="N27" s="19">
        <f t="shared" si="1"/>
        <v>-236</v>
      </c>
      <c r="O27" s="21">
        <f>G27*0.06</f>
        <v>231.72</v>
      </c>
      <c r="P27" s="15">
        <v>0.786</v>
      </c>
      <c r="Q27" s="29">
        <v>0.79</v>
      </c>
      <c r="R27" s="24">
        <f>VLOOKUP(B:B,[2]Sheet1!$A$1:$S$65536,19,0)</f>
        <v>257920</v>
      </c>
      <c r="S27" s="24">
        <f t="shared" si="2"/>
        <v>203756.8</v>
      </c>
      <c r="T27" s="3" t="str">
        <f>VLOOKUP(B:B,[4]查询门店会员消费占比!$B$1:$K$65536,10,0)</f>
        <v>77.15%</v>
      </c>
      <c r="U27" s="5">
        <f t="shared" si="3"/>
        <v>-0.0234177215189873</v>
      </c>
    </row>
    <row r="28" spans="1:23">
      <c r="A28" s="13">
        <v>26</v>
      </c>
      <c r="B28" s="13">
        <v>514</v>
      </c>
      <c r="C28" s="14" t="s">
        <v>40</v>
      </c>
      <c r="D28" s="14"/>
      <c r="E28" s="14" t="s">
        <v>52</v>
      </c>
      <c r="F28" s="15">
        <v>0.8898</v>
      </c>
      <c r="G28" s="16">
        <v>3900</v>
      </c>
      <c r="H28" s="16">
        <v>156</v>
      </c>
      <c r="I28" s="19">
        <f>VLOOKUP(B:B,[3]Sheet1!$A$1:$B$65536,2,0)</f>
        <v>115</v>
      </c>
      <c r="J28" s="19">
        <f t="shared" si="0"/>
        <v>-41</v>
      </c>
      <c r="K28" s="19">
        <f>J28*2</f>
        <v>-82</v>
      </c>
      <c r="L28" s="19">
        <v>1</v>
      </c>
      <c r="M28" s="19">
        <v>-2</v>
      </c>
      <c r="N28" s="19">
        <f t="shared" si="1"/>
        <v>-84</v>
      </c>
      <c r="O28" s="21">
        <f>G28*0.04</f>
        <v>156</v>
      </c>
      <c r="P28" s="15">
        <v>0.8898</v>
      </c>
      <c r="Q28" s="29">
        <v>0.89</v>
      </c>
      <c r="R28" s="24">
        <f>VLOOKUP(B:B,[2]Sheet1!$A$1:$S$65536,19,0)</f>
        <v>257920</v>
      </c>
      <c r="S28" s="24">
        <f t="shared" si="2"/>
        <v>229548.8</v>
      </c>
      <c r="T28" s="3" t="str">
        <f>VLOOKUP(B:B,[4]查询门店会员消费占比!$B$1:$K$65536,10,0)</f>
        <v>90.6%</v>
      </c>
      <c r="U28" s="5">
        <f t="shared" si="3"/>
        <v>0.0179775280898875</v>
      </c>
      <c r="W28" s="1" t="s">
        <v>53</v>
      </c>
    </row>
    <row r="29" spans="1:21">
      <c r="A29" s="13">
        <v>27</v>
      </c>
      <c r="B29" s="13">
        <v>726</v>
      </c>
      <c r="C29" s="14" t="s">
        <v>22</v>
      </c>
      <c r="D29" s="14"/>
      <c r="E29" s="14" t="s">
        <v>54</v>
      </c>
      <c r="F29" s="15">
        <v>0.7374</v>
      </c>
      <c r="G29" s="16">
        <v>3519</v>
      </c>
      <c r="H29" s="16">
        <v>211</v>
      </c>
      <c r="I29" s="19">
        <f>VLOOKUP(B:B,[3]Sheet1!$A$1:$B$65536,2,0)</f>
        <v>216</v>
      </c>
      <c r="J29" s="19">
        <f t="shared" si="0"/>
        <v>5</v>
      </c>
      <c r="K29" s="19"/>
      <c r="L29" s="19">
        <v>11</v>
      </c>
      <c r="M29" s="19">
        <v>-22</v>
      </c>
      <c r="N29" s="19">
        <f t="shared" si="1"/>
        <v>-22</v>
      </c>
      <c r="O29" s="21">
        <f>G29*0.06</f>
        <v>211.14</v>
      </c>
      <c r="P29" s="15">
        <v>0.7374</v>
      </c>
      <c r="Q29" s="29">
        <v>0.75</v>
      </c>
      <c r="R29" s="24">
        <f>VLOOKUP(B:B,[2]Sheet1!$A$1:$S$65536,19,0)</f>
        <v>280488</v>
      </c>
      <c r="S29" s="24">
        <f t="shared" si="2"/>
        <v>210366</v>
      </c>
      <c r="T29" s="3" t="str">
        <f>VLOOKUP(B:B,[4]查询门店会员消费占比!$B$1:$K$65536,10,0)</f>
        <v>72.86%</v>
      </c>
      <c r="U29" s="5">
        <f t="shared" si="3"/>
        <v>-0.0285333333333333</v>
      </c>
    </row>
    <row r="30" spans="1:21">
      <c r="A30" s="13">
        <v>28</v>
      </c>
      <c r="B30" s="13">
        <v>570</v>
      </c>
      <c r="C30" s="14" t="s">
        <v>22</v>
      </c>
      <c r="D30" s="14"/>
      <c r="E30" s="14" t="s">
        <v>55</v>
      </c>
      <c r="F30" s="15">
        <v>0.7943</v>
      </c>
      <c r="G30" s="16">
        <v>2503</v>
      </c>
      <c r="H30" s="16">
        <v>150</v>
      </c>
      <c r="I30" s="19">
        <f>VLOOKUP(B:B,[3]Sheet1!$A$1:$B$65536,2,0)</f>
        <v>156</v>
      </c>
      <c r="J30" s="19">
        <f t="shared" si="0"/>
        <v>6</v>
      </c>
      <c r="K30" s="19"/>
      <c r="L30" s="19">
        <v>4</v>
      </c>
      <c r="M30" s="19">
        <v>-8</v>
      </c>
      <c r="N30" s="19">
        <f t="shared" si="1"/>
        <v>-8</v>
      </c>
      <c r="O30" s="21">
        <f>G30*0.06</f>
        <v>150.18</v>
      </c>
      <c r="P30" s="15">
        <v>0.7943</v>
      </c>
      <c r="Q30" s="29">
        <v>0.8</v>
      </c>
      <c r="R30" s="24">
        <f>VLOOKUP(B:B,[2]Sheet1!$A$1:$S$65536,19,0)</f>
        <v>132184</v>
      </c>
      <c r="S30" s="24">
        <f t="shared" si="2"/>
        <v>105747.2</v>
      </c>
      <c r="T30" s="3" t="str">
        <f>VLOOKUP(B:B,[4]查询门店会员消费占比!$B$1:$K$65536,10,0)</f>
        <v>78.5%</v>
      </c>
      <c r="U30" s="5">
        <f t="shared" si="3"/>
        <v>-0.01875</v>
      </c>
    </row>
    <row r="31" spans="1:21">
      <c r="A31" s="13">
        <v>29</v>
      </c>
      <c r="B31" s="13">
        <v>598</v>
      </c>
      <c r="C31" s="14" t="s">
        <v>25</v>
      </c>
      <c r="D31" s="14"/>
      <c r="E31" s="14" t="s">
        <v>56</v>
      </c>
      <c r="F31" s="15">
        <v>0.7581</v>
      </c>
      <c r="G31" s="16">
        <v>3040</v>
      </c>
      <c r="H31" s="16">
        <v>182</v>
      </c>
      <c r="I31" s="19">
        <f>VLOOKUP(B:B,[3]Sheet1!$A$1:$B$65536,2,0)</f>
        <v>211</v>
      </c>
      <c r="J31" s="19">
        <f t="shared" si="0"/>
        <v>29</v>
      </c>
      <c r="K31" s="19"/>
      <c r="L31" s="19">
        <v>5</v>
      </c>
      <c r="M31" s="19">
        <v>-10</v>
      </c>
      <c r="N31" s="19">
        <f t="shared" si="1"/>
        <v>-10</v>
      </c>
      <c r="O31" s="21">
        <f>G31*0.06</f>
        <v>182.4</v>
      </c>
      <c r="P31" s="15">
        <v>0.7581</v>
      </c>
      <c r="Q31" s="29">
        <v>0.77</v>
      </c>
      <c r="R31" s="24">
        <f>VLOOKUP(B:B,[2]Sheet1!$A$1:$S$65536,19,0)</f>
        <v>225680</v>
      </c>
      <c r="S31" s="24">
        <f t="shared" si="2"/>
        <v>173773.6</v>
      </c>
      <c r="T31" s="3" t="str">
        <f>VLOOKUP(B:B,[4]查询门店会员消费占比!$B$1:$K$65536,10,0)</f>
        <v>72.51%</v>
      </c>
      <c r="U31" s="5">
        <f t="shared" si="3"/>
        <v>-0.0583116883116882</v>
      </c>
    </row>
    <row r="32" spans="1:21">
      <c r="A32" s="13">
        <v>30</v>
      </c>
      <c r="B32" s="13">
        <v>724</v>
      </c>
      <c r="C32" s="14" t="s">
        <v>25</v>
      </c>
      <c r="D32" s="14"/>
      <c r="E32" s="14" t="s">
        <v>57</v>
      </c>
      <c r="F32" s="15">
        <v>0.8324</v>
      </c>
      <c r="G32" s="16">
        <v>4563</v>
      </c>
      <c r="H32" s="16">
        <v>183</v>
      </c>
      <c r="I32" s="19">
        <f>VLOOKUP(B:B,[3]Sheet1!$A$1:$B$65536,2,0)</f>
        <v>154</v>
      </c>
      <c r="J32" s="19">
        <f t="shared" si="0"/>
        <v>-29</v>
      </c>
      <c r="K32" s="19">
        <f>J32*2</f>
        <v>-58</v>
      </c>
      <c r="L32" s="19">
        <v>16</v>
      </c>
      <c r="M32" s="19">
        <v>-32</v>
      </c>
      <c r="N32" s="19">
        <f t="shared" si="1"/>
        <v>-90</v>
      </c>
      <c r="O32" s="21">
        <f>G32*0.04</f>
        <v>182.52</v>
      </c>
      <c r="P32" s="15">
        <v>0.8324</v>
      </c>
      <c r="Q32" s="29">
        <v>0.84</v>
      </c>
      <c r="R32" s="24">
        <f>VLOOKUP(B:B,[2]Sheet1!$A$1:$S$65536,19,0)</f>
        <v>290160</v>
      </c>
      <c r="S32" s="24">
        <f t="shared" si="2"/>
        <v>243734.4</v>
      </c>
      <c r="T32" s="3" t="str">
        <f>VLOOKUP(B:B,[4]查询门店会员消费占比!$B$1:$K$65536,10,0)</f>
        <v>82.45%</v>
      </c>
      <c r="U32" s="5">
        <f t="shared" si="3"/>
        <v>-0.0184523809523809</v>
      </c>
    </row>
    <row r="33" spans="1:21">
      <c r="A33" s="13">
        <v>31</v>
      </c>
      <c r="B33" s="13">
        <v>546</v>
      </c>
      <c r="C33" s="14" t="s">
        <v>25</v>
      </c>
      <c r="D33" s="14"/>
      <c r="E33" s="14" t="s">
        <v>58</v>
      </c>
      <c r="F33" s="15">
        <v>0.8065</v>
      </c>
      <c r="G33" s="16">
        <v>4472</v>
      </c>
      <c r="H33" s="16">
        <v>179</v>
      </c>
      <c r="I33" s="19">
        <f>VLOOKUP(B:B,[3]Sheet1!$A$1:$B$65536,2,0)</f>
        <v>337</v>
      </c>
      <c r="J33" s="19">
        <f t="shared" si="0"/>
        <v>158</v>
      </c>
      <c r="K33" s="19"/>
      <c r="L33" s="19">
        <v>5</v>
      </c>
      <c r="M33" s="19">
        <v>-10</v>
      </c>
      <c r="N33" s="19">
        <f t="shared" si="1"/>
        <v>-10</v>
      </c>
      <c r="O33" s="21">
        <f>G33*0.04</f>
        <v>178.88</v>
      </c>
      <c r="P33" s="15">
        <v>0.8065</v>
      </c>
      <c r="Q33" s="29">
        <v>0.81</v>
      </c>
      <c r="R33" s="24">
        <f>VLOOKUP(B:B,[2]Sheet1!$A$1:$S$65536,19,0)</f>
        <v>307892</v>
      </c>
      <c r="S33" s="24">
        <f t="shared" si="2"/>
        <v>249392.52</v>
      </c>
      <c r="T33" s="3" t="str">
        <f>VLOOKUP(B:B,[4]查询门店会员消费占比!$B$1:$K$65536,10,0)</f>
        <v>79.46%</v>
      </c>
      <c r="U33" s="5">
        <f t="shared" si="3"/>
        <v>-0.0190123456790124</v>
      </c>
    </row>
    <row r="34" spans="1:21">
      <c r="A34" s="13">
        <v>32</v>
      </c>
      <c r="B34" s="13">
        <v>584</v>
      </c>
      <c r="C34" s="14" t="s">
        <v>25</v>
      </c>
      <c r="D34" s="14"/>
      <c r="E34" s="14" t="s">
        <v>59</v>
      </c>
      <c r="F34" s="15">
        <v>0.7177</v>
      </c>
      <c r="G34" s="16">
        <v>2685</v>
      </c>
      <c r="H34" s="16">
        <v>161</v>
      </c>
      <c r="I34" s="19">
        <f>VLOOKUP(B:B,[3]Sheet1!$A$1:$B$65536,2,0)</f>
        <v>237</v>
      </c>
      <c r="J34" s="19">
        <f t="shared" si="0"/>
        <v>76</v>
      </c>
      <c r="K34" s="19"/>
      <c r="L34" s="19">
        <v>5</v>
      </c>
      <c r="M34" s="19">
        <v>-10</v>
      </c>
      <c r="N34" s="19">
        <f t="shared" si="1"/>
        <v>-10</v>
      </c>
      <c r="O34" s="21">
        <f>G34*0.06</f>
        <v>161.1</v>
      </c>
      <c r="P34" s="15">
        <v>0.7177</v>
      </c>
      <c r="Q34" s="29">
        <v>0.73</v>
      </c>
      <c r="R34" s="24">
        <f>VLOOKUP(B:B,[2]Sheet1!$A$1:$S$65536,19,0)</f>
        <v>135209</v>
      </c>
      <c r="S34" s="24">
        <f t="shared" si="2"/>
        <v>98702.57</v>
      </c>
      <c r="T34" s="3" t="str">
        <f>VLOOKUP(B:B,[4]查询门店会员消费占比!$B$1:$K$65536,10,0)</f>
        <v>71.36%</v>
      </c>
      <c r="U34" s="5">
        <f t="shared" si="3"/>
        <v>-0.0224657534246575</v>
      </c>
    </row>
    <row r="35" spans="1:21">
      <c r="A35" s="13">
        <v>33</v>
      </c>
      <c r="B35" s="13">
        <v>341</v>
      </c>
      <c r="C35" s="14" t="s">
        <v>40</v>
      </c>
      <c r="D35" s="14"/>
      <c r="E35" s="14" t="s">
        <v>60</v>
      </c>
      <c r="F35" s="15">
        <v>0.7382</v>
      </c>
      <c r="G35" s="16">
        <v>6512</v>
      </c>
      <c r="H35" s="16">
        <v>391</v>
      </c>
      <c r="I35" s="19">
        <f>VLOOKUP(B:B,[3]Sheet1!$A$1:$B$65536,2,0)</f>
        <v>405</v>
      </c>
      <c r="J35" s="19">
        <f t="shared" si="0"/>
        <v>14</v>
      </c>
      <c r="K35" s="19"/>
      <c r="L35" s="19">
        <v>8</v>
      </c>
      <c r="M35" s="19">
        <v>-16</v>
      </c>
      <c r="N35" s="19">
        <f t="shared" si="1"/>
        <v>-16</v>
      </c>
      <c r="O35" s="21">
        <f>G35*0.06</f>
        <v>390.72</v>
      </c>
      <c r="P35" s="15">
        <v>0.7382</v>
      </c>
      <c r="Q35" s="29">
        <v>0.75</v>
      </c>
      <c r="R35" s="24">
        <f>VLOOKUP(B:B,[2]Sheet1!$A$1:$S$65536,19,0)</f>
        <v>622635</v>
      </c>
      <c r="S35" s="24">
        <f t="shared" si="2"/>
        <v>466976.25</v>
      </c>
      <c r="T35" s="3" t="str">
        <f>VLOOKUP(B:B,[4]查询门店会员消费占比!$B$1:$K$65536,10,0)</f>
        <v>70.23%</v>
      </c>
      <c r="U35" s="5">
        <f t="shared" si="3"/>
        <v>-0.0635999999999999</v>
      </c>
    </row>
    <row r="36" spans="1:21">
      <c r="A36" s="13">
        <v>34</v>
      </c>
      <c r="B36" s="13">
        <v>742</v>
      </c>
      <c r="C36" s="14" t="s">
        <v>32</v>
      </c>
      <c r="D36" s="14"/>
      <c r="E36" s="14" t="s">
        <v>61</v>
      </c>
      <c r="F36" s="17">
        <v>0.5583</v>
      </c>
      <c r="G36" s="16">
        <v>2529</v>
      </c>
      <c r="H36" s="16">
        <v>253</v>
      </c>
      <c r="I36" s="19">
        <f>VLOOKUP(B:B,[3]Sheet1!$A$1:$B$65536,2,0)</f>
        <v>146</v>
      </c>
      <c r="J36" s="19">
        <f t="shared" ref="J36:J67" si="4">I36-H36</f>
        <v>-107</v>
      </c>
      <c r="K36" s="19">
        <f>J36*2</f>
        <v>-214</v>
      </c>
      <c r="L36" s="19">
        <v>3</v>
      </c>
      <c r="M36" s="19">
        <v>-6</v>
      </c>
      <c r="N36" s="19">
        <f t="shared" ref="N36:N67" si="5">K36+M36</f>
        <v>-220</v>
      </c>
      <c r="O36" s="21">
        <f>G36*0.1</f>
        <v>252.9</v>
      </c>
      <c r="P36" s="15">
        <v>0.5583</v>
      </c>
      <c r="Q36" s="29">
        <v>0.58</v>
      </c>
      <c r="R36" s="24">
        <f>VLOOKUP(B:B,[2]Sheet1!$A$1:$S$65536,19,0)</f>
        <v>277264</v>
      </c>
      <c r="S36" s="24">
        <f t="shared" ref="S36:S67" si="6">Q36*R36</f>
        <v>160813.12</v>
      </c>
      <c r="T36" s="3" t="str">
        <f>VLOOKUP(B:B,[4]查询门店会员消费占比!$B$1:$K$65536,10,0)</f>
        <v>56.28%</v>
      </c>
      <c r="U36" s="5">
        <f t="shared" ref="U36:U67" si="7">(T36-Q36)/Q36</f>
        <v>-0.0296551724137931</v>
      </c>
    </row>
    <row r="37" spans="1:21">
      <c r="A37" s="13">
        <v>35</v>
      </c>
      <c r="B37" s="13">
        <v>712</v>
      </c>
      <c r="C37" s="14" t="s">
        <v>25</v>
      </c>
      <c r="D37" s="14"/>
      <c r="E37" s="14" t="s">
        <v>62</v>
      </c>
      <c r="F37" s="15">
        <v>0.7056</v>
      </c>
      <c r="G37" s="16">
        <v>5391</v>
      </c>
      <c r="H37" s="16">
        <v>323</v>
      </c>
      <c r="I37" s="19">
        <f>VLOOKUP(B:B,[3]Sheet1!$A$1:$B$65536,2,0)</f>
        <v>311</v>
      </c>
      <c r="J37" s="19">
        <f t="shared" si="4"/>
        <v>-12</v>
      </c>
      <c r="K37" s="19">
        <f>J37*2</f>
        <v>-24</v>
      </c>
      <c r="L37" s="19">
        <v>18</v>
      </c>
      <c r="M37" s="19">
        <v>-36</v>
      </c>
      <c r="N37" s="19">
        <f t="shared" si="5"/>
        <v>-60</v>
      </c>
      <c r="O37" s="21">
        <f>G37*0.06</f>
        <v>323.46</v>
      </c>
      <c r="P37" s="15">
        <v>0.7056</v>
      </c>
      <c r="Q37" s="29">
        <v>0.72</v>
      </c>
      <c r="R37" s="24">
        <f>VLOOKUP(B:B,[2]Sheet1!$A$1:$S$65536,19,0)</f>
        <v>399125</v>
      </c>
      <c r="S37" s="24">
        <f t="shared" si="6"/>
        <v>287370</v>
      </c>
      <c r="T37" s="3" t="str">
        <f>VLOOKUP(B:B,[4]查询门店会员消费占比!$B$1:$K$65536,10,0)</f>
        <v>69.42%</v>
      </c>
      <c r="U37" s="5">
        <f t="shared" si="7"/>
        <v>-0.0358333333333332</v>
      </c>
    </row>
    <row r="38" spans="1:21">
      <c r="A38" s="13">
        <v>36</v>
      </c>
      <c r="B38" s="13">
        <v>513</v>
      </c>
      <c r="C38" s="14" t="s">
        <v>22</v>
      </c>
      <c r="D38" s="14"/>
      <c r="E38" s="14" t="s">
        <v>63</v>
      </c>
      <c r="F38" s="15">
        <v>0.8307</v>
      </c>
      <c r="G38" s="16">
        <v>3829</v>
      </c>
      <c r="H38" s="16">
        <v>153</v>
      </c>
      <c r="I38" s="19">
        <f>VLOOKUP(B:B,[3]Sheet1!$A$1:$B$65536,2,0)</f>
        <v>163</v>
      </c>
      <c r="J38" s="19">
        <f t="shared" si="4"/>
        <v>10</v>
      </c>
      <c r="K38" s="19"/>
      <c r="L38" s="19"/>
      <c r="M38" s="19"/>
      <c r="N38" s="19">
        <f t="shared" si="5"/>
        <v>0</v>
      </c>
      <c r="O38" s="21">
        <f>G38*0.04</f>
        <v>153.16</v>
      </c>
      <c r="P38" s="15">
        <v>0.8307</v>
      </c>
      <c r="Q38" s="29">
        <v>0.84</v>
      </c>
      <c r="R38" s="24">
        <f>VLOOKUP(B:B,[2]Sheet1!$A$1:$S$65536,19,0)</f>
        <v>257920</v>
      </c>
      <c r="S38" s="24">
        <f t="shared" si="6"/>
        <v>216652.8</v>
      </c>
      <c r="T38" s="3" t="str">
        <f>VLOOKUP(B:B,[4]查询门店会员消费占比!$B$1:$K$65536,10,0)</f>
        <v>83.66%</v>
      </c>
      <c r="U38" s="5">
        <f t="shared" si="7"/>
        <v>-0.004047619047619</v>
      </c>
    </row>
    <row r="39" spans="1:21">
      <c r="A39" s="13">
        <v>37</v>
      </c>
      <c r="B39" s="13">
        <v>746</v>
      </c>
      <c r="C39" s="14" t="s">
        <v>40</v>
      </c>
      <c r="D39" s="14"/>
      <c r="E39" s="14" t="s">
        <v>64</v>
      </c>
      <c r="F39" s="15">
        <v>0.7939</v>
      </c>
      <c r="G39" s="16">
        <v>3462</v>
      </c>
      <c r="H39" s="16">
        <v>208</v>
      </c>
      <c r="I39" s="19">
        <f>VLOOKUP(B:B,[3]Sheet1!$A$1:$B$65536,2,0)</f>
        <v>229</v>
      </c>
      <c r="J39" s="19">
        <f t="shared" si="4"/>
        <v>21</v>
      </c>
      <c r="K39" s="19"/>
      <c r="L39" s="19">
        <v>2</v>
      </c>
      <c r="M39" s="19">
        <v>-4</v>
      </c>
      <c r="N39" s="19">
        <f t="shared" si="5"/>
        <v>-4</v>
      </c>
      <c r="O39" s="21">
        <f>G39*0.06</f>
        <v>207.72</v>
      </c>
      <c r="P39" s="15">
        <v>0.7939</v>
      </c>
      <c r="Q39" s="29">
        <v>0.8</v>
      </c>
      <c r="R39" s="24">
        <f>VLOOKUP(B:B,[2]Sheet1!$A$1:$S$65536,19,0)</f>
        <v>200880</v>
      </c>
      <c r="S39" s="24">
        <f t="shared" si="6"/>
        <v>160704</v>
      </c>
      <c r="T39" s="3" t="str">
        <f>VLOOKUP(B:B,[4]查询门店会员消费占比!$B$1:$K$65536,10,0)</f>
        <v>77.46%</v>
      </c>
      <c r="U39" s="5">
        <f t="shared" si="7"/>
        <v>-0.0317500000000001</v>
      </c>
    </row>
    <row r="40" spans="1:21">
      <c r="A40" s="13">
        <v>38</v>
      </c>
      <c r="B40" s="13">
        <v>307</v>
      </c>
      <c r="C40" s="14" t="s">
        <v>65</v>
      </c>
      <c r="D40" s="14"/>
      <c r="E40" s="14" t="s">
        <v>66</v>
      </c>
      <c r="F40" s="15">
        <v>0.6742</v>
      </c>
      <c r="G40" s="16">
        <v>14593</v>
      </c>
      <c r="H40" s="16">
        <v>1167</v>
      </c>
      <c r="I40" s="19">
        <f>VLOOKUP(B:B,[3]Sheet1!$A$1:$B$65536,2,0)</f>
        <v>1069</v>
      </c>
      <c r="J40" s="19">
        <f t="shared" si="4"/>
        <v>-98</v>
      </c>
      <c r="K40" s="19">
        <f>J40*2</f>
        <v>-196</v>
      </c>
      <c r="L40" s="19">
        <v>24</v>
      </c>
      <c r="M40" s="19">
        <v>-48</v>
      </c>
      <c r="N40" s="19">
        <f t="shared" si="5"/>
        <v>-244</v>
      </c>
      <c r="O40" s="21">
        <f>G40*0.08</f>
        <v>1167.44</v>
      </c>
      <c r="P40" s="15">
        <v>0.6742</v>
      </c>
      <c r="Q40" s="29">
        <v>0.69</v>
      </c>
      <c r="R40" s="24">
        <f>VLOOKUP(B:B,[2]Sheet1!$A$1:$S$65536,19,0)</f>
        <v>2256800</v>
      </c>
      <c r="S40" s="24">
        <f t="shared" si="6"/>
        <v>1557192</v>
      </c>
      <c r="T40" s="3" t="str">
        <f>VLOOKUP(B:B,[4]查询门店会员消费占比!$B$1:$K$65536,10,0)</f>
        <v>57.39%</v>
      </c>
      <c r="U40" s="5">
        <f t="shared" si="7"/>
        <v>-0.168260869565217</v>
      </c>
    </row>
    <row r="41" spans="1:21">
      <c r="A41" s="13">
        <v>39</v>
      </c>
      <c r="B41" s="13">
        <v>721</v>
      </c>
      <c r="C41" s="14" t="s">
        <v>40</v>
      </c>
      <c r="D41" s="14"/>
      <c r="E41" s="14" t="s">
        <v>67</v>
      </c>
      <c r="F41" s="15">
        <v>0.8565</v>
      </c>
      <c r="G41" s="16">
        <v>2561</v>
      </c>
      <c r="H41" s="16">
        <v>102</v>
      </c>
      <c r="I41" s="19">
        <f>VLOOKUP(B:B,[3]Sheet1!$A$1:$B$65536,2,0)</f>
        <v>165</v>
      </c>
      <c r="J41" s="19">
        <f t="shared" si="4"/>
        <v>63</v>
      </c>
      <c r="K41" s="19"/>
      <c r="L41" s="19">
        <v>2</v>
      </c>
      <c r="M41" s="19">
        <v>-4</v>
      </c>
      <c r="N41" s="19">
        <f t="shared" si="5"/>
        <v>-4</v>
      </c>
      <c r="O41" s="21">
        <f>G41*0.04</f>
        <v>102.44</v>
      </c>
      <c r="P41" s="15">
        <v>0.8565</v>
      </c>
      <c r="Q41" s="29">
        <v>0.86</v>
      </c>
      <c r="R41" s="24">
        <f>VLOOKUP(B:B,[2]Sheet1!$A$1:$S$65536,19,0)</f>
        <v>167648</v>
      </c>
      <c r="S41" s="24">
        <f t="shared" si="6"/>
        <v>144177.28</v>
      </c>
      <c r="T41" s="3" t="str">
        <f>VLOOKUP(B:B,[4]查询门店会员消费占比!$B$1:$K$65536,10,0)</f>
        <v>85.64%</v>
      </c>
      <c r="U41" s="5">
        <f t="shared" si="7"/>
        <v>-0.00418604651162783</v>
      </c>
    </row>
    <row r="42" spans="1:21">
      <c r="A42" s="13">
        <v>40</v>
      </c>
      <c r="B42" s="13">
        <v>371</v>
      </c>
      <c r="C42" s="14" t="s">
        <v>40</v>
      </c>
      <c r="D42" s="14"/>
      <c r="E42" s="14" t="s">
        <v>68</v>
      </c>
      <c r="F42" s="15">
        <v>0.7855</v>
      </c>
      <c r="G42" s="16">
        <v>1799</v>
      </c>
      <c r="H42" s="16">
        <v>108</v>
      </c>
      <c r="I42" s="19">
        <f>VLOOKUP(B:B,[3]Sheet1!$A$1:$B$65536,2,0)</f>
        <v>107</v>
      </c>
      <c r="J42" s="19">
        <f t="shared" si="4"/>
        <v>-1</v>
      </c>
      <c r="K42" s="19">
        <f>J42*2</f>
        <v>-2</v>
      </c>
      <c r="L42" s="19"/>
      <c r="M42" s="19"/>
      <c r="N42" s="19">
        <f t="shared" si="5"/>
        <v>-2</v>
      </c>
      <c r="O42" s="21">
        <f>G42*0.06</f>
        <v>107.94</v>
      </c>
      <c r="P42" s="15">
        <v>0.7855</v>
      </c>
      <c r="Q42" s="29">
        <v>0.79</v>
      </c>
      <c r="R42" s="24">
        <f>VLOOKUP(B:B,[2]Sheet1!$A$1:$S$65536,19,0)</f>
        <v>124868</v>
      </c>
      <c r="S42" s="24">
        <f t="shared" si="6"/>
        <v>98645.72</v>
      </c>
      <c r="T42" s="3" t="str">
        <f>VLOOKUP(B:B,[4]查询门店会员消费占比!$B$1:$K$65536,10,0)</f>
        <v>79.73%</v>
      </c>
      <c r="U42" s="5">
        <f t="shared" si="7"/>
        <v>0.00924050632911389</v>
      </c>
    </row>
    <row r="43" spans="1:21">
      <c r="A43" s="13">
        <v>41</v>
      </c>
      <c r="B43" s="13">
        <v>343</v>
      </c>
      <c r="C43" s="14" t="s">
        <v>22</v>
      </c>
      <c r="D43" s="14"/>
      <c r="E43" s="14" t="s">
        <v>69</v>
      </c>
      <c r="F43" s="15">
        <v>0.8936</v>
      </c>
      <c r="G43" s="16">
        <v>5109</v>
      </c>
      <c r="H43" s="16">
        <v>204</v>
      </c>
      <c r="I43" s="19">
        <f>VLOOKUP(B:B,[3]Sheet1!$A$1:$B$65536,2,0)</f>
        <v>164</v>
      </c>
      <c r="J43" s="19">
        <f t="shared" si="4"/>
        <v>-40</v>
      </c>
      <c r="K43" s="19">
        <f>J43*2</f>
        <v>-80</v>
      </c>
      <c r="L43" s="19">
        <v>5</v>
      </c>
      <c r="M43" s="19">
        <v>-10</v>
      </c>
      <c r="N43" s="19">
        <f t="shared" si="5"/>
        <v>-90</v>
      </c>
      <c r="O43" s="21">
        <f>G43*0.04</f>
        <v>204.36</v>
      </c>
      <c r="P43" s="15">
        <v>0.8936</v>
      </c>
      <c r="Q43" s="29">
        <v>0.9</v>
      </c>
      <c r="R43" s="24">
        <f>VLOOKUP(B:B,[2]Sheet1!$A$1:$S$65536,19,0)</f>
        <v>638600</v>
      </c>
      <c r="S43" s="24">
        <f t="shared" si="6"/>
        <v>574740</v>
      </c>
      <c r="T43" s="3" t="str">
        <f>VLOOKUP(B:B,[4]查询门店会员消费占比!$B$1:$K$65536,10,0)</f>
        <v>86.46%</v>
      </c>
      <c r="U43" s="5">
        <f t="shared" si="7"/>
        <v>-0.0393333333333334</v>
      </c>
    </row>
    <row r="44" spans="1:21">
      <c r="A44" s="13">
        <v>42</v>
      </c>
      <c r="B44" s="13">
        <v>718</v>
      </c>
      <c r="C44" s="14" t="s">
        <v>32</v>
      </c>
      <c r="D44" s="14"/>
      <c r="E44" s="14" t="s">
        <v>70</v>
      </c>
      <c r="F44" s="15">
        <v>0.719</v>
      </c>
      <c r="G44" s="16">
        <v>1281</v>
      </c>
      <c r="H44" s="16">
        <v>77</v>
      </c>
      <c r="I44" s="19">
        <f>VLOOKUP(B:B,[3]Sheet1!$A$1:$B$65536,2,0)</f>
        <v>84</v>
      </c>
      <c r="J44" s="19">
        <f t="shared" si="4"/>
        <v>7</v>
      </c>
      <c r="K44" s="19"/>
      <c r="L44" s="19">
        <v>5</v>
      </c>
      <c r="M44" s="19">
        <v>-10</v>
      </c>
      <c r="N44" s="19">
        <f t="shared" si="5"/>
        <v>-10</v>
      </c>
      <c r="O44" s="21">
        <f>G44*0.06</f>
        <v>76.86</v>
      </c>
      <c r="P44" s="15">
        <v>0.719</v>
      </c>
      <c r="Q44" s="29">
        <v>0.73</v>
      </c>
      <c r="R44" s="24">
        <f>VLOOKUP(B:B,[2]Sheet1!$A$1:$S$65536,19,0)</f>
        <v>98580</v>
      </c>
      <c r="S44" s="24">
        <f t="shared" si="6"/>
        <v>71963.4</v>
      </c>
      <c r="T44" s="3" t="str">
        <f>VLOOKUP(B:B,[4]查询门店会员消费占比!$B$1:$K$65536,10,0)</f>
        <v>75.21%</v>
      </c>
      <c r="U44" s="5">
        <f t="shared" si="7"/>
        <v>0.0302739726027397</v>
      </c>
    </row>
    <row r="45" spans="1:21">
      <c r="A45" s="13">
        <v>43</v>
      </c>
      <c r="B45" s="13">
        <v>571</v>
      </c>
      <c r="C45" s="14" t="s">
        <v>25</v>
      </c>
      <c r="D45" s="14"/>
      <c r="E45" s="14" t="s">
        <v>71</v>
      </c>
      <c r="F45" s="15">
        <v>0.7997</v>
      </c>
      <c r="G45" s="16">
        <v>5434</v>
      </c>
      <c r="H45" s="16">
        <v>326</v>
      </c>
      <c r="I45" s="19">
        <f>VLOOKUP(B:B,[3]Sheet1!$A$1:$B$65536,2,0)</f>
        <v>267</v>
      </c>
      <c r="J45" s="19">
        <f t="shared" si="4"/>
        <v>-59</v>
      </c>
      <c r="K45" s="19">
        <f>J45*2</f>
        <v>-118</v>
      </c>
      <c r="L45" s="19">
        <v>6</v>
      </c>
      <c r="M45" s="19">
        <v>-12</v>
      </c>
      <c r="N45" s="19">
        <f t="shared" si="5"/>
        <v>-130</v>
      </c>
      <c r="O45" s="21">
        <f>G45*0.06</f>
        <v>326.04</v>
      </c>
      <c r="P45" s="15">
        <v>0.7997</v>
      </c>
      <c r="Q45" s="29">
        <v>0.81</v>
      </c>
      <c r="R45" s="24">
        <f>VLOOKUP(B:B,[2]Sheet1!$A$1:$S$65536,19,0)</f>
        <v>526845</v>
      </c>
      <c r="S45" s="24">
        <f t="shared" si="6"/>
        <v>426744.45</v>
      </c>
      <c r="T45" s="3" t="str">
        <f>VLOOKUP(B:B,[4]查询门店会员消费占比!$B$1:$K$65536,10,0)</f>
        <v>80.47%</v>
      </c>
      <c r="U45" s="5">
        <f t="shared" si="7"/>
        <v>-0.00654320987654331</v>
      </c>
    </row>
    <row r="46" spans="1:21">
      <c r="A46" s="13">
        <v>44</v>
      </c>
      <c r="B46" s="13">
        <v>355</v>
      </c>
      <c r="C46" s="14" t="s">
        <v>32</v>
      </c>
      <c r="D46" s="14"/>
      <c r="E46" s="14" t="s">
        <v>72</v>
      </c>
      <c r="F46" s="17">
        <v>0.6071</v>
      </c>
      <c r="G46" s="16">
        <v>3252</v>
      </c>
      <c r="H46" s="16">
        <v>260</v>
      </c>
      <c r="I46" s="19">
        <f>VLOOKUP(B:B,[3]Sheet1!$A$1:$B$65536,2,0)</f>
        <v>121</v>
      </c>
      <c r="J46" s="19">
        <f t="shared" si="4"/>
        <v>-139</v>
      </c>
      <c r="K46" s="19">
        <f>J46*2</f>
        <v>-278</v>
      </c>
      <c r="L46" s="19">
        <v>4</v>
      </c>
      <c r="M46" s="19">
        <v>-8</v>
      </c>
      <c r="N46" s="19">
        <f t="shared" si="5"/>
        <v>-286</v>
      </c>
      <c r="O46" s="21">
        <f>G46*0.08</f>
        <v>260.16</v>
      </c>
      <c r="P46" s="15">
        <v>0.6071</v>
      </c>
      <c r="Q46" s="29">
        <v>0.62</v>
      </c>
      <c r="R46" s="24">
        <f>VLOOKUP(B:B,[2]Sheet1!$A$1:$S$65536,19,0)</f>
        <v>250609.1</v>
      </c>
      <c r="S46" s="24">
        <f t="shared" si="6"/>
        <v>155377.642</v>
      </c>
      <c r="T46" s="3" t="str">
        <f>VLOOKUP(B:B,[4]查询门店会员消费占比!$B$1:$K$65536,10,0)</f>
        <v>61.7%</v>
      </c>
      <c r="U46" s="5">
        <f t="shared" si="7"/>
        <v>-0.00483870967741936</v>
      </c>
    </row>
    <row r="47" spans="1:21">
      <c r="A47" s="13">
        <v>45</v>
      </c>
      <c r="B47" s="13">
        <v>515</v>
      </c>
      <c r="C47" s="14" t="s">
        <v>32</v>
      </c>
      <c r="D47" s="14"/>
      <c r="E47" s="14" t="s">
        <v>73</v>
      </c>
      <c r="F47" s="15">
        <v>0.7791</v>
      </c>
      <c r="G47" s="16">
        <v>2924</v>
      </c>
      <c r="H47" s="16">
        <v>175</v>
      </c>
      <c r="I47" s="19">
        <f>VLOOKUP(B:B,[3]Sheet1!$A$1:$B$65536,2,0)</f>
        <v>170</v>
      </c>
      <c r="J47" s="19">
        <f t="shared" si="4"/>
        <v>-5</v>
      </c>
      <c r="K47" s="19">
        <f>J47*2</f>
        <v>-10</v>
      </c>
      <c r="L47" s="19">
        <v>3</v>
      </c>
      <c r="M47" s="19">
        <v>-6</v>
      </c>
      <c r="N47" s="19">
        <f t="shared" si="5"/>
        <v>-16</v>
      </c>
      <c r="O47" s="21">
        <f>G47*0.06</f>
        <v>175.44</v>
      </c>
      <c r="P47" s="15">
        <v>0.7791</v>
      </c>
      <c r="Q47" s="29">
        <v>0.79</v>
      </c>
      <c r="R47" s="24">
        <f>VLOOKUP(B:B,[2]Sheet1!$A$1:$S$65536,19,0)</f>
        <v>219232</v>
      </c>
      <c r="S47" s="24">
        <f t="shared" si="6"/>
        <v>173193.28</v>
      </c>
      <c r="T47" s="3" t="str">
        <f>VLOOKUP(B:B,[4]查询门店会员消费占比!$B$1:$K$65536,10,0)</f>
        <v>77.38%</v>
      </c>
      <c r="U47" s="5">
        <f t="shared" si="7"/>
        <v>-0.0205063291139242</v>
      </c>
    </row>
    <row r="48" spans="1:21">
      <c r="A48" s="13">
        <v>46</v>
      </c>
      <c r="B48" s="13">
        <v>56</v>
      </c>
      <c r="C48" s="14" t="s">
        <v>27</v>
      </c>
      <c r="D48" s="14"/>
      <c r="E48" s="14" t="s">
        <v>74</v>
      </c>
      <c r="F48" s="15">
        <v>0.8887</v>
      </c>
      <c r="G48" s="16">
        <v>1517</v>
      </c>
      <c r="H48" s="16">
        <v>61</v>
      </c>
      <c r="I48" s="19">
        <f>VLOOKUP(B:B,[3]Sheet1!$A$1:$B$65536,2,0)</f>
        <v>64</v>
      </c>
      <c r="J48" s="19">
        <f t="shared" si="4"/>
        <v>3</v>
      </c>
      <c r="K48" s="19"/>
      <c r="L48" s="19">
        <v>6</v>
      </c>
      <c r="M48" s="19">
        <v>-12</v>
      </c>
      <c r="N48" s="19">
        <f t="shared" si="5"/>
        <v>-12</v>
      </c>
      <c r="O48" s="21">
        <f>G48*0.04</f>
        <v>60.68</v>
      </c>
      <c r="P48" s="15">
        <v>0.8887</v>
      </c>
      <c r="Q48" s="29">
        <v>0.89</v>
      </c>
      <c r="R48" s="24">
        <f>VLOOKUP(B:B,[2]Sheet1!$A$1:$S$65536,19,0)</f>
        <v>108438</v>
      </c>
      <c r="S48" s="24">
        <f t="shared" si="6"/>
        <v>96509.82</v>
      </c>
      <c r="T48" s="3" t="str">
        <f>VLOOKUP(B:B,[4]查询门店会员消费占比!$B$1:$K$65536,10,0)</f>
        <v>86.74%</v>
      </c>
      <c r="U48" s="5">
        <f t="shared" si="7"/>
        <v>-0.0253932584269664</v>
      </c>
    </row>
    <row r="49" spans="1:21">
      <c r="A49" s="13">
        <v>47</v>
      </c>
      <c r="B49" s="13">
        <v>730</v>
      </c>
      <c r="C49" s="14" t="s">
        <v>22</v>
      </c>
      <c r="D49" s="14"/>
      <c r="E49" s="14" t="s">
        <v>75</v>
      </c>
      <c r="F49" s="15">
        <v>0.6778</v>
      </c>
      <c r="G49" s="16">
        <v>4859</v>
      </c>
      <c r="H49" s="16">
        <v>389</v>
      </c>
      <c r="I49" s="19">
        <f>VLOOKUP(B:B,[3]Sheet1!$A$1:$B$65536,2,0)</f>
        <v>390</v>
      </c>
      <c r="J49" s="19">
        <f t="shared" si="4"/>
        <v>1</v>
      </c>
      <c r="K49" s="19"/>
      <c r="L49" s="19">
        <v>6</v>
      </c>
      <c r="M49" s="19">
        <v>-12</v>
      </c>
      <c r="N49" s="19">
        <f t="shared" si="5"/>
        <v>-12</v>
      </c>
      <c r="O49" s="21">
        <f>G49*0.08</f>
        <v>388.72</v>
      </c>
      <c r="P49" s="15">
        <v>0.6778</v>
      </c>
      <c r="Q49" s="29">
        <v>0.69</v>
      </c>
      <c r="R49" s="24">
        <f>VLOOKUP(B:B,[2]Sheet1!$A$1:$S$65536,19,0)</f>
        <v>318060</v>
      </c>
      <c r="S49" s="24">
        <f t="shared" si="6"/>
        <v>219461.4</v>
      </c>
      <c r="T49" s="3" t="str">
        <f>VLOOKUP(B:B,[4]查询门店会员消费占比!$B$1:$K$65536,10,0)</f>
        <v>62.36%</v>
      </c>
      <c r="U49" s="5">
        <f t="shared" si="7"/>
        <v>-0.0962318840579709</v>
      </c>
    </row>
    <row r="50" spans="1:21">
      <c r="A50" s="13">
        <v>48</v>
      </c>
      <c r="B50" s="13">
        <v>377</v>
      </c>
      <c r="C50" s="14" t="s">
        <v>25</v>
      </c>
      <c r="D50" s="14"/>
      <c r="E50" s="14" t="s">
        <v>76</v>
      </c>
      <c r="F50" s="15">
        <v>0.7772</v>
      </c>
      <c r="G50" s="16">
        <v>4178</v>
      </c>
      <c r="H50" s="16">
        <v>251</v>
      </c>
      <c r="I50" s="19">
        <f>VLOOKUP(B:B,[3]Sheet1!$A$1:$B$65536,2,0)</f>
        <v>290</v>
      </c>
      <c r="J50" s="19">
        <f t="shared" si="4"/>
        <v>39</v>
      </c>
      <c r="K50" s="19"/>
      <c r="L50" s="19">
        <v>10</v>
      </c>
      <c r="M50" s="19">
        <v>-20</v>
      </c>
      <c r="N50" s="19">
        <f t="shared" si="5"/>
        <v>-20</v>
      </c>
      <c r="O50" s="21">
        <f>G50*0.06</f>
        <v>250.68</v>
      </c>
      <c r="P50" s="15">
        <v>0.7772</v>
      </c>
      <c r="Q50" s="29">
        <v>0.78</v>
      </c>
      <c r="R50" s="24">
        <f>VLOOKUP(B:B,[2]Sheet1!$A$1:$S$65536,19,0)</f>
        <v>241800</v>
      </c>
      <c r="S50" s="24">
        <f t="shared" si="6"/>
        <v>188604</v>
      </c>
      <c r="T50" s="3" t="str">
        <f>VLOOKUP(B:B,[4]查询门店会员消费占比!$B$1:$K$65536,10,0)</f>
        <v>78.36%</v>
      </c>
      <c r="U50" s="5">
        <f t="shared" si="7"/>
        <v>0.00461538461538453</v>
      </c>
    </row>
    <row r="51" spans="1:21">
      <c r="A51" s="13">
        <v>49</v>
      </c>
      <c r="B51" s="13">
        <v>704</v>
      </c>
      <c r="C51" s="14" t="s">
        <v>27</v>
      </c>
      <c r="D51" s="14"/>
      <c r="E51" s="14" t="s">
        <v>77</v>
      </c>
      <c r="F51" s="15">
        <v>0.7682</v>
      </c>
      <c r="G51" s="16">
        <v>1831</v>
      </c>
      <c r="H51" s="16">
        <v>110</v>
      </c>
      <c r="I51" s="19">
        <f>VLOOKUP(B:B,[3]Sheet1!$A$1:$B$65536,2,0)</f>
        <v>144</v>
      </c>
      <c r="J51" s="19">
        <f t="shared" si="4"/>
        <v>34</v>
      </c>
      <c r="K51" s="19"/>
      <c r="L51" s="19">
        <v>6</v>
      </c>
      <c r="M51" s="19">
        <v>-12</v>
      </c>
      <c r="N51" s="19">
        <f t="shared" si="5"/>
        <v>-12</v>
      </c>
      <c r="O51" s="21">
        <f>G51*0.06</f>
        <v>109.86</v>
      </c>
      <c r="P51" s="15">
        <v>0.7682</v>
      </c>
      <c r="Q51" s="29">
        <v>0.78</v>
      </c>
      <c r="R51" s="24">
        <f>VLOOKUP(B:B,[2]Sheet1!$A$1:$S$65536,19,0)</f>
        <v>184140</v>
      </c>
      <c r="S51" s="24">
        <f t="shared" si="6"/>
        <v>143629.2</v>
      </c>
      <c r="T51" s="3" t="str">
        <f>VLOOKUP(B:B,[4]查询门店会员消费占比!$B$1:$K$65536,10,0)</f>
        <v>76.83%</v>
      </c>
      <c r="U51" s="5">
        <f t="shared" si="7"/>
        <v>-0.0150000000000001</v>
      </c>
    </row>
    <row r="52" spans="1:21">
      <c r="A52" s="13">
        <v>50</v>
      </c>
      <c r="B52" s="13">
        <v>337</v>
      </c>
      <c r="C52" s="14" t="s">
        <v>32</v>
      </c>
      <c r="D52" s="14"/>
      <c r="E52" s="14" t="s">
        <v>78</v>
      </c>
      <c r="F52" s="17">
        <v>0.6086</v>
      </c>
      <c r="G52" s="16">
        <v>7225</v>
      </c>
      <c r="H52" s="18">
        <v>462</v>
      </c>
      <c r="I52" s="19">
        <f>VLOOKUP(B:B,[3]Sheet1!$A$1:$B$65536,2,0)</f>
        <v>828</v>
      </c>
      <c r="J52" s="19">
        <f t="shared" si="4"/>
        <v>366</v>
      </c>
      <c r="K52" s="19"/>
      <c r="L52" s="19">
        <v>20</v>
      </c>
      <c r="M52" s="19">
        <v>-40</v>
      </c>
      <c r="N52" s="19">
        <f t="shared" si="5"/>
        <v>-40</v>
      </c>
      <c r="O52" s="22">
        <f>G52*0.08*0.8</f>
        <v>462.4</v>
      </c>
      <c r="P52" s="15">
        <v>0.6086</v>
      </c>
      <c r="Q52" s="29">
        <v>0.62</v>
      </c>
      <c r="R52" s="24">
        <f>VLOOKUP(B:B,[2]Sheet1!$A$1:$S$65536,19,0)</f>
        <v>887220</v>
      </c>
      <c r="S52" s="24">
        <f t="shared" si="6"/>
        <v>550076.4</v>
      </c>
      <c r="T52" s="3" t="str">
        <f>VLOOKUP(B:B,[4]查询门店会员消费占比!$B$1:$K$65536,10,0)</f>
        <v>64.64%</v>
      </c>
      <c r="U52" s="5">
        <f t="shared" si="7"/>
        <v>0.0425806451612903</v>
      </c>
    </row>
    <row r="53" spans="1:21">
      <c r="A53" s="13">
        <v>51</v>
      </c>
      <c r="B53" s="13">
        <v>581</v>
      </c>
      <c r="C53" s="14" t="s">
        <v>22</v>
      </c>
      <c r="D53" s="14"/>
      <c r="E53" s="14" t="s">
        <v>79</v>
      </c>
      <c r="F53" s="17">
        <v>0.731</v>
      </c>
      <c r="G53" s="16">
        <v>5412</v>
      </c>
      <c r="H53" s="18">
        <v>260</v>
      </c>
      <c r="I53" s="19">
        <f>VLOOKUP(B:B,[3]Sheet1!$A$1:$B$65536,2,0)</f>
        <v>177</v>
      </c>
      <c r="J53" s="19">
        <f t="shared" si="4"/>
        <v>-83</v>
      </c>
      <c r="K53" s="19">
        <f>J53*2</f>
        <v>-166</v>
      </c>
      <c r="L53" s="19">
        <v>4</v>
      </c>
      <c r="M53" s="19">
        <v>-8</v>
      </c>
      <c r="N53" s="19">
        <f t="shared" si="5"/>
        <v>-174</v>
      </c>
      <c r="O53" s="22">
        <f>G53*0.06*0.8</f>
        <v>259.776</v>
      </c>
      <c r="P53" s="15">
        <v>0.731</v>
      </c>
      <c r="Q53" s="29">
        <v>0.75</v>
      </c>
      <c r="R53" s="24">
        <f>VLOOKUP(B:B,[2]Sheet1!$A$1:$S$65536,19,0)</f>
        <v>322400</v>
      </c>
      <c r="S53" s="24">
        <f t="shared" si="6"/>
        <v>241800</v>
      </c>
      <c r="T53" s="3" t="str">
        <f>VLOOKUP(B:B,[4]查询门店会员消费占比!$B$1:$K$65536,10,0)</f>
        <v>74.04%</v>
      </c>
      <c r="U53" s="5">
        <f t="shared" si="7"/>
        <v>-0.0127999999999999</v>
      </c>
    </row>
    <row r="54" spans="1:21">
      <c r="A54" s="13">
        <v>52</v>
      </c>
      <c r="B54" s="13">
        <v>587</v>
      </c>
      <c r="C54" s="14" t="s">
        <v>27</v>
      </c>
      <c r="D54" s="14"/>
      <c r="E54" s="14" t="s">
        <v>80</v>
      </c>
      <c r="F54" s="15">
        <v>0.8348</v>
      </c>
      <c r="G54" s="16">
        <v>1782</v>
      </c>
      <c r="H54" s="16">
        <v>71</v>
      </c>
      <c r="I54" s="19">
        <f>VLOOKUP(B:B,[3]Sheet1!$A$1:$B$65536,2,0)</f>
        <v>71</v>
      </c>
      <c r="J54" s="19">
        <f t="shared" si="4"/>
        <v>0</v>
      </c>
      <c r="K54" s="19"/>
      <c r="L54" s="19">
        <v>3</v>
      </c>
      <c r="M54" s="19">
        <v>-6</v>
      </c>
      <c r="N54" s="19">
        <f t="shared" si="5"/>
        <v>-6</v>
      </c>
      <c r="O54" s="21">
        <f>G54*0.04</f>
        <v>71.28</v>
      </c>
      <c r="P54" s="15">
        <v>0.8348</v>
      </c>
      <c r="Q54" s="29">
        <v>0.84</v>
      </c>
      <c r="R54" s="24">
        <f>VLOOKUP(B:B,[2]Sheet1!$A$1:$S$65536,19,0)</f>
        <v>161200</v>
      </c>
      <c r="S54" s="24">
        <f t="shared" si="6"/>
        <v>135408</v>
      </c>
      <c r="T54" s="3" t="str">
        <f>VLOOKUP(B:B,[4]查询门店会员消费占比!$B$1:$K$65536,10,0)</f>
        <v>80.56%</v>
      </c>
      <c r="U54" s="5">
        <f t="shared" si="7"/>
        <v>-0.0409523809523809</v>
      </c>
    </row>
    <row r="55" spans="1:21">
      <c r="A55" s="13">
        <v>53</v>
      </c>
      <c r="B55" s="13">
        <v>706</v>
      </c>
      <c r="C55" s="14" t="s">
        <v>27</v>
      </c>
      <c r="D55" s="14"/>
      <c r="E55" s="14" t="s">
        <v>81</v>
      </c>
      <c r="F55" s="15">
        <v>0.776</v>
      </c>
      <c r="G55" s="16">
        <v>1624</v>
      </c>
      <c r="H55" s="16">
        <v>97</v>
      </c>
      <c r="I55" s="19">
        <f>VLOOKUP(B:B,[3]Sheet1!$A$1:$B$65536,2,0)</f>
        <v>108</v>
      </c>
      <c r="J55" s="19">
        <f t="shared" si="4"/>
        <v>11</v>
      </c>
      <c r="K55" s="19"/>
      <c r="L55" s="19">
        <v>3</v>
      </c>
      <c r="M55" s="19">
        <v>-6</v>
      </c>
      <c r="N55" s="19">
        <f t="shared" si="5"/>
        <v>-6</v>
      </c>
      <c r="O55" s="21">
        <f>G55*0.06</f>
        <v>97.44</v>
      </c>
      <c r="P55" s="15">
        <v>0.776</v>
      </c>
      <c r="Q55" s="29">
        <v>0.78</v>
      </c>
      <c r="R55" s="24">
        <f>VLOOKUP(B:B,[2]Sheet1!$A$1:$S$65536,19,0)</f>
        <v>98580</v>
      </c>
      <c r="S55" s="24">
        <f t="shared" si="6"/>
        <v>76892.4</v>
      </c>
      <c r="T55" s="3" t="str">
        <f>VLOOKUP(B:B,[4]查询门店会员消费占比!$B$1:$K$65536,10,0)</f>
        <v>77.5%</v>
      </c>
      <c r="U55" s="5">
        <f t="shared" si="7"/>
        <v>-0.00641025641025642</v>
      </c>
    </row>
    <row r="56" spans="1:22">
      <c r="A56" s="13">
        <v>54</v>
      </c>
      <c r="B56" s="13">
        <v>308</v>
      </c>
      <c r="C56" s="14" t="s">
        <v>32</v>
      </c>
      <c r="D56" s="14"/>
      <c r="E56" s="14" t="s">
        <v>82</v>
      </c>
      <c r="F56" s="15">
        <v>0.6104</v>
      </c>
      <c r="G56" s="16">
        <v>3182</v>
      </c>
      <c r="H56" s="16">
        <v>255</v>
      </c>
      <c r="I56" s="19">
        <f>VLOOKUP(B:B,[3]Sheet1!$A$1:$B$65536,2,0)</f>
        <v>174</v>
      </c>
      <c r="J56" s="19">
        <f t="shared" si="4"/>
        <v>-81</v>
      </c>
      <c r="K56" s="19">
        <f>J56*2</f>
        <v>-162</v>
      </c>
      <c r="L56" s="19">
        <v>7</v>
      </c>
      <c r="M56" s="19">
        <v>-14</v>
      </c>
      <c r="N56" s="19">
        <f t="shared" si="5"/>
        <v>-176</v>
      </c>
      <c r="O56" s="21">
        <f>G56*0.08</f>
        <v>254.56</v>
      </c>
      <c r="P56" s="15">
        <v>0.6104</v>
      </c>
      <c r="Q56" s="29">
        <v>0.62</v>
      </c>
      <c r="R56" s="24">
        <f>VLOOKUP(B:B,[2]Sheet1!$A$1:$S$65536,19,0)</f>
        <v>241800</v>
      </c>
      <c r="S56" s="24">
        <f t="shared" si="6"/>
        <v>149916</v>
      </c>
      <c r="T56" s="3" t="str">
        <f>VLOOKUP(B:B,[4]查询门店会员消费占比!$B$1:$K$65536,10,0)</f>
        <v>67.72%</v>
      </c>
      <c r="U56" s="5">
        <f t="shared" si="7"/>
        <v>0.0922580645161291</v>
      </c>
      <c r="V56" s="1" t="s">
        <v>83</v>
      </c>
    </row>
    <row r="57" spans="1:22">
      <c r="A57" s="13">
        <v>55</v>
      </c>
      <c r="B57" s="13">
        <v>539</v>
      </c>
      <c r="C57" s="14" t="s">
        <v>40</v>
      </c>
      <c r="D57" s="14"/>
      <c r="E57" s="14" t="s">
        <v>84</v>
      </c>
      <c r="F57" s="15">
        <v>0.6817</v>
      </c>
      <c r="G57" s="16">
        <v>1182</v>
      </c>
      <c r="H57" s="16">
        <v>95</v>
      </c>
      <c r="I57" s="19">
        <f>VLOOKUP(B:B,[3]Sheet1!$A$1:$B$65536,2,0)</f>
        <v>34</v>
      </c>
      <c r="J57" s="19">
        <f t="shared" si="4"/>
        <v>-61</v>
      </c>
      <c r="K57" s="19">
        <f>J57*2</f>
        <v>-122</v>
      </c>
      <c r="L57" s="19"/>
      <c r="M57" s="19"/>
      <c r="N57" s="19">
        <f t="shared" si="5"/>
        <v>-122</v>
      </c>
      <c r="O57" s="21">
        <f>G57*0.08</f>
        <v>94.56</v>
      </c>
      <c r="P57" s="15">
        <v>0.6817</v>
      </c>
      <c r="Q57" s="29">
        <v>0.7</v>
      </c>
      <c r="R57" s="24">
        <f>VLOOKUP(B:B,[2]Sheet1!$A$1:$S$65536,19,0)</f>
        <v>131440</v>
      </c>
      <c r="S57" s="24">
        <f t="shared" si="6"/>
        <v>92008</v>
      </c>
      <c r="T57" s="3" t="str">
        <f>VLOOKUP(B:B,[4]查询门店会员消费占比!$B$1:$K$65536,10,0)</f>
        <v>80.21%</v>
      </c>
      <c r="U57" s="5">
        <f t="shared" si="7"/>
        <v>0.145857142857143</v>
      </c>
      <c r="V57" s="1" t="s">
        <v>53</v>
      </c>
    </row>
    <row r="58" spans="1:21">
      <c r="A58" s="13">
        <v>56</v>
      </c>
      <c r="B58" s="13">
        <v>594</v>
      </c>
      <c r="C58" s="14" t="s">
        <v>40</v>
      </c>
      <c r="D58" s="14"/>
      <c r="E58" s="14" t="s">
        <v>85</v>
      </c>
      <c r="F58" s="15">
        <v>0.8147</v>
      </c>
      <c r="G58" s="16">
        <v>1718</v>
      </c>
      <c r="H58" s="16">
        <v>69</v>
      </c>
      <c r="I58" s="19">
        <f>VLOOKUP(B:B,[3]Sheet1!$A$1:$B$65536,2,0)</f>
        <v>101</v>
      </c>
      <c r="J58" s="19">
        <f t="shared" si="4"/>
        <v>32</v>
      </c>
      <c r="K58" s="19"/>
      <c r="L58" s="19"/>
      <c r="M58" s="19"/>
      <c r="N58" s="19">
        <f t="shared" si="5"/>
        <v>0</v>
      </c>
      <c r="O58" s="21">
        <f>G58*0.04</f>
        <v>68.72</v>
      </c>
      <c r="P58" s="15">
        <v>0.8147</v>
      </c>
      <c r="Q58" s="29">
        <v>0.82</v>
      </c>
      <c r="R58" s="24">
        <f>VLOOKUP(B:B,[2]Sheet1!$A$1:$S$65536,19,0)</f>
        <v>111724</v>
      </c>
      <c r="S58" s="24">
        <f t="shared" si="6"/>
        <v>91613.68</v>
      </c>
      <c r="T58" s="3" t="str">
        <f>VLOOKUP(B:B,[4]查询门店会员消费占比!$B$1:$K$65536,10,0)</f>
        <v>81.36%</v>
      </c>
      <c r="U58" s="5">
        <f t="shared" si="7"/>
        <v>-0.00780487804878044</v>
      </c>
    </row>
    <row r="59" spans="1:21">
      <c r="A59" s="13">
        <v>57</v>
      </c>
      <c r="B59" s="13">
        <v>329</v>
      </c>
      <c r="C59" s="14" t="s">
        <v>27</v>
      </c>
      <c r="D59" s="14"/>
      <c r="E59" s="14" t="s">
        <v>86</v>
      </c>
      <c r="F59" s="15">
        <v>0.8412</v>
      </c>
      <c r="G59" s="16">
        <v>2175</v>
      </c>
      <c r="H59" s="16">
        <v>87</v>
      </c>
      <c r="I59" s="19">
        <f>VLOOKUP(B:B,[3]Sheet1!$A$1:$B$65536,2,0)</f>
        <v>115</v>
      </c>
      <c r="J59" s="19">
        <f t="shared" si="4"/>
        <v>28</v>
      </c>
      <c r="K59" s="19"/>
      <c r="L59" s="19">
        <v>4</v>
      </c>
      <c r="M59" s="19">
        <v>-8</v>
      </c>
      <c r="N59" s="19">
        <f t="shared" si="5"/>
        <v>-8</v>
      </c>
      <c r="O59" s="21">
        <f>G59*0.04</f>
        <v>87</v>
      </c>
      <c r="P59" s="15">
        <v>0.8412</v>
      </c>
      <c r="Q59" s="29">
        <v>0.85</v>
      </c>
      <c r="R59" s="24">
        <f>VLOOKUP(B:B,[2]Sheet1!$A$1:$S$65536,19,0)</f>
        <v>212784</v>
      </c>
      <c r="S59" s="24">
        <f t="shared" si="6"/>
        <v>180866.4</v>
      </c>
      <c r="T59" s="3" t="str">
        <f>VLOOKUP(B:B,[4]查询门店会员消费占比!$B$1:$K$65536,10,0)</f>
        <v>79.72%</v>
      </c>
      <c r="U59" s="5">
        <f t="shared" si="7"/>
        <v>-0.0621176470588235</v>
      </c>
    </row>
    <row r="60" spans="1:21">
      <c r="A60" s="13">
        <v>58</v>
      </c>
      <c r="B60" s="13">
        <v>745</v>
      </c>
      <c r="C60" s="14" t="s">
        <v>22</v>
      </c>
      <c r="D60" s="14"/>
      <c r="E60" s="14" t="s">
        <v>87</v>
      </c>
      <c r="F60" s="15">
        <v>0.6469</v>
      </c>
      <c r="G60" s="16">
        <v>2653</v>
      </c>
      <c r="H60" s="16">
        <v>212</v>
      </c>
      <c r="I60" s="19">
        <f>VLOOKUP(B:B,[3]Sheet1!$A$1:$B$65536,2,0)</f>
        <v>121</v>
      </c>
      <c r="J60" s="19">
        <f t="shared" si="4"/>
        <v>-91</v>
      </c>
      <c r="K60" s="19">
        <f>J60*2</f>
        <v>-182</v>
      </c>
      <c r="L60" s="19">
        <v>13</v>
      </c>
      <c r="M60" s="19">
        <v>-26</v>
      </c>
      <c r="N60" s="19">
        <f t="shared" si="5"/>
        <v>-208</v>
      </c>
      <c r="O60" s="21">
        <f>G60*0.08</f>
        <v>212.24</v>
      </c>
      <c r="P60" s="15">
        <v>0.6469</v>
      </c>
      <c r="Q60" s="29">
        <v>0.66</v>
      </c>
      <c r="R60" s="24">
        <f>VLOOKUP(B:B,[2]Sheet1!$A$1:$S$65536,19,0)</f>
        <v>164424</v>
      </c>
      <c r="S60" s="24">
        <f t="shared" si="6"/>
        <v>108519.84</v>
      </c>
      <c r="T60" s="3" t="str">
        <f>VLOOKUP(B:B,[4]查询门店会员消费占比!$B$1:$K$65536,10,0)</f>
        <v>66.63%</v>
      </c>
      <c r="U60" s="5">
        <f t="shared" si="7"/>
        <v>0.0095454545454545</v>
      </c>
    </row>
    <row r="61" spans="1:21">
      <c r="A61" s="13">
        <v>59</v>
      </c>
      <c r="B61" s="13">
        <v>740</v>
      </c>
      <c r="C61" s="14" t="s">
        <v>25</v>
      </c>
      <c r="D61" s="14"/>
      <c r="E61" s="14" t="s">
        <v>88</v>
      </c>
      <c r="F61" s="15">
        <v>0.7894</v>
      </c>
      <c r="G61" s="16">
        <v>1966</v>
      </c>
      <c r="H61" s="16">
        <v>118</v>
      </c>
      <c r="I61" s="19">
        <f>VLOOKUP(B:B,[3]Sheet1!$A$1:$B$65536,2,0)</f>
        <v>110</v>
      </c>
      <c r="J61" s="19">
        <f t="shared" si="4"/>
        <v>-8</v>
      </c>
      <c r="K61" s="19">
        <f>J61*2</f>
        <v>-16</v>
      </c>
      <c r="L61" s="19">
        <v>1</v>
      </c>
      <c r="M61" s="19">
        <v>-2</v>
      </c>
      <c r="N61" s="19">
        <f t="shared" si="5"/>
        <v>-18</v>
      </c>
      <c r="O61" s="21">
        <f t="shared" ref="O61:O67" si="8">G61*0.06</f>
        <v>117.96</v>
      </c>
      <c r="P61" s="15">
        <v>0.7894</v>
      </c>
      <c r="Q61" s="29">
        <v>0.8</v>
      </c>
      <c r="R61" s="24">
        <f>VLOOKUP(B:B,[2]Sheet1!$A$1:$S$65536,19,0)</f>
        <v>115010</v>
      </c>
      <c r="S61" s="24">
        <f t="shared" si="6"/>
        <v>92008</v>
      </c>
      <c r="T61" s="3" t="str">
        <f>VLOOKUP(B:B,[4]查询门店会员消费占比!$B$1:$K$65536,10,0)</f>
        <v>74.76%</v>
      </c>
      <c r="U61" s="5">
        <f t="shared" si="7"/>
        <v>-0.0655</v>
      </c>
    </row>
    <row r="62" spans="1:21">
      <c r="A62" s="13">
        <v>60</v>
      </c>
      <c r="B62" s="13">
        <v>367</v>
      </c>
      <c r="C62" s="14" t="s">
        <v>27</v>
      </c>
      <c r="D62" s="14"/>
      <c r="E62" s="14" t="s">
        <v>89</v>
      </c>
      <c r="F62" s="15">
        <v>0.7654</v>
      </c>
      <c r="G62" s="16">
        <v>2789</v>
      </c>
      <c r="H62" s="16">
        <v>167</v>
      </c>
      <c r="I62" s="19">
        <f>VLOOKUP(B:B,[3]Sheet1!$A$1:$B$65536,2,0)</f>
        <v>177</v>
      </c>
      <c r="J62" s="19">
        <f t="shared" si="4"/>
        <v>10</v>
      </c>
      <c r="K62" s="19"/>
      <c r="L62" s="19">
        <v>3</v>
      </c>
      <c r="M62" s="19">
        <v>-6</v>
      </c>
      <c r="N62" s="19">
        <f t="shared" si="5"/>
        <v>-6</v>
      </c>
      <c r="O62" s="21">
        <f t="shared" si="8"/>
        <v>167.34</v>
      </c>
      <c r="P62" s="15">
        <v>0.7654</v>
      </c>
      <c r="Q62" s="29">
        <v>0.77</v>
      </c>
      <c r="R62" s="24">
        <f>VLOOKUP(B:B,[2]Sheet1!$A$1:$S$65536,19,0)</f>
        <v>193440</v>
      </c>
      <c r="S62" s="24">
        <f t="shared" si="6"/>
        <v>148948.8</v>
      </c>
      <c r="T62" s="3" t="str">
        <f>VLOOKUP(B:B,[4]查询门店会员消费占比!$B$1:$K$65536,10,0)</f>
        <v>80.15%</v>
      </c>
      <c r="U62" s="5">
        <f t="shared" si="7"/>
        <v>0.040909090909091</v>
      </c>
    </row>
    <row r="63" spans="1:21">
      <c r="A63" s="13">
        <v>61</v>
      </c>
      <c r="B63" s="13">
        <v>591</v>
      </c>
      <c r="C63" s="14" t="s">
        <v>40</v>
      </c>
      <c r="D63" s="14"/>
      <c r="E63" s="14" t="s">
        <v>90</v>
      </c>
      <c r="F63" s="15">
        <v>0.7606</v>
      </c>
      <c r="G63" s="16">
        <v>2114</v>
      </c>
      <c r="H63" s="16">
        <v>127</v>
      </c>
      <c r="I63" s="19">
        <f>VLOOKUP(B:B,[3]Sheet1!$A$1:$B$65536,2,0)</f>
        <v>123</v>
      </c>
      <c r="J63" s="19">
        <f t="shared" si="4"/>
        <v>-4</v>
      </c>
      <c r="K63" s="19">
        <f>J63*2</f>
        <v>-8</v>
      </c>
      <c r="L63" s="19">
        <v>3</v>
      </c>
      <c r="M63" s="19">
        <v>-6</v>
      </c>
      <c r="N63" s="19">
        <f t="shared" si="5"/>
        <v>-14</v>
      </c>
      <c r="O63" s="21">
        <f t="shared" si="8"/>
        <v>126.84</v>
      </c>
      <c r="P63" s="15">
        <v>0.7606</v>
      </c>
      <c r="Q63" s="29">
        <v>0.77</v>
      </c>
      <c r="R63" s="24">
        <f>VLOOKUP(B:B,[2]Sheet1!$A$1:$S$65536,19,0)</f>
        <v>138632</v>
      </c>
      <c r="S63" s="24">
        <f t="shared" si="6"/>
        <v>106746.64</v>
      </c>
      <c r="T63" s="3" t="str">
        <f>VLOOKUP(B:B,[4]查询门店会员消费占比!$B$1:$K$65536,10,0)</f>
        <v>73.36%</v>
      </c>
      <c r="U63" s="5">
        <f t="shared" si="7"/>
        <v>-0.0472727272727273</v>
      </c>
    </row>
    <row r="64" spans="1:23">
      <c r="A64" s="13">
        <v>62</v>
      </c>
      <c r="B64" s="13">
        <v>753</v>
      </c>
      <c r="C64" s="14" t="s">
        <v>25</v>
      </c>
      <c r="D64" s="14"/>
      <c r="E64" s="14" t="s">
        <v>91</v>
      </c>
      <c r="F64" s="15">
        <v>0.7926</v>
      </c>
      <c r="G64" s="16">
        <v>1473</v>
      </c>
      <c r="H64" s="16">
        <v>88</v>
      </c>
      <c r="I64" s="19">
        <f>VLOOKUP(B:B,[3]Sheet1!$A$1:$B$65536,2,0)</f>
        <v>155</v>
      </c>
      <c r="J64" s="19">
        <f t="shared" si="4"/>
        <v>67</v>
      </c>
      <c r="K64" s="19"/>
      <c r="L64" s="19">
        <v>3</v>
      </c>
      <c r="M64" s="19">
        <v>-6</v>
      </c>
      <c r="N64" s="19">
        <f t="shared" si="5"/>
        <v>-6</v>
      </c>
      <c r="O64" s="21">
        <f t="shared" si="8"/>
        <v>88.38</v>
      </c>
      <c r="P64" s="15">
        <v>0.7926</v>
      </c>
      <c r="Q64" s="29">
        <v>0.8</v>
      </c>
      <c r="R64" s="24">
        <f>VLOOKUP(B:B,[2]Sheet1!$A$1:$S$65536,19,0)</f>
        <v>92008</v>
      </c>
      <c r="S64" s="24">
        <f t="shared" si="6"/>
        <v>73606.4</v>
      </c>
      <c r="T64" s="3" t="str">
        <f>VLOOKUP(B:B,[4]查询门店会员消费占比!$B$1:$K$65536,10,0)</f>
        <v>85.52%</v>
      </c>
      <c r="U64" s="5">
        <f t="shared" si="7"/>
        <v>0.0689999999999999</v>
      </c>
      <c r="W64" s="1" t="s">
        <v>83</v>
      </c>
    </row>
    <row r="65" spans="1:21">
      <c r="A65" s="13">
        <v>63</v>
      </c>
      <c r="B65" s="13">
        <v>713</v>
      </c>
      <c r="C65" s="14" t="s">
        <v>27</v>
      </c>
      <c r="D65" s="14"/>
      <c r="E65" s="14" t="s">
        <v>92</v>
      </c>
      <c r="F65" s="15">
        <v>0.7865</v>
      </c>
      <c r="G65" s="16">
        <v>1009</v>
      </c>
      <c r="H65" s="16">
        <v>61</v>
      </c>
      <c r="I65" s="19">
        <f>VLOOKUP(B:B,[3]Sheet1!$A$1:$B$65536,2,0)</f>
        <v>62</v>
      </c>
      <c r="J65" s="19">
        <f t="shared" si="4"/>
        <v>1</v>
      </c>
      <c r="K65" s="19"/>
      <c r="L65" s="19"/>
      <c r="M65" s="19"/>
      <c r="N65" s="19">
        <f t="shared" si="5"/>
        <v>0</v>
      </c>
      <c r="O65" s="21">
        <f t="shared" si="8"/>
        <v>60.54</v>
      </c>
      <c r="P65" s="15">
        <v>0.7865</v>
      </c>
      <c r="Q65" s="29">
        <v>0.79</v>
      </c>
      <c r="R65" s="24">
        <f>VLOOKUP(B:B,[2]Sheet1!$A$1:$S$65536,19,0)</f>
        <v>92008</v>
      </c>
      <c r="S65" s="24">
        <f t="shared" si="6"/>
        <v>72686.32</v>
      </c>
      <c r="T65" s="3" t="str">
        <f>VLOOKUP(B:B,[4]查询门店会员消费占比!$B$1:$K$65536,10,0)</f>
        <v>84.76%</v>
      </c>
      <c r="U65" s="5">
        <f t="shared" si="7"/>
        <v>0.0729113924050633</v>
      </c>
    </row>
    <row r="66" spans="1:21">
      <c r="A66" s="13">
        <v>64</v>
      </c>
      <c r="B66" s="13">
        <v>752</v>
      </c>
      <c r="C66" s="14" t="s">
        <v>22</v>
      </c>
      <c r="D66" s="14"/>
      <c r="E66" s="14" t="s">
        <v>93</v>
      </c>
      <c r="F66" s="15">
        <v>0.7333</v>
      </c>
      <c r="G66" s="16">
        <v>2054</v>
      </c>
      <c r="H66" s="16">
        <v>123</v>
      </c>
      <c r="I66" s="19">
        <f>VLOOKUP(B:B,[3]Sheet1!$A$1:$B$65536,2,0)</f>
        <v>72</v>
      </c>
      <c r="J66" s="19">
        <f t="shared" si="4"/>
        <v>-51</v>
      </c>
      <c r="K66" s="19">
        <f>J66*2</f>
        <v>-102</v>
      </c>
      <c r="L66" s="19">
        <v>3</v>
      </c>
      <c r="M66" s="19">
        <v>-6</v>
      </c>
      <c r="N66" s="19">
        <f t="shared" si="5"/>
        <v>-108</v>
      </c>
      <c r="O66" s="21">
        <f t="shared" si="8"/>
        <v>123.24</v>
      </c>
      <c r="P66" s="15">
        <v>0.7333</v>
      </c>
      <c r="Q66" s="29">
        <v>0.75</v>
      </c>
      <c r="R66" s="24">
        <f>VLOOKUP(B:B,[2]Sheet1!$A$1:$S$65536,19,0)</f>
        <v>101866</v>
      </c>
      <c r="S66" s="24">
        <f t="shared" si="6"/>
        <v>76399.5</v>
      </c>
      <c r="T66" s="3" t="str">
        <f>VLOOKUP(B:B,[4]查询门店会员消费占比!$B$1:$K$65536,10,0)</f>
        <v>72.11%</v>
      </c>
      <c r="U66" s="5">
        <f t="shared" si="7"/>
        <v>-0.0385333333333334</v>
      </c>
    </row>
    <row r="67" spans="1:21">
      <c r="A67" s="13">
        <v>65</v>
      </c>
      <c r="B67" s="13">
        <v>707</v>
      </c>
      <c r="C67" s="14" t="s">
        <v>25</v>
      </c>
      <c r="D67" s="14"/>
      <c r="E67" s="14" t="s">
        <v>94</v>
      </c>
      <c r="F67" s="17">
        <v>0.7985</v>
      </c>
      <c r="G67" s="16">
        <v>4389</v>
      </c>
      <c r="H67" s="16">
        <v>263</v>
      </c>
      <c r="I67" s="19">
        <f>VLOOKUP(B:B,[3]Sheet1!$A$1:$B$65536,2,0)</f>
        <v>192</v>
      </c>
      <c r="J67" s="19">
        <f t="shared" si="4"/>
        <v>-71</v>
      </c>
      <c r="K67" s="19">
        <f>J67*2</f>
        <v>-142</v>
      </c>
      <c r="L67" s="19">
        <v>9</v>
      </c>
      <c r="M67" s="19">
        <v>-18</v>
      </c>
      <c r="N67" s="19">
        <f t="shared" si="5"/>
        <v>-160</v>
      </c>
      <c r="O67" s="21">
        <f t="shared" si="8"/>
        <v>263.34</v>
      </c>
      <c r="P67" s="15">
        <v>0.7985</v>
      </c>
      <c r="Q67" s="29">
        <v>0.81</v>
      </c>
      <c r="R67" s="24">
        <f>VLOOKUP(B:B,[2]Sheet1!$A$1:$S$65536,19,0)</f>
        <v>322400</v>
      </c>
      <c r="S67" s="24">
        <f t="shared" si="6"/>
        <v>261144</v>
      </c>
      <c r="T67" s="3" t="str">
        <f>VLOOKUP(B:B,[4]查询门店会员消费占比!$B$1:$K$65536,10,0)</f>
        <v>80.07%</v>
      </c>
      <c r="U67" s="5">
        <f t="shared" si="7"/>
        <v>-0.0114814814814816</v>
      </c>
    </row>
    <row r="68" spans="1:21">
      <c r="A68" s="13">
        <v>66</v>
      </c>
      <c r="B68" s="13">
        <v>716</v>
      </c>
      <c r="C68" s="14" t="s">
        <v>40</v>
      </c>
      <c r="D68" s="14"/>
      <c r="E68" s="14" t="s">
        <v>95</v>
      </c>
      <c r="F68" s="15">
        <v>0.8241</v>
      </c>
      <c r="G68" s="16">
        <v>2287</v>
      </c>
      <c r="H68" s="16">
        <v>91</v>
      </c>
      <c r="I68" s="19">
        <f>VLOOKUP(B:B,[3]Sheet1!$A$1:$B$65536,2,0)</f>
        <v>79</v>
      </c>
      <c r="J68" s="19">
        <f t="shared" ref="J68:J99" si="9">I68-H68</f>
        <v>-12</v>
      </c>
      <c r="K68" s="19">
        <f>J68*2</f>
        <v>-24</v>
      </c>
      <c r="L68" s="19"/>
      <c r="M68" s="19"/>
      <c r="N68" s="19">
        <f t="shared" ref="N68:N99" si="10">K68+M68</f>
        <v>-24</v>
      </c>
      <c r="O68" s="21">
        <f>G68*0.04</f>
        <v>91.48</v>
      </c>
      <c r="P68" s="15">
        <v>0.8241</v>
      </c>
      <c r="Q68" s="29">
        <v>0.83</v>
      </c>
      <c r="R68" s="24">
        <f>VLOOKUP(B:B,[2]Sheet1!$A$1:$S$65536,19,0)</f>
        <v>126371</v>
      </c>
      <c r="S68" s="24">
        <f t="shared" ref="S68:S104" si="11">Q68*R68</f>
        <v>104887.93</v>
      </c>
      <c r="T68" s="3" t="str">
        <f>VLOOKUP(B:B,[4]查询门店会员消费占比!$B$1:$K$65536,10,0)</f>
        <v>81.06%</v>
      </c>
      <c r="U68" s="5">
        <f t="shared" ref="U68:U99" si="12">(T68-Q68)/Q68</f>
        <v>-0.0233734939759036</v>
      </c>
    </row>
    <row r="69" spans="1:21">
      <c r="A69" s="13">
        <v>67</v>
      </c>
      <c r="B69" s="13">
        <v>733</v>
      </c>
      <c r="C69" s="14" t="s">
        <v>25</v>
      </c>
      <c r="D69" s="14"/>
      <c r="E69" s="14" t="s">
        <v>96</v>
      </c>
      <c r="F69" s="15">
        <v>0.6263</v>
      </c>
      <c r="G69" s="16">
        <v>2030</v>
      </c>
      <c r="H69" s="16">
        <v>162</v>
      </c>
      <c r="I69" s="19">
        <f>VLOOKUP(B:B,[3]Sheet1!$A$1:$B$65536,2,0)</f>
        <v>170</v>
      </c>
      <c r="J69" s="19">
        <f t="shared" si="9"/>
        <v>8</v>
      </c>
      <c r="K69" s="19"/>
      <c r="L69" s="19">
        <v>3</v>
      </c>
      <c r="M69" s="19">
        <v>-6</v>
      </c>
      <c r="N69" s="19">
        <f t="shared" si="10"/>
        <v>-6</v>
      </c>
      <c r="O69" s="21">
        <f>G69*0.08</f>
        <v>162.4</v>
      </c>
      <c r="P69" s="15">
        <v>0.6263</v>
      </c>
      <c r="Q69" s="29">
        <v>0.64</v>
      </c>
      <c r="R69" s="24">
        <f>VLOOKUP(B:B,[2]Sheet1!$A$1:$S$65536,19,0)</f>
        <v>111724</v>
      </c>
      <c r="S69" s="24">
        <f t="shared" si="11"/>
        <v>71503.36</v>
      </c>
      <c r="T69" s="3" t="str">
        <f>VLOOKUP(B:B,[4]查询门店会员消费占比!$B$1:$K$65536,10,0)</f>
        <v>61.16%</v>
      </c>
      <c r="U69" s="5">
        <f t="shared" si="12"/>
        <v>-0.0443750000000001</v>
      </c>
    </row>
    <row r="70" spans="1:21">
      <c r="A70" s="13">
        <v>68</v>
      </c>
      <c r="B70" s="13">
        <v>737</v>
      </c>
      <c r="C70" s="14" t="s">
        <v>25</v>
      </c>
      <c r="D70" s="14"/>
      <c r="E70" s="14" t="s">
        <v>97</v>
      </c>
      <c r="F70" s="15">
        <v>0.6466</v>
      </c>
      <c r="G70" s="16">
        <v>3198</v>
      </c>
      <c r="H70" s="16">
        <v>256</v>
      </c>
      <c r="I70" s="19">
        <f>VLOOKUP(B:B,[3]Sheet1!$A$1:$B$65536,2,0)</f>
        <v>262</v>
      </c>
      <c r="J70" s="19">
        <f t="shared" si="9"/>
        <v>6</v>
      </c>
      <c r="K70" s="19"/>
      <c r="L70" s="19">
        <v>7</v>
      </c>
      <c r="M70" s="19">
        <v>-14</v>
      </c>
      <c r="N70" s="19">
        <f t="shared" si="10"/>
        <v>-14</v>
      </c>
      <c r="O70" s="21">
        <f>G70*0.08</f>
        <v>255.84</v>
      </c>
      <c r="P70" s="15">
        <v>0.6466</v>
      </c>
      <c r="Q70" s="29">
        <v>0.66</v>
      </c>
      <c r="R70" s="24">
        <f>VLOOKUP(B:B,[2]Sheet1!$A$1:$S$65536,19,0)</f>
        <v>177320</v>
      </c>
      <c r="S70" s="24">
        <f t="shared" si="11"/>
        <v>117031.2</v>
      </c>
      <c r="T70" s="3" t="str">
        <f>VLOOKUP(B:B,[4]查询门店会员消费占比!$B$1:$K$65536,10,0)</f>
        <v>67.08%</v>
      </c>
      <c r="U70" s="5">
        <f t="shared" si="12"/>
        <v>0.0163636363636362</v>
      </c>
    </row>
    <row r="71" spans="1:21">
      <c r="A71" s="13">
        <v>69</v>
      </c>
      <c r="B71" s="13">
        <v>578</v>
      </c>
      <c r="C71" s="14" t="s">
        <v>32</v>
      </c>
      <c r="D71" s="14"/>
      <c r="E71" s="14" t="s">
        <v>98</v>
      </c>
      <c r="F71" s="15">
        <v>0.775</v>
      </c>
      <c r="G71" s="16">
        <v>4082</v>
      </c>
      <c r="H71" s="16">
        <v>245</v>
      </c>
      <c r="I71" s="19">
        <f>VLOOKUP(B:B,[3]Sheet1!$A$1:$B$65536,2,0)</f>
        <v>190</v>
      </c>
      <c r="J71" s="19">
        <f t="shared" si="9"/>
        <v>-55</v>
      </c>
      <c r="K71" s="19">
        <f>J71*2</f>
        <v>-110</v>
      </c>
      <c r="L71" s="19">
        <v>1</v>
      </c>
      <c r="M71" s="19">
        <v>-2</v>
      </c>
      <c r="N71" s="19">
        <f t="shared" si="10"/>
        <v>-112</v>
      </c>
      <c r="O71" s="21">
        <f>G71*0.06</f>
        <v>244.92</v>
      </c>
      <c r="P71" s="15">
        <v>0.775</v>
      </c>
      <c r="Q71" s="29">
        <v>0.78</v>
      </c>
      <c r="R71" s="24">
        <f>VLOOKUP(B:B,[2]Sheet1!$A$1:$S$65536,19,0)</f>
        <v>241800</v>
      </c>
      <c r="S71" s="24">
        <f t="shared" si="11"/>
        <v>188604</v>
      </c>
      <c r="T71" s="3" t="str">
        <f>VLOOKUP(B:B,[4]查询门店会员消费占比!$B$1:$K$65536,10,0)</f>
        <v>76.94%</v>
      </c>
      <c r="U71" s="5">
        <f t="shared" si="12"/>
        <v>-0.0135897435897437</v>
      </c>
    </row>
    <row r="72" spans="1:21">
      <c r="A72" s="13">
        <v>70</v>
      </c>
      <c r="B72" s="13">
        <v>585</v>
      </c>
      <c r="C72" s="14" t="s">
        <v>22</v>
      </c>
      <c r="D72" s="14"/>
      <c r="E72" s="14" t="s">
        <v>99</v>
      </c>
      <c r="F72" s="15">
        <v>0.746</v>
      </c>
      <c r="G72" s="16">
        <v>4475</v>
      </c>
      <c r="H72" s="16">
        <v>269</v>
      </c>
      <c r="I72" s="19">
        <f>VLOOKUP(B:B,[3]Sheet1!$A$1:$B$65536,2,0)</f>
        <v>252</v>
      </c>
      <c r="J72" s="19">
        <f t="shared" si="9"/>
        <v>-17</v>
      </c>
      <c r="K72" s="19">
        <f>J72*2</f>
        <v>-34</v>
      </c>
      <c r="L72" s="19">
        <v>8</v>
      </c>
      <c r="M72" s="19">
        <v>-16</v>
      </c>
      <c r="N72" s="19">
        <f t="shared" si="10"/>
        <v>-50</v>
      </c>
      <c r="O72" s="21">
        <f>G72*0.06</f>
        <v>268.5</v>
      </c>
      <c r="P72" s="15">
        <v>0.746</v>
      </c>
      <c r="Q72" s="29">
        <v>0.76</v>
      </c>
      <c r="R72" s="24">
        <f>VLOOKUP(B:B,[2]Sheet1!$A$1:$S$65536,19,0)</f>
        <v>344844</v>
      </c>
      <c r="S72" s="24">
        <f t="shared" si="11"/>
        <v>262081.44</v>
      </c>
      <c r="T72" s="3" t="str">
        <f>VLOOKUP(B:B,[4]查询门店会员消费占比!$B$1:$K$65536,10,0)</f>
        <v>73.51%</v>
      </c>
      <c r="U72" s="5">
        <f t="shared" si="12"/>
        <v>-0.0327631578947367</v>
      </c>
    </row>
    <row r="73" spans="1:21">
      <c r="A73" s="13">
        <v>71</v>
      </c>
      <c r="B73" s="13">
        <v>727</v>
      </c>
      <c r="C73" s="14" t="s">
        <v>22</v>
      </c>
      <c r="D73" s="14"/>
      <c r="E73" s="14" t="s">
        <v>100</v>
      </c>
      <c r="F73" s="15">
        <v>0.7435</v>
      </c>
      <c r="G73" s="16">
        <v>1985</v>
      </c>
      <c r="H73" s="16">
        <v>119</v>
      </c>
      <c r="I73" s="19">
        <f>VLOOKUP(B:B,[3]Sheet1!$A$1:$B$65536,2,0)</f>
        <v>100</v>
      </c>
      <c r="J73" s="19">
        <f t="shared" si="9"/>
        <v>-19</v>
      </c>
      <c r="K73" s="19">
        <f>J73*2</f>
        <v>-38</v>
      </c>
      <c r="L73" s="19">
        <v>3</v>
      </c>
      <c r="M73" s="19">
        <v>-6</v>
      </c>
      <c r="N73" s="19">
        <f t="shared" si="10"/>
        <v>-44</v>
      </c>
      <c r="O73" s="21">
        <f>G73*0.06</f>
        <v>119.1</v>
      </c>
      <c r="P73" s="15">
        <v>0.7435</v>
      </c>
      <c r="Q73" s="29">
        <v>0.76</v>
      </c>
      <c r="R73" s="24">
        <f>VLOOKUP(B:B,[2]Sheet1!$A$1:$S$65536,19,0)</f>
        <v>133796</v>
      </c>
      <c r="S73" s="24">
        <f t="shared" si="11"/>
        <v>101684.96</v>
      </c>
      <c r="T73" s="3" t="str">
        <f>VLOOKUP(B:B,[4]查询门店会员消费占比!$B$1:$K$65536,10,0)</f>
        <v>76.23%</v>
      </c>
      <c r="U73" s="5">
        <f t="shared" si="12"/>
        <v>0.00302631578947379</v>
      </c>
    </row>
    <row r="74" spans="1:21">
      <c r="A74" s="13">
        <v>72</v>
      </c>
      <c r="B74" s="13">
        <v>379</v>
      </c>
      <c r="C74" s="14" t="s">
        <v>22</v>
      </c>
      <c r="D74" s="14"/>
      <c r="E74" s="14" t="s">
        <v>101</v>
      </c>
      <c r="F74" s="15">
        <v>0.7419</v>
      </c>
      <c r="G74" s="16">
        <v>3364</v>
      </c>
      <c r="H74" s="16">
        <v>202</v>
      </c>
      <c r="I74" s="19">
        <f>VLOOKUP(B:B,[3]Sheet1!$A$1:$B$65536,2,0)</f>
        <v>160</v>
      </c>
      <c r="J74" s="19">
        <f t="shared" si="9"/>
        <v>-42</v>
      </c>
      <c r="K74" s="19">
        <f>J74*2</f>
        <v>-84</v>
      </c>
      <c r="L74" s="19">
        <v>1</v>
      </c>
      <c r="M74" s="19">
        <v>-2</v>
      </c>
      <c r="N74" s="19">
        <f t="shared" si="10"/>
        <v>-86</v>
      </c>
      <c r="O74" s="21">
        <f>G74*0.06</f>
        <v>201.84</v>
      </c>
      <c r="P74" s="15">
        <v>0.7419</v>
      </c>
      <c r="Q74" s="29">
        <v>0.76</v>
      </c>
      <c r="R74" s="24">
        <f>VLOOKUP(B:B,[2]Sheet1!$A$1:$S$65536,19,0)</f>
        <v>219232</v>
      </c>
      <c r="S74" s="24">
        <f t="shared" si="11"/>
        <v>166616.32</v>
      </c>
      <c r="T74" s="3" t="str">
        <f>VLOOKUP(B:B,[4]查询门店会员消费占比!$B$1:$K$65536,10,0)</f>
        <v>78.69%</v>
      </c>
      <c r="U74" s="5">
        <f t="shared" si="12"/>
        <v>0.0353947368421052</v>
      </c>
    </row>
    <row r="75" spans="1:23">
      <c r="A75" s="13">
        <v>73</v>
      </c>
      <c r="B75" s="13">
        <v>549</v>
      </c>
      <c r="C75" s="14" t="s">
        <v>40</v>
      </c>
      <c r="D75" s="14"/>
      <c r="E75" s="14" t="s">
        <v>102</v>
      </c>
      <c r="F75" s="15">
        <v>0.8004</v>
      </c>
      <c r="G75" s="16">
        <v>795</v>
      </c>
      <c r="H75" s="16">
        <v>32</v>
      </c>
      <c r="I75" s="19">
        <f>VLOOKUP(B:B,[3]Sheet1!$A$1:$B$65536,2,0)</f>
        <v>81</v>
      </c>
      <c r="J75" s="19">
        <f t="shared" si="9"/>
        <v>49</v>
      </c>
      <c r="K75" s="19"/>
      <c r="L75" s="19">
        <v>3</v>
      </c>
      <c r="M75" s="19">
        <v>-6</v>
      </c>
      <c r="N75" s="19">
        <f t="shared" si="10"/>
        <v>-6</v>
      </c>
      <c r="O75" s="21">
        <f>G75*0.04</f>
        <v>31.8</v>
      </c>
      <c r="P75" s="15">
        <v>0.8004</v>
      </c>
      <c r="Q75" s="29">
        <v>0.81</v>
      </c>
      <c r="R75" s="24">
        <f>VLOOKUP(B:B,[2]Sheet1!$A$1:$S$65536,19,0)</f>
        <v>131440</v>
      </c>
      <c r="S75" s="24">
        <f t="shared" si="11"/>
        <v>106466.4</v>
      </c>
      <c r="T75" s="3" t="str">
        <f>VLOOKUP(B:B,[4]查询门店会员消费占比!$B$1:$K$65536,10,0)</f>
        <v>89.22%</v>
      </c>
      <c r="U75" s="5">
        <f t="shared" si="12"/>
        <v>0.101481481481481</v>
      </c>
      <c r="V75" s="1" t="s">
        <v>103</v>
      </c>
      <c r="W75" s="1" t="s">
        <v>103</v>
      </c>
    </row>
    <row r="76" spans="1:21">
      <c r="A76" s="13">
        <v>74</v>
      </c>
      <c r="B76" s="13">
        <v>720</v>
      </c>
      <c r="C76" s="14" t="s">
        <v>40</v>
      </c>
      <c r="D76" s="14"/>
      <c r="E76" s="14" t="s">
        <v>104</v>
      </c>
      <c r="F76" s="15">
        <v>0.8044</v>
      </c>
      <c r="G76" s="16">
        <v>1686</v>
      </c>
      <c r="H76" s="16">
        <v>67</v>
      </c>
      <c r="I76" s="19">
        <f>VLOOKUP(B:B,[3]Sheet1!$A$1:$B$65536,2,0)</f>
        <v>140</v>
      </c>
      <c r="J76" s="19">
        <f t="shared" si="9"/>
        <v>73</v>
      </c>
      <c r="K76" s="19"/>
      <c r="L76" s="19">
        <v>5</v>
      </c>
      <c r="M76" s="19">
        <v>-10</v>
      </c>
      <c r="N76" s="19">
        <f t="shared" si="10"/>
        <v>-10</v>
      </c>
      <c r="O76" s="21">
        <f>G76*0.04</f>
        <v>67.44</v>
      </c>
      <c r="P76" s="15">
        <v>0.8044</v>
      </c>
      <c r="Q76" s="29">
        <v>0.81</v>
      </c>
      <c r="R76" s="24">
        <f>VLOOKUP(B:B,[2]Sheet1!$A$1:$S$65536,19,0)</f>
        <v>108438</v>
      </c>
      <c r="S76" s="24">
        <f t="shared" si="11"/>
        <v>87834.78</v>
      </c>
      <c r="T76" s="3" t="str">
        <f>VLOOKUP(B:B,[4]查询门店会员消费占比!$B$1:$K$65536,10,0)</f>
        <v>80.37%</v>
      </c>
      <c r="U76" s="5">
        <f t="shared" si="12"/>
        <v>-0.00777777777777774</v>
      </c>
    </row>
    <row r="77" spans="1:21">
      <c r="A77" s="13">
        <v>75</v>
      </c>
      <c r="B77" s="13">
        <v>517</v>
      </c>
      <c r="C77" s="14" t="s">
        <v>32</v>
      </c>
      <c r="D77" s="14"/>
      <c r="E77" s="14" t="s">
        <v>105</v>
      </c>
      <c r="F77" s="17">
        <v>0.3715</v>
      </c>
      <c r="G77" s="16">
        <v>6485</v>
      </c>
      <c r="H77" s="18">
        <v>389</v>
      </c>
      <c r="I77" s="19">
        <f>VLOOKUP(B:B,[3]Sheet1!$A$1:$B$65536,2,0)</f>
        <v>396</v>
      </c>
      <c r="J77" s="19">
        <f t="shared" si="9"/>
        <v>7</v>
      </c>
      <c r="K77" s="19"/>
      <c r="L77" s="19">
        <v>11</v>
      </c>
      <c r="M77" s="19">
        <v>-22</v>
      </c>
      <c r="N77" s="19">
        <f t="shared" si="10"/>
        <v>-22</v>
      </c>
      <c r="O77" s="22">
        <f>G77*0.12/2</f>
        <v>389.1</v>
      </c>
      <c r="P77" s="15">
        <v>0.3715</v>
      </c>
      <c r="Q77" s="29">
        <v>0.39</v>
      </c>
      <c r="R77" s="24">
        <f>VLOOKUP(B:B,[2]Sheet1!$A$1:$S$65536,19,0)</f>
        <v>624340</v>
      </c>
      <c r="S77" s="24">
        <f t="shared" si="11"/>
        <v>243492.6</v>
      </c>
      <c r="T77" s="3" t="str">
        <f>VLOOKUP(B:B,[4]查询门店会员消费占比!$B$1:$K$65536,10,0)</f>
        <v>34.27%</v>
      </c>
      <c r="U77" s="5">
        <f t="shared" si="12"/>
        <v>-0.121282051282051</v>
      </c>
    </row>
    <row r="78" spans="1:21">
      <c r="A78" s="13">
        <v>76</v>
      </c>
      <c r="B78" s="13">
        <v>573</v>
      </c>
      <c r="C78" s="14" t="s">
        <v>25</v>
      </c>
      <c r="D78" s="14"/>
      <c r="E78" s="14" t="s">
        <v>106</v>
      </c>
      <c r="F78" s="15">
        <v>0.7348</v>
      </c>
      <c r="G78" s="16">
        <v>2327</v>
      </c>
      <c r="H78" s="16">
        <v>140</v>
      </c>
      <c r="I78" s="19">
        <f>VLOOKUP(B:B,[3]Sheet1!$A$1:$B$65536,2,0)</f>
        <v>68</v>
      </c>
      <c r="J78" s="19">
        <f t="shared" si="9"/>
        <v>-72</v>
      </c>
      <c r="K78" s="19">
        <f>J78*2</f>
        <v>-144</v>
      </c>
      <c r="L78" s="19">
        <v>2</v>
      </c>
      <c r="M78" s="19">
        <v>-4</v>
      </c>
      <c r="N78" s="19">
        <f t="shared" si="10"/>
        <v>-148</v>
      </c>
      <c r="O78" s="21">
        <f>G78*0.06</f>
        <v>139.62</v>
      </c>
      <c r="P78" s="15">
        <v>0.7348</v>
      </c>
      <c r="Q78" s="29">
        <v>0.75</v>
      </c>
      <c r="R78" s="24">
        <f>VLOOKUP(B:B,[2]Sheet1!$A$1:$S$65536,19,0)</f>
        <v>131440</v>
      </c>
      <c r="S78" s="24">
        <f t="shared" si="11"/>
        <v>98580</v>
      </c>
      <c r="T78" s="3" t="str">
        <f>VLOOKUP(B:B,[4]查询门店会员消费占比!$B$1:$K$65536,10,0)</f>
        <v>75.39%</v>
      </c>
      <c r="U78" s="5">
        <f t="shared" si="12"/>
        <v>0.00520000000000002</v>
      </c>
    </row>
    <row r="79" spans="1:21">
      <c r="A79" s="13">
        <v>77</v>
      </c>
      <c r="B79" s="13">
        <v>738</v>
      </c>
      <c r="C79" s="14" t="s">
        <v>27</v>
      </c>
      <c r="D79" s="14"/>
      <c r="E79" s="14" t="s">
        <v>107</v>
      </c>
      <c r="F79" s="15">
        <v>0.8292</v>
      </c>
      <c r="G79" s="16">
        <v>1605</v>
      </c>
      <c r="H79" s="16">
        <v>64</v>
      </c>
      <c r="I79" s="19">
        <f>VLOOKUP(B:B,[3]Sheet1!$A$1:$B$65536,2,0)</f>
        <v>104</v>
      </c>
      <c r="J79" s="19">
        <f t="shared" si="9"/>
        <v>40</v>
      </c>
      <c r="K79" s="19"/>
      <c r="L79" s="19">
        <v>1</v>
      </c>
      <c r="M79" s="19">
        <v>-2</v>
      </c>
      <c r="N79" s="19">
        <f t="shared" si="10"/>
        <v>-2</v>
      </c>
      <c r="O79" s="21">
        <f>G79*0.04</f>
        <v>64.2</v>
      </c>
      <c r="P79" s="15">
        <v>0.8292</v>
      </c>
      <c r="Q79" s="29">
        <v>0.84</v>
      </c>
      <c r="R79" s="24">
        <f>VLOOKUP(B:B,[2]Sheet1!$A$1:$S$65536,19,0)</f>
        <v>118296</v>
      </c>
      <c r="S79" s="24">
        <f t="shared" si="11"/>
        <v>99368.64</v>
      </c>
      <c r="T79" s="3" t="str">
        <f>VLOOKUP(B:B,[4]查询门店会员消费占比!$B$1:$K$65536,10,0)</f>
        <v>82.27%</v>
      </c>
      <c r="U79" s="5">
        <f t="shared" si="12"/>
        <v>-0.0205952380952381</v>
      </c>
    </row>
    <row r="80" spans="1:21">
      <c r="A80" s="13">
        <v>78</v>
      </c>
      <c r="B80" s="13">
        <v>373</v>
      </c>
      <c r="C80" s="14" t="s">
        <v>32</v>
      </c>
      <c r="D80" s="14"/>
      <c r="E80" s="14" t="s">
        <v>108</v>
      </c>
      <c r="F80" s="15">
        <v>0.7924</v>
      </c>
      <c r="G80" s="16">
        <v>4112</v>
      </c>
      <c r="H80" s="16">
        <v>247</v>
      </c>
      <c r="I80" s="19">
        <f>VLOOKUP(B:B,[3]Sheet1!$A$1:$B$65536,2,0)</f>
        <v>173</v>
      </c>
      <c r="J80" s="19">
        <f t="shared" si="9"/>
        <v>-74</v>
      </c>
      <c r="K80" s="19">
        <f>J80*2</f>
        <v>-148</v>
      </c>
      <c r="L80" s="19">
        <v>16</v>
      </c>
      <c r="M80" s="19">
        <v>-32</v>
      </c>
      <c r="N80" s="19">
        <f t="shared" si="10"/>
        <v>-180</v>
      </c>
      <c r="O80" s="21">
        <f>G80*0.06</f>
        <v>246.72</v>
      </c>
      <c r="P80" s="15">
        <v>0.7924</v>
      </c>
      <c r="Q80" s="29">
        <v>0.8</v>
      </c>
      <c r="R80" s="24">
        <f>VLOOKUP(B:B,[2]Sheet1!$A$1:$S$65536,19,0)</f>
        <v>290160</v>
      </c>
      <c r="S80" s="24">
        <f t="shared" si="11"/>
        <v>232128</v>
      </c>
      <c r="T80" s="3" t="str">
        <f>VLOOKUP(B:B,[4]查询门店会员消费占比!$B$1:$K$65536,10,0)</f>
        <v>81.93%</v>
      </c>
      <c r="U80" s="5">
        <f t="shared" si="12"/>
        <v>0.024125</v>
      </c>
    </row>
    <row r="81" spans="1:21">
      <c r="A81" s="13">
        <v>79</v>
      </c>
      <c r="B81" s="13">
        <v>101453</v>
      </c>
      <c r="C81" s="14" t="s">
        <v>27</v>
      </c>
      <c r="D81" s="14" t="s">
        <v>109</v>
      </c>
      <c r="E81" s="14" t="s">
        <v>110</v>
      </c>
      <c r="F81" s="15">
        <v>0.7199</v>
      </c>
      <c r="G81" s="16">
        <v>2845</v>
      </c>
      <c r="H81" s="16">
        <v>171</v>
      </c>
      <c r="I81" s="19">
        <f>VLOOKUP(B:B,[3]Sheet1!$A$1:$B$65536,2,0)</f>
        <v>172</v>
      </c>
      <c r="J81" s="19">
        <f t="shared" si="9"/>
        <v>1</v>
      </c>
      <c r="K81" s="19"/>
      <c r="L81" s="19">
        <v>8</v>
      </c>
      <c r="M81" s="19">
        <v>-16</v>
      </c>
      <c r="N81" s="19">
        <f t="shared" si="10"/>
        <v>-16</v>
      </c>
      <c r="O81" s="21">
        <f>G81*0.06</f>
        <v>170.7</v>
      </c>
      <c r="P81" s="15">
        <v>0.7199</v>
      </c>
      <c r="Q81" s="29">
        <v>0.73</v>
      </c>
      <c r="R81" s="24">
        <f>VLOOKUP(B:B,[2]Sheet1!$A$1:$S$65536,19,0)</f>
        <v>167400</v>
      </c>
      <c r="S81" s="24">
        <f t="shared" si="11"/>
        <v>122202</v>
      </c>
      <c r="T81" s="3" t="str">
        <f>VLOOKUP(B:B,[4]查询门店会员消费占比!$B$1:$K$65536,10,0)</f>
        <v>68.92%</v>
      </c>
      <c r="U81" s="5">
        <f t="shared" si="12"/>
        <v>-0.055890410958904</v>
      </c>
    </row>
    <row r="82" spans="1:21">
      <c r="A82" s="13">
        <v>80</v>
      </c>
      <c r="B82" s="13">
        <v>385</v>
      </c>
      <c r="C82" s="14" t="s">
        <v>40</v>
      </c>
      <c r="D82" s="14"/>
      <c r="E82" s="14" t="s">
        <v>111</v>
      </c>
      <c r="F82" s="15">
        <v>0.7825</v>
      </c>
      <c r="G82" s="16">
        <v>3686</v>
      </c>
      <c r="H82" s="16">
        <v>221</v>
      </c>
      <c r="I82" s="19">
        <f>VLOOKUP(B:B,[3]Sheet1!$A$1:$B$65536,2,0)</f>
        <v>367</v>
      </c>
      <c r="J82" s="19">
        <f t="shared" si="9"/>
        <v>146</v>
      </c>
      <c r="K82" s="19"/>
      <c r="L82" s="19">
        <v>9</v>
      </c>
      <c r="M82" s="19">
        <v>-18</v>
      </c>
      <c r="N82" s="19">
        <f t="shared" si="10"/>
        <v>-18</v>
      </c>
      <c r="O82" s="21">
        <f>G82*0.06</f>
        <v>221.16</v>
      </c>
      <c r="P82" s="15">
        <v>0.7825</v>
      </c>
      <c r="Q82" s="29">
        <v>0.79</v>
      </c>
      <c r="R82" s="24">
        <f>VLOOKUP(B:B,[2]Sheet1!$A$1:$S$65536,19,0)</f>
        <v>334800</v>
      </c>
      <c r="S82" s="24">
        <f t="shared" si="11"/>
        <v>264492</v>
      </c>
      <c r="T82" s="3" t="str">
        <f>VLOOKUP(B:B,[4]查询门店会员消费占比!$B$1:$K$65536,10,0)</f>
        <v>80.96%</v>
      </c>
      <c r="U82" s="5">
        <f t="shared" si="12"/>
        <v>0.0248101265822784</v>
      </c>
    </row>
    <row r="83" spans="1:21">
      <c r="A83" s="13">
        <v>81</v>
      </c>
      <c r="B83" s="13">
        <v>347</v>
      </c>
      <c r="C83" s="14" t="s">
        <v>22</v>
      </c>
      <c r="D83" s="14"/>
      <c r="E83" s="14" t="s">
        <v>112</v>
      </c>
      <c r="F83" s="15">
        <v>0.6911</v>
      </c>
      <c r="G83" s="16">
        <v>2503</v>
      </c>
      <c r="H83" s="16">
        <v>200</v>
      </c>
      <c r="I83" s="19">
        <f>VLOOKUP(B:B,[3]Sheet1!$A$1:$B$65536,2,0)</f>
        <v>157</v>
      </c>
      <c r="J83" s="19">
        <f t="shared" si="9"/>
        <v>-43</v>
      </c>
      <c r="K83" s="19">
        <f>J83*2</f>
        <v>-86</v>
      </c>
      <c r="L83" s="19">
        <v>5</v>
      </c>
      <c r="M83" s="19">
        <v>-10</v>
      </c>
      <c r="N83" s="19">
        <f t="shared" si="10"/>
        <v>-96</v>
      </c>
      <c r="O83" s="21">
        <f>G83*0.08</f>
        <v>200.24</v>
      </c>
      <c r="P83" s="15">
        <v>0.6911</v>
      </c>
      <c r="Q83" s="29">
        <v>0.7</v>
      </c>
      <c r="R83" s="24">
        <f>VLOOKUP(B:B,[2]Sheet1!$A$1:$S$65536,19,0)</f>
        <v>150660</v>
      </c>
      <c r="S83" s="24">
        <f t="shared" si="11"/>
        <v>105462</v>
      </c>
      <c r="T83" s="3" t="str">
        <f>VLOOKUP(B:B,[4]查询门店会员消费占比!$B$1:$K$65536,10,0)</f>
        <v>70.12%</v>
      </c>
      <c r="U83" s="5">
        <f t="shared" si="12"/>
        <v>0.00171428571428584</v>
      </c>
    </row>
    <row r="84" spans="1:21">
      <c r="A84" s="13">
        <v>82</v>
      </c>
      <c r="B84" s="13">
        <v>339</v>
      </c>
      <c r="C84" s="14" t="s">
        <v>22</v>
      </c>
      <c r="D84" s="14"/>
      <c r="E84" s="14" t="s">
        <v>113</v>
      </c>
      <c r="F84" s="15">
        <v>0.7401</v>
      </c>
      <c r="G84" s="16">
        <v>1830</v>
      </c>
      <c r="H84" s="16">
        <v>110</v>
      </c>
      <c r="I84" s="19">
        <f>VLOOKUP(B:B,[3]Sheet1!$A$1:$B$65536,2,0)</f>
        <v>86</v>
      </c>
      <c r="J84" s="19">
        <f t="shared" si="9"/>
        <v>-24</v>
      </c>
      <c r="K84" s="19">
        <f>J84*2</f>
        <v>-48</v>
      </c>
      <c r="L84" s="19">
        <v>3</v>
      </c>
      <c r="M84" s="19">
        <v>-6</v>
      </c>
      <c r="N84" s="19">
        <f t="shared" si="10"/>
        <v>-54</v>
      </c>
      <c r="O84" s="21">
        <f>G84*0.06</f>
        <v>109.8</v>
      </c>
      <c r="P84" s="15">
        <v>0.7401</v>
      </c>
      <c r="Q84" s="29">
        <v>0.75</v>
      </c>
      <c r="R84" s="24">
        <f>VLOOKUP(B:B,[2]Sheet1!$A$1:$S$65536,19,0)</f>
        <v>131088</v>
      </c>
      <c r="S84" s="24">
        <f t="shared" si="11"/>
        <v>98316</v>
      </c>
      <c r="T84" s="3" t="str">
        <f>VLOOKUP(B:B,[4]查询门店会员消费占比!$B$1:$K$65536,10,0)</f>
        <v>72.97%</v>
      </c>
      <c r="U84" s="5">
        <f t="shared" si="12"/>
        <v>-0.0270666666666666</v>
      </c>
    </row>
    <row r="85" spans="1:21">
      <c r="A85" s="13">
        <v>83</v>
      </c>
      <c r="B85" s="13">
        <v>511</v>
      </c>
      <c r="C85" s="14" t="s">
        <v>32</v>
      </c>
      <c r="D85" s="14"/>
      <c r="E85" s="14" t="s">
        <v>114</v>
      </c>
      <c r="F85" s="15">
        <v>0.7703</v>
      </c>
      <c r="G85" s="16">
        <v>3521</v>
      </c>
      <c r="H85" s="16">
        <v>211</v>
      </c>
      <c r="I85" s="19">
        <f>VLOOKUP(B:B,[3]Sheet1!$A$1:$B$65536,2,0)</f>
        <v>228</v>
      </c>
      <c r="J85" s="19">
        <f t="shared" si="9"/>
        <v>17</v>
      </c>
      <c r="K85" s="19"/>
      <c r="L85" s="19">
        <v>5</v>
      </c>
      <c r="M85" s="19">
        <v>-10</v>
      </c>
      <c r="N85" s="19">
        <f t="shared" si="10"/>
        <v>-10</v>
      </c>
      <c r="O85" s="21">
        <f>G85*0.06</f>
        <v>211.26</v>
      </c>
      <c r="P85" s="15">
        <v>0.7703</v>
      </c>
      <c r="Q85" s="29">
        <v>0.78</v>
      </c>
      <c r="R85" s="24">
        <f>VLOOKUP(B:B,[2]Sheet1!$A$1:$S$65536,19,0)</f>
        <v>200880</v>
      </c>
      <c r="S85" s="24">
        <f t="shared" si="11"/>
        <v>156686.4</v>
      </c>
      <c r="T85" s="3" t="str">
        <f>VLOOKUP(B:B,[4]查询门店会员消费占比!$B$1:$K$65536,10,0)</f>
        <v>79.05%</v>
      </c>
      <c r="U85" s="5">
        <f t="shared" si="12"/>
        <v>0.0134615384615384</v>
      </c>
    </row>
    <row r="86" spans="1:21">
      <c r="A86" s="30">
        <v>84</v>
      </c>
      <c r="B86" s="30">
        <v>755</v>
      </c>
      <c r="C86" s="31" t="s">
        <v>27</v>
      </c>
      <c r="D86" s="31" t="s">
        <v>115</v>
      </c>
      <c r="E86" s="31" t="s">
        <v>116</v>
      </c>
      <c r="F86" s="15">
        <v>0.5476</v>
      </c>
      <c r="G86" s="16">
        <v>1167</v>
      </c>
      <c r="H86" s="16">
        <v>117</v>
      </c>
      <c r="I86" s="19">
        <f>VLOOKUP(B:B,[3]Sheet1!$A$1:$B$65536,2,0)</f>
        <v>6</v>
      </c>
      <c r="J86" s="19">
        <f t="shared" si="9"/>
        <v>-111</v>
      </c>
      <c r="K86" s="19"/>
      <c r="L86" s="19"/>
      <c r="M86" s="19"/>
      <c r="N86" s="19">
        <f t="shared" si="10"/>
        <v>0</v>
      </c>
      <c r="O86" s="21">
        <f>G86*0.1</f>
        <v>116.7</v>
      </c>
      <c r="P86" s="15">
        <v>0.5476</v>
      </c>
      <c r="Q86" s="29">
        <v>0.56</v>
      </c>
      <c r="R86" s="24">
        <f>VLOOKUP(B:B,[2]Sheet1!$A$1:$S$65536,19,0)</f>
        <v>65720</v>
      </c>
      <c r="S86" s="24">
        <f t="shared" si="11"/>
        <v>36803.2</v>
      </c>
      <c r="T86" s="3" t="str">
        <f>VLOOKUP(B:B,[4]查询门店会员消费占比!$B$1:$K$65536,10,0)</f>
        <v>26.55%</v>
      </c>
      <c r="U86" s="5">
        <f t="shared" si="12"/>
        <v>-0.525892857142857</v>
      </c>
    </row>
    <row r="87" spans="1:21">
      <c r="A87" s="13">
        <v>85</v>
      </c>
      <c r="B87" s="13">
        <v>311</v>
      </c>
      <c r="C87" s="14" t="s">
        <v>22</v>
      </c>
      <c r="D87" s="14"/>
      <c r="E87" s="14" t="s">
        <v>117</v>
      </c>
      <c r="F87" s="15">
        <v>0.5543</v>
      </c>
      <c r="G87" s="16">
        <v>1103</v>
      </c>
      <c r="H87" s="16">
        <v>110</v>
      </c>
      <c r="I87" s="19">
        <f>VLOOKUP(B:B,[3]Sheet1!$A$1:$B$65536,2,0)</f>
        <v>72</v>
      </c>
      <c r="J87" s="19">
        <f t="shared" si="9"/>
        <v>-38</v>
      </c>
      <c r="K87" s="19">
        <f>J87*2</f>
        <v>-76</v>
      </c>
      <c r="L87" s="19">
        <v>3</v>
      </c>
      <c r="M87" s="19">
        <v>-6</v>
      </c>
      <c r="N87" s="19">
        <f t="shared" si="10"/>
        <v>-82</v>
      </c>
      <c r="O87" s="21">
        <f>G87*0.1</f>
        <v>110.3</v>
      </c>
      <c r="P87" s="15">
        <v>0.5543</v>
      </c>
      <c r="Q87" s="29">
        <v>0.57</v>
      </c>
      <c r="R87" s="24">
        <f>VLOOKUP(B:B,[2]Sheet1!$A$1:$S$65536,19,0)</f>
        <v>161200</v>
      </c>
      <c r="S87" s="24">
        <f t="shared" si="11"/>
        <v>91884</v>
      </c>
      <c r="T87" s="3" t="str">
        <f>VLOOKUP(B:B,[4]查询门店会员消费占比!$B$1:$K$65536,10,0)</f>
        <v>59.23%</v>
      </c>
      <c r="U87" s="5">
        <f t="shared" si="12"/>
        <v>0.0391228070175438</v>
      </c>
    </row>
    <row r="88" s="1" customFormat="1" spans="1:21">
      <c r="A88" s="13">
        <v>92</v>
      </c>
      <c r="B88" s="13">
        <v>102565</v>
      </c>
      <c r="C88" s="14" t="s">
        <v>22</v>
      </c>
      <c r="D88" s="14" t="s">
        <v>118</v>
      </c>
      <c r="E88" s="14" t="s">
        <v>119</v>
      </c>
      <c r="F88" s="15">
        <v>0.4653</v>
      </c>
      <c r="G88" s="16">
        <v>3298</v>
      </c>
      <c r="H88" s="18">
        <v>317</v>
      </c>
      <c r="I88" s="19">
        <f>VLOOKUP(B:B,[3]Sheet1!$A$1:$B$65536,2,0)</f>
        <v>363</v>
      </c>
      <c r="J88" s="19">
        <f t="shared" si="9"/>
        <v>46</v>
      </c>
      <c r="K88" s="19"/>
      <c r="L88" s="19">
        <v>5</v>
      </c>
      <c r="M88" s="19">
        <v>-10</v>
      </c>
      <c r="N88" s="19">
        <f t="shared" si="10"/>
        <v>-10</v>
      </c>
      <c r="O88" s="22">
        <f>G88*0.12*0.8</f>
        <v>316.608</v>
      </c>
      <c r="P88" s="15">
        <v>0.4653</v>
      </c>
      <c r="Q88" s="29">
        <v>0.48</v>
      </c>
      <c r="R88" s="24">
        <f>VLOOKUP(B:B,[2]Sheet1!$A$1:$S$65536,19,0)</f>
        <v>157728</v>
      </c>
      <c r="S88" s="24">
        <f t="shared" si="11"/>
        <v>75709.44</v>
      </c>
      <c r="T88" s="3" t="str">
        <f>VLOOKUP(B:B,[4]查询门店会员消费占比!$B$1:$K$65536,10,0)</f>
        <v>52.05%</v>
      </c>
      <c r="U88" s="5">
        <f t="shared" si="12"/>
        <v>0.084375</v>
      </c>
    </row>
    <row r="89" s="1" customFormat="1" spans="1:21">
      <c r="A89" s="13">
        <v>93</v>
      </c>
      <c r="B89" s="13">
        <v>102564</v>
      </c>
      <c r="C89" s="14" t="s">
        <v>40</v>
      </c>
      <c r="D89" s="14" t="s">
        <v>120</v>
      </c>
      <c r="E89" s="14" t="s">
        <v>121</v>
      </c>
      <c r="F89" s="15">
        <v>0.8154</v>
      </c>
      <c r="G89" s="16">
        <v>1371</v>
      </c>
      <c r="H89" s="16">
        <v>55</v>
      </c>
      <c r="I89" s="19">
        <f>VLOOKUP(B:B,[3]Sheet1!$A$1:$B$65536,2,0)</f>
        <v>132</v>
      </c>
      <c r="J89" s="19">
        <f t="shared" si="9"/>
        <v>77</v>
      </c>
      <c r="K89" s="19"/>
      <c r="L89" s="19">
        <v>6</v>
      </c>
      <c r="M89" s="19">
        <v>-12</v>
      </c>
      <c r="N89" s="19">
        <f t="shared" si="10"/>
        <v>-12</v>
      </c>
      <c r="O89" s="21">
        <f>G89*0.04</f>
        <v>54.84</v>
      </c>
      <c r="P89" s="15">
        <v>0.8154</v>
      </c>
      <c r="Q89" s="29">
        <v>0.82</v>
      </c>
      <c r="R89" s="24">
        <f>VLOOKUP(B:B,[2]Sheet1!$A$1:$S$65536,19,0)</f>
        <v>72292</v>
      </c>
      <c r="S89" s="24">
        <f t="shared" si="11"/>
        <v>59279.44</v>
      </c>
      <c r="T89" s="3" t="str">
        <f>VLOOKUP(B:B,[4]查询门店会员消费占比!$B$1:$K$65536,10,0)</f>
        <v>77.34%</v>
      </c>
      <c r="U89" s="5">
        <f t="shared" si="12"/>
        <v>-0.0568292682926828</v>
      </c>
    </row>
    <row r="90" s="1" customFormat="1" spans="1:21">
      <c r="A90" s="13">
        <v>89</v>
      </c>
      <c r="B90" s="13">
        <v>103198</v>
      </c>
      <c r="C90" s="14" t="s">
        <v>22</v>
      </c>
      <c r="D90" s="14" t="s">
        <v>122</v>
      </c>
      <c r="E90" s="14" t="s">
        <v>123</v>
      </c>
      <c r="F90" s="15">
        <v>0.7204</v>
      </c>
      <c r="G90" s="16">
        <v>3058</v>
      </c>
      <c r="H90" s="16">
        <v>183</v>
      </c>
      <c r="I90" s="19">
        <f>VLOOKUP(B:B,[3]Sheet1!$A$1:$B$65536,2,0)</f>
        <v>266</v>
      </c>
      <c r="J90" s="19">
        <f t="shared" si="9"/>
        <v>83</v>
      </c>
      <c r="K90" s="19"/>
      <c r="L90" s="19">
        <v>15</v>
      </c>
      <c r="M90" s="19">
        <v>-30</v>
      </c>
      <c r="N90" s="19">
        <f t="shared" si="10"/>
        <v>-30</v>
      </c>
      <c r="O90" s="21">
        <f>G90*0.06</f>
        <v>183.48</v>
      </c>
      <c r="P90" s="15">
        <v>0.7204</v>
      </c>
      <c r="Q90" s="29">
        <v>0.73</v>
      </c>
      <c r="R90" s="24">
        <f>VLOOKUP(B:B,[2]Sheet1!$A$1:$S$65536,19,0)</f>
        <v>174096</v>
      </c>
      <c r="S90" s="24">
        <f t="shared" si="11"/>
        <v>127090.08</v>
      </c>
      <c r="T90" s="3" t="str">
        <f>VLOOKUP(B:B,[4]查询门店会员消费占比!$B$1:$K$65536,10,0)</f>
        <v>66.47%</v>
      </c>
      <c r="U90" s="5">
        <f t="shared" si="12"/>
        <v>-0.0894520547945206</v>
      </c>
    </row>
    <row r="91" s="1" customFormat="1" spans="1:21">
      <c r="A91" s="13">
        <v>91</v>
      </c>
      <c r="B91" s="13">
        <v>102935</v>
      </c>
      <c r="C91" s="14" t="s">
        <v>32</v>
      </c>
      <c r="D91" s="14" t="s">
        <v>122</v>
      </c>
      <c r="E91" s="14" t="s">
        <v>124</v>
      </c>
      <c r="F91" s="15">
        <v>0.7266</v>
      </c>
      <c r="G91" s="16">
        <v>2429</v>
      </c>
      <c r="H91" s="16">
        <v>146</v>
      </c>
      <c r="I91" s="19">
        <f>VLOOKUP(B:B,[3]Sheet1!$A$1:$B$65536,2,0)</f>
        <v>353</v>
      </c>
      <c r="J91" s="19">
        <f t="shared" si="9"/>
        <v>207</v>
      </c>
      <c r="K91" s="19"/>
      <c r="L91" s="19">
        <v>13</v>
      </c>
      <c r="M91" s="19">
        <v>-26</v>
      </c>
      <c r="N91" s="19">
        <f t="shared" si="10"/>
        <v>-26</v>
      </c>
      <c r="O91" s="21">
        <f>G91*0.06</f>
        <v>145.74</v>
      </c>
      <c r="P91" s="15">
        <v>0.7266</v>
      </c>
      <c r="Q91" s="29">
        <v>0.74</v>
      </c>
      <c r="R91" s="24">
        <f>VLOOKUP(B:B,[2]Sheet1!$A$1:$S$65536,19,0)</f>
        <v>138012</v>
      </c>
      <c r="S91" s="24">
        <f t="shared" si="11"/>
        <v>102128.88</v>
      </c>
      <c r="T91" s="3" t="str">
        <f>VLOOKUP(B:B,[4]查询门店会员消费占比!$B$1:$K$65536,10,0)</f>
        <v>70.11%</v>
      </c>
      <c r="U91" s="5">
        <f t="shared" si="12"/>
        <v>-0.0525675675675676</v>
      </c>
    </row>
    <row r="92" spans="1:21">
      <c r="A92" s="13">
        <v>88</v>
      </c>
      <c r="B92" s="13">
        <v>102479</v>
      </c>
      <c r="C92" s="14" t="s">
        <v>32</v>
      </c>
      <c r="D92" s="14" t="s">
        <v>125</v>
      </c>
      <c r="E92" s="14" t="s">
        <v>126</v>
      </c>
      <c r="F92" s="15">
        <v>0.7429</v>
      </c>
      <c r="G92" s="16">
        <v>2798</v>
      </c>
      <c r="H92" s="16">
        <v>168</v>
      </c>
      <c r="I92" s="19">
        <f>VLOOKUP(B:B,[3]Sheet1!$A$1:$B$65536,2,0)</f>
        <v>426</v>
      </c>
      <c r="J92" s="19">
        <f t="shared" si="9"/>
        <v>258</v>
      </c>
      <c r="K92" s="19"/>
      <c r="L92" s="19">
        <v>35</v>
      </c>
      <c r="M92" s="19">
        <v>-70</v>
      </c>
      <c r="N92" s="19">
        <f t="shared" si="10"/>
        <v>-70</v>
      </c>
      <c r="O92" s="21">
        <f>G92*0.06</f>
        <v>167.88</v>
      </c>
      <c r="P92" s="15">
        <v>0.7429</v>
      </c>
      <c r="Q92" s="29">
        <v>0.76</v>
      </c>
      <c r="R92" s="24">
        <f>VLOOKUP(B:B,[2]Sheet1!$A$1:$S$65536,19,0)</f>
        <v>131440</v>
      </c>
      <c r="S92" s="24">
        <f t="shared" si="11"/>
        <v>99894.4</v>
      </c>
      <c r="T92" s="3" t="str">
        <f>VLOOKUP(B:B,[4]查询门店会员消费占比!$B$1:$K$65536,10,0)</f>
        <v>70.52%</v>
      </c>
      <c r="U92" s="5">
        <f t="shared" si="12"/>
        <v>-0.0721052631578948</v>
      </c>
    </row>
    <row r="93" s="1" customFormat="1" spans="1:21">
      <c r="A93" s="13">
        <v>94</v>
      </c>
      <c r="B93" s="13">
        <v>102934</v>
      </c>
      <c r="C93" s="14" t="s">
        <v>22</v>
      </c>
      <c r="D93" s="14" t="s">
        <v>127</v>
      </c>
      <c r="E93" s="14" t="s">
        <v>128</v>
      </c>
      <c r="F93" s="15">
        <v>0.7114</v>
      </c>
      <c r="G93" s="16">
        <v>3864</v>
      </c>
      <c r="H93" s="16">
        <v>232</v>
      </c>
      <c r="I93" s="19">
        <f>VLOOKUP(B:B,[3]Sheet1!$A$1:$B$65536,2,0)</f>
        <v>376</v>
      </c>
      <c r="J93" s="19">
        <f t="shared" si="9"/>
        <v>144</v>
      </c>
      <c r="K93" s="19"/>
      <c r="L93" s="19">
        <v>8</v>
      </c>
      <c r="M93" s="19">
        <v>-16</v>
      </c>
      <c r="N93" s="19">
        <f t="shared" si="10"/>
        <v>-16</v>
      </c>
      <c r="O93" s="21">
        <f>G93*0.06</f>
        <v>231.84</v>
      </c>
      <c r="P93" s="15">
        <v>0.7114</v>
      </c>
      <c r="Q93" s="29">
        <v>0.73</v>
      </c>
      <c r="R93" s="24">
        <f>VLOOKUP(B:B,[2]Sheet1!$A$1:$S$65536,19,0)</f>
        <v>251100</v>
      </c>
      <c r="S93" s="24">
        <f t="shared" si="11"/>
        <v>183303</v>
      </c>
      <c r="T93" s="3" t="str">
        <f>VLOOKUP(B:B,[4]查询门店会员消费占比!$B$1:$K$65536,10,0)</f>
        <v>65.86%</v>
      </c>
      <c r="U93" s="5">
        <f t="shared" si="12"/>
        <v>-0.0978082191780822</v>
      </c>
    </row>
    <row r="94" spans="1:21">
      <c r="A94" s="13">
        <v>86</v>
      </c>
      <c r="B94" s="13">
        <v>102478</v>
      </c>
      <c r="C94" s="14" t="s">
        <v>32</v>
      </c>
      <c r="D94" s="14" t="s">
        <v>129</v>
      </c>
      <c r="E94" s="14" t="s">
        <v>130</v>
      </c>
      <c r="F94" s="15">
        <v>0.7832</v>
      </c>
      <c r="G94" s="16">
        <v>1511</v>
      </c>
      <c r="H94" s="16">
        <v>232</v>
      </c>
      <c r="I94" s="19">
        <f>VLOOKUP(B:B,[3]Sheet1!$A$1:$B$65536,2,0)</f>
        <v>355</v>
      </c>
      <c r="J94" s="19">
        <f t="shared" si="9"/>
        <v>123</v>
      </c>
      <c r="K94" s="19"/>
      <c r="L94" s="19">
        <v>10</v>
      </c>
      <c r="M94" s="19">
        <v>-20</v>
      </c>
      <c r="N94" s="19">
        <f t="shared" si="10"/>
        <v>-20</v>
      </c>
      <c r="O94" s="38"/>
      <c r="P94" s="15">
        <v>0.7832</v>
      </c>
      <c r="Q94" s="29">
        <v>0.79</v>
      </c>
      <c r="R94" s="24">
        <f>VLOOKUP(B:B,[2]Sheet1!$A$1:$S$65536,19,0)</f>
        <v>82150</v>
      </c>
      <c r="S94" s="24">
        <f t="shared" si="11"/>
        <v>64898.5</v>
      </c>
      <c r="T94" s="3" t="str">
        <f>VLOOKUP(B:B,[4]查询门店会员消费占比!$B$1:$K$65536,10,0)</f>
        <v>81.4%</v>
      </c>
      <c r="U94" s="5">
        <f t="shared" si="12"/>
        <v>0.0303797468354431</v>
      </c>
    </row>
    <row r="95" spans="1:21">
      <c r="A95" s="13">
        <v>87</v>
      </c>
      <c r="B95" s="13">
        <v>102567</v>
      </c>
      <c r="C95" s="14" t="s">
        <v>40</v>
      </c>
      <c r="D95" s="14" t="s">
        <v>131</v>
      </c>
      <c r="E95" s="32" t="s">
        <v>132</v>
      </c>
      <c r="F95" s="15">
        <v>0.7487</v>
      </c>
      <c r="G95" s="16">
        <v>1424</v>
      </c>
      <c r="H95" s="16">
        <v>0</v>
      </c>
      <c r="I95" s="19">
        <f>VLOOKUP(B:B,[3]Sheet1!$A$1:$B$65536,2,0)</f>
        <v>135</v>
      </c>
      <c r="J95" s="19">
        <f t="shared" si="9"/>
        <v>135</v>
      </c>
      <c r="K95" s="19"/>
      <c r="L95" s="19">
        <v>6</v>
      </c>
      <c r="M95" s="19">
        <v>-12</v>
      </c>
      <c r="N95" s="19">
        <f t="shared" si="10"/>
        <v>-12</v>
      </c>
      <c r="O95" s="38"/>
      <c r="P95" s="15">
        <v>0.7487</v>
      </c>
      <c r="Q95" s="29">
        <v>0.76</v>
      </c>
      <c r="R95" s="24">
        <f>VLOOKUP(B:B,[2]Sheet1!$A$1:$S$65536,19,0)</f>
        <v>92008</v>
      </c>
      <c r="S95" s="24">
        <f t="shared" si="11"/>
        <v>69926.08</v>
      </c>
      <c r="T95" s="3" t="str">
        <f>VLOOKUP(B:B,[4]查询门店会员消费占比!$B$1:$K$65536,10,0)</f>
        <v>74.17%</v>
      </c>
      <c r="U95" s="5">
        <f t="shared" si="12"/>
        <v>-0.024078947368421</v>
      </c>
    </row>
    <row r="96" spans="1:21">
      <c r="A96" s="13">
        <v>90</v>
      </c>
      <c r="B96" s="13">
        <v>103199</v>
      </c>
      <c r="C96" s="14" t="s">
        <v>22</v>
      </c>
      <c r="D96" s="14" t="s">
        <v>133</v>
      </c>
      <c r="E96" s="32" t="s">
        <v>134</v>
      </c>
      <c r="F96" s="15">
        <v>0.6051</v>
      </c>
      <c r="G96" s="16">
        <v>2623</v>
      </c>
      <c r="H96" s="16">
        <v>210</v>
      </c>
      <c r="I96" s="19">
        <f>VLOOKUP(B:B,[3]Sheet1!$A$1:$B$65536,2,0)</f>
        <v>299</v>
      </c>
      <c r="J96" s="19">
        <f t="shared" si="9"/>
        <v>89</v>
      </c>
      <c r="K96" s="19"/>
      <c r="L96" s="19">
        <v>7</v>
      </c>
      <c r="M96" s="19">
        <v>-14</v>
      </c>
      <c r="N96" s="19">
        <f t="shared" si="10"/>
        <v>-14</v>
      </c>
      <c r="O96" s="21">
        <f>G96*0.08</f>
        <v>209.84</v>
      </c>
      <c r="P96" s="15">
        <v>0.6051</v>
      </c>
      <c r="Q96" s="29">
        <v>0.62</v>
      </c>
      <c r="R96" s="24">
        <f>VLOOKUP(B:B,[2]Sheet1!$A$1:$S$65536,19,0)</f>
        <v>157728</v>
      </c>
      <c r="S96" s="24">
        <f t="shared" si="11"/>
        <v>97791.36</v>
      </c>
      <c r="T96" s="3" t="str">
        <f>VLOOKUP(B:B,[4]查询门店会员消费占比!$B$1:$K$65536,10,0)</f>
        <v>60.55%</v>
      </c>
      <c r="U96" s="5">
        <f t="shared" si="12"/>
        <v>-0.0233870967741937</v>
      </c>
    </row>
    <row r="97" spans="1:21">
      <c r="A97" s="13">
        <v>95</v>
      </c>
      <c r="B97" s="13">
        <v>103639</v>
      </c>
      <c r="C97" s="14" t="s">
        <v>25</v>
      </c>
      <c r="D97" s="14" t="s">
        <v>135</v>
      </c>
      <c r="E97" s="32" t="s">
        <v>136</v>
      </c>
      <c r="F97" s="15">
        <v>0.6487</v>
      </c>
      <c r="G97" s="16">
        <v>2474</v>
      </c>
      <c r="H97" s="16">
        <v>198</v>
      </c>
      <c r="I97" s="19">
        <f>VLOOKUP(B:B,[3]Sheet1!$A$1:$B$65536,2,0)</f>
        <v>296</v>
      </c>
      <c r="J97" s="19">
        <f t="shared" si="9"/>
        <v>98</v>
      </c>
      <c r="K97" s="19"/>
      <c r="L97" s="19">
        <v>8</v>
      </c>
      <c r="M97" s="19">
        <v>-16</v>
      </c>
      <c r="N97" s="19">
        <f t="shared" si="10"/>
        <v>-16</v>
      </c>
      <c r="O97" s="21">
        <f>G97*0.08</f>
        <v>197.92</v>
      </c>
      <c r="P97" s="15">
        <v>0.6487</v>
      </c>
      <c r="Q97" s="29">
        <v>0.66</v>
      </c>
      <c r="R97" s="24">
        <f>VLOOKUP(B:B,[2]Sheet1!$A$1:$S$65536,19,0)</f>
        <v>157728</v>
      </c>
      <c r="S97" s="24">
        <f t="shared" si="11"/>
        <v>104100.48</v>
      </c>
      <c r="T97" s="3" t="str">
        <f>VLOOKUP(B:B,[4]查询门店会员消费占比!$B$1:$K$65536,10,0)</f>
        <v>56.34%</v>
      </c>
      <c r="U97" s="5">
        <f t="shared" si="12"/>
        <v>-0.146363636363636</v>
      </c>
    </row>
    <row r="98" ht="14.25" spans="1:21">
      <c r="A98" s="13">
        <v>96</v>
      </c>
      <c r="B98" s="33">
        <v>104428</v>
      </c>
      <c r="C98" s="14" t="s">
        <v>27</v>
      </c>
      <c r="D98" s="14" t="s">
        <v>137</v>
      </c>
      <c r="E98" s="32" t="s">
        <v>138</v>
      </c>
      <c r="F98" s="15">
        <v>0.6724</v>
      </c>
      <c r="G98" s="16">
        <v>711</v>
      </c>
      <c r="H98" s="16">
        <v>57</v>
      </c>
      <c r="I98" s="19">
        <f>VLOOKUP(B:B,[3]Sheet1!$A$1:$B$65536,2,0)</f>
        <v>134</v>
      </c>
      <c r="J98" s="19">
        <f t="shared" si="9"/>
        <v>77</v>
      </c>
      <c r="K98" s="19"/>
      <c r="L98" s="19">
        <v>4</v>
      </c>
      <c r="M98" s="19">
        <v>-8</v>
      </c>
      <c r="N98" s="19">
        <f t="shared" si="10"/>
        <v>-8</v>
      </c>
      <c r="O98" s="21">
        <f>G98*0.08</f>
        <v>56.88</v>
      </c>
      <c r="P98" s="15">
        <v>0.6724</v>
      </c>
      <c r="Q98" s="29">
        <v>0.69</v>
      </c>
      <c r="R98" s="24">
        <f>VLOOKUP(B:B,[2]Sheet1!$A$1:$S$65536,19,0)</f>
        <v>69440</v>
      </c>
      <c r="S98" s="24">
        <f t="shared" si="11"/>
        <v>47913.6</v>
      </c>
      <c r="T98" s="3" t="str">
        <f>VLOOKUP(B:B,[4]查询门店会员消费占比!$B$1:$K$65536,10,0)</f>
        <v>68.22%</v>
      </c>
      <c r="U98" s="5">
        <f t="shared" si="12"/>
        <v>-0.0113043478260868</v>
      </c>
    </row>
    <row r="99" spans="1:21">
      <c r="A99" s="13">
        <v>97</v>
      </c>
      <c r="B99" s="33">
        <v>104429</v>
      </c>
      <c r="C99" s="14" t="str">
        <f>VLOOKUP(B:B,[1]查询时间段分门店销售汇总!$D$1:$H$65536,5,0)</f>
        <v>西北片区</v>
      </c>
      <c r="D99" s="14" t="s">
        <v>139</v>
      </c>
      <c r="E99" s="32" t="s">
        <v>140</v>
      </c>
      <c r="F99" s="15">
        <v>0.3941</v>
      </c>
      <c r="G99" s="16">
        <v>1163</v>
      </c>
      <c r="H99" s="16">
        <v>0</v>
      </c>
      <c r="I99" s="19">
        <f>VLOOKUP(B:B,[3]Sheet1!$A$1:$B$65536,2,0)</f>
        <v>56</v>
      </c>
      <c r="J99" s="19">
        <f t="shared" si="9"/>
        <v>56</v>
      </c>
      <c r="K99" s="19"/>
      <c r="L99" s="19">
        <v>5</v>
      </c>
      <c r="M99" s="19">
        <v>-10</v>
      </c>
      <c r="N99" s="19">
        <f t="shared" si="10"/>
        <v>-10</v>
      </c>
      <c r="O99" s="38"/>
      <c r="P99" s="15">
        <v>0.3941</v>
      </c>
      <c r="Q99" s="29">
        <v>0.41</v>
      </c>
      <c r="R99" s="24">
        <f>VLOOKUP(B:B,[2]Sheet1!$A$1:$S$65536,19,0)</f>
        <v>82150</v>
      </c>
      <c r="S99" s="24">
        <f t="shared" si="11"/>
        <v>33681.5</v>
      </c>
      <c r="T99" s="3" t="str">
        <f>VLOOKUP(B:B,[4]查询门店会员消费占比!$B$1:$K$65536,10,0)</f>
        <v>43.38%</v>
      </c>
      <c r="U99" s="5">
        <f t="shared" si="12"/>
        <v>0.058048780487805</v>
      </c>
    </row>
    <row r="100" spans="1:21">
      <c r="A100" s="13">
        <v>98</v>
      </c>
      <c r="B100" s="33">
        <v>104430</v>
      </c>
      <c r="C100" s="14" t="str">
        <f>VLOOKUP(B:B,[1]查询时间段分门店销售汇总!$D$1:$H$65536,5,0)</f>
        <v>东南片区</v>
      </c>
      <c r="D100" s="14" t="s">
        <v>141</v>
      </c>
      <c r="E100" s="32" t="s">
        <v>142</v>
      </c>
      <c r="F100" s="15">
        <v>0.7988</v>
      </c>
      <c r="G100" s="16">
        <v>1453</v>
      </c>
      <c r="H100" s="16">
        <v>0</v>
      </c>
      <c r="I100" s="19">
        <f>VLOOKUP(B:B,[3]Sheet1!$A$1:$B$65536,2,0)</f>
        <v>193</v>
      </c>
      <c r="J100" s="19">
        <f>I100-H100</f>
        <v>193</v>
      </c>
      <c r="K100" s="19"/>
      <c r="L100" s="19">
        <v>1</v>
      </c>
      <c r="M100" s="19">
        <v>-2</v>
      </c>
      <c r="N100" s="19">
        <f>K100+M100</f>
        <v>-2</v>
      </c>
      <c r="O100" s="38"/>
      <c r="P100" s="15">
        <v>0.7988</v>
      </c>
      <c r="Q100" s="29">
        <v>0.81</v>
      </c>
      <c r="R100" s="24">
        <f>VLOOKUP(B:B,[2]Sheet1!$A$1:$S$65536,19,0)</f>
        <v>65720</v>
      </c>
      <c r="S100" s="24">
        <f t="shared" si="11"/>
        <v>53233.2</v>
      </c>
      <c r="T100" s="3" t="str">
        <f>VLOOKUP(B:B,[4]查询门店会员消费占比!$B$1:$K$65536,10,0)</f>
        <v>76.56%</v>
      </c>
      <c r="U100" s="5">
        <f>(T100-Q100)/Q100</f>
        <v>-0.0548148148148148</v>
      </c>
    </row>
    <row r="101" spans="1:21">
      <c r="A101" s="13">
        <v>99</v>
      </c>
      <c r="B101" s="33">
        <v>104533</v>
      </c>
      <c r="C101" s="14" t="s">
        <v>40</v>
      </c>
      <c r="D101" s="14" t="s">
        <v>143</v>
      </c>
      <c r="E101" s="32" t="s">
        <v>144</v>
      </c>
      <c r="F101" s="15">
        <v>0.7832</v>
      </c>
      <c r="G101" s="16">
        <v>1125</v>
      </c>
      <c r="H101" s="16">
        <v>0</v>
      </c>
      <c r="I101" s="19">
        <f>VLOOKUP(B:B,[3]Sheet1!$A$1:$B$65536,2,0)</f>
        <v>297</v>
      </c>
      <c r="J101" s="19">
        <f>I101-H101</f>
        <v>297</v>
      </c>
      <c r="K101" s="19"/>
      <c r="L101" s="19">
        <v>3</v>
      </c>
      <c r="M101" s="19">
        <v>-6</v>
      </c>
      <c r="N101" s="19">
        <f>K101+M101</f>
        <v>-6</v>
      </c>
      <c r="O101" s="38"/>
      <c r="P101" s="15">
        <v>0.7832</v>
      </c>
      <c r="Q101" s="29">
        <v>0.79</v>
      </c>
      <c r="R101" s="24">
        <f>VLOOKUP(B:B,[2]Sheet1!$A$1:$S$65536,19,0)</f>
        <v>51150</v>
      </c>
      <c r="S101" s="24">
        <f t="shared" si="11"/>
        <v>40408.5</v>
      </c>
      <c r="T101" s="3" t="str">
        <f>VLOOKUP(B:B,[4]查询门店会员消费占比!$B$1:$K$65536,10,0)</f>
        <v>76.93%</v>
      </c>
      <c r="U101" s="5">
        <f>(T101-Q101)/Q101</f>
        <v>-0.0262025316455695</v>
      </c>
    </row>
    <row r="102" ht="14" customHeight="1" spans="1:21">
      <c r="A102" s="13">
        <v>100</v>
      </c>
      <c r="B102" s="33">
        <v>104838</v>
      </c>
      <c r="C102" s="14" t="s">
        <v>27</v>
      </c>
      <c r="D102" s="14" t="s">
        <v>145</v>
      </c>
      <c r="E102" s="32" t="s">
        <v>146</v>
      </c>
      <c r="F102" s="15">
        <v>0.7644</v>
      </c>
      <c r="G102" s="16">
        <v>1188</v>
      </c>
      <c r="H102" s="16">
        <v>0</v>
      </c>
      <c r="I102" s="19">
        <f>VLOOKUP(B:B,[3]Sheet1!$A$1:$B$65536,2,0)</f>
        <v>197</v>
      </c>
      <c r="J102" s="19">
        <f>I102-H102</f>
        <v>197</v>
      </c>
      <c r="K102" s="19"/>
      <c r="L102" s="19"/>
      <c r="M102" s="19"/>
      <c r="N102" s="19">
        <f>K102+M102</f>
        <v>0</v>
      </c>
      <c r="O102" s="38"/>
      <c r="P102" s="15">
        <v>0.7644</v>
      </c>
      <c r="Q102" s="29">
        <v>0.77</v>
      </c>
      <c r="R102" s="24">
        <f>VLOOKUP(B:B,[2]Sheet1!$A$1:$S$65536,19,0)</f>
        <v>65720</v>
      </c>
      <c r="S102" s="24">
        <f t="shared" si="11"/>
        <v>50604.4</v>
      </c>
      <c r="T102" s="3" t="str">
        <f>VLOOKUP(B:B,[4]查询门店会员消费占比!$B$1:$K$65536,10,0)</f>
        <v>74.23%</v>
      </c>
      <c r="U102" s="5">
        <f>(T102-Q102)/Q102</f>
        <v>-0.0359740259740259</v>
      </c>
    </row>
    <row r="103" ht="14" customHeight="1" spans="1:20">
      <c r="A103" s="13">
        <v>101</v>
      </c>
      <c r="B103" s="33">
        <v>105267</v>
      </c>
      <c r="C103" s="14" t="s">
        <v>22</v>
      </c>
      <c r="D103" s="34" t="s">
        <v>147</v>
      </c>
      <c r="E103" s="32" t="s">
        <v>148</v>
      </c>
      <c r="F103" s="15">
        <v>0.7499</v>
      </c>
      <c r="G103" s="16">
        <v>1064</v>
      </c>
      <c r="H103" s="16">
        <v>0</v>
      </c>
      <c r="I103" s="19">
        <f>VLOOKUP(B:B,[3]Sheet1!$A$1:$B$65536,2,0)</f>
        <v>368</v>
      </c>
      <c r="J103" s="19">
        <f>I103-H103</f>
        <v>368</v>
      </c>
      <c r="K103" s="19"/>
      <c r="L103" s="19">
        <v>44</v>
      </c>
      <c r="M103" s="19">
        <v>-88</v>
      </c>
      <c r="N103" s="19">
        <f>K103+M103</f>
        <v>-88</v>
      </c>
      <c r="O103" s="38"/>
      <c r="P103" s="15">
        <v>0.7499</v>
      </c>
      <c r="Q103" s="29"/>
      <c r="R103" s="24">
        <f>VLOOKUP(B:B,[2]Sheet1!$A$1:$S$65536,19,0)</f>
        <v>133920</v>
      </c>
      <c r="S103" s="24">
        <f t="shared" si="11"/>
        <v>0</v>
      </c>
      <c r="T103" s="3" t="str">
        <f>VLOOKUP(B:B,[4]查询门店会员消费占比!$B$1:$K$65536,10,0)</f>
        <v>66.13%</v>
      </c>
    </row>
    <row r="104" ht="14" customHeight="1" spans="1:20">
      <c r="A104" s="13">
        <v>102</v>
      </c>
      <c r="B104" s="33">
        <v>105396</v>
      </c>
      <c r="C104" s="14" t="s">
        <v>25</v>
      </c>
      <c r="D104" s="34" t="s">
        <v>149</v>
      </c>
      <c r="E104" s="32" t="s">
        <v>150</v>
      </c>
      <c r="F104" s="13"/>
      <c r="G104" s="16"/>
      <c r="H104" s="16">
        <v>0</v>
      </c>
      <c r="I104" s="19">
        <f>VLOOKUP(B:B,[3]Sheet1!$A$1:$B$65536,2,0)</f>
        <v>260</v>
      </c>
      <c r="J104" s="19">
        <f>I104-H104</f>
        <v>260</v>
      </c>
      <c r="K104" s="19"/>
      <c r="L104" s="19">
        <v>4</v>
      </c>
      <c r="M104" s="19">
        <v>-8</v>
      </c>
      <c r="N104" s="19">
        <f>K104+M104</f>
        <v>-8</v>
      </c>
      <c r="O104" s="38"/>
      <c r="P104" s="13"/>
      <c r="Q104" s="29"/>
      <c r="R104" s="24">
        <f>VLOOKUP(B:B,[2]Sheet1!$A$1:$S$65536,19,0)</f>
        <v>68200</v>
      </c>
      <c r="S104" s="24">
        <f t="shared" si="11"/>
        <v>0</v>
      </c>
      <c r="T104" s="3" t="str">
        <f>VLOOKUP(B:B,[4]查询门店会员消费占比!$B$1:$K$65536,10,0)</f>
        <v>46.48%</v>
      </c>
    </row>
    <row r="105" spans="1:21">
      <c r="A105" s="33"/>
      <c r="B105" s="33"/>
      <c r="C105" s="14"/>
      <c r="D105" s="14"/>
      <c r="E105" s="35" t="s">
        <v>151</v>
      </c>
      <c r="F105" s="13"/>
      <c r="G105" s="16"/>
      <c r="H105" s="16">
        <f>SUM(H3:H104)</f>
        <v>18481</v>
      </c>
      <c r="I105" s="16">
        <f t="shared" ref="I105:N105" si="13">SUM(I3:I104)</f>
        <v>21058</v>
      </c>
      <c r="J105" s="16">
        <f t="shared" si="13"/>
        <v>2577</v>
      </c>
      <c r="K105" s="16">
        <f t="shared" si="13"/>
        <v>-4054</v>
      </c>
      <c r="L105" s="16">
        <f t="shared" si="13"/>
        <v>772</v>
      </c>
      <c r="M105" s="16">
        <f t="shared" si="13"/>
        <v>-1544</v>
      </c>
      <c r="N105" s="16">
        <f t="shared" si="13"/>
        <v>-5598</v>
      </c>
      <c r="O105" s="21">
        <f>SUM(O3:O102)</f>
        <v>18250.412</v>
      </c>
      <c r="P105" s="13"/>
      <c r="Q105" s="29">
        <f>S105/R105</f>
        <v>0.717530368300084</v>
      </c>
      <c r="R105" s="24">
        <f>SUM(R3:R104)</f>
        <v>24008349.1</v>
      </c>
      <c r="S105" s="24">
        <f>SUM(S3:S104)</f>
        <v>17226719.572</v>
      </c>
      <c r="U105" s="5">
        <f>(T105-Q105)/Q105</f>
        <v>-1</v>
      </c>
    </row>
    <row r="108" spans="2:2">
      <c r="B108" s="36" t="s">
        <v>152</v>
      </c>
    </row>
    <row r="109" spans="2:2">
      <c r="B109" s="36" t="s">
        <v>153</v>
      </c>
    </row>
    <row r="110" spans="2:2">
      <c r="B110" s="36" t="s">
        <v>154</v>
      </c>
    </row>
    <row r="111" spans="2:2">
      <c r="B111" s="36" t="s">
        <v>155</v>
      </c>
    </row>
    <row r="112" spans="2:2">
      <c r="B112" s="36" t="s">
        <v>156</v>
      </c>
    </row>
    <row r="113" spans="2:2">
      <c r="B113" s="36" t="s">
        <v>157</v>
      </c>
    </row>
    <row r="114" spans="2:2">
      <c r="B114" s="37" t="s">
        <v>158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会员发展任务及会员消费占比任务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2019-01-03T09:10:00Z</dcterms:created>
  <dcterms:modified xsi:type="dcterms:W3CDTF">2019-03-19T10:43:28Z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