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730"/>
  </bookViews>
  <sheets>
    <sheet name="任务分配明细表 " sheetId="10" r:id="rId1"/>
    <sheet name="杨伟钰8月金牌" sheetId="7" state="hidden" r:id="rId2"/>
  </sheets>
  <externalReferences>
    <externalReference r:id="rId3"/>
    <externalReference r:id="rId4"/>
  </externalReferences>
  <definedNames>
    <definedName name="_xlnm._FilterDatabase" localSheetId="0" hidden="1">'任务分配明细表 '!$A$2:$HA$19</definedName>
  </definedNames>
  <calcPr calcId="144525"/>
</workbook>
</file>

<file path=xl/sharedStrings.xml><?xml version="1.0" encoding="utf-8"?>
<sst xmlns="http://schemas.openxmlformats.org/spreadsheetml/2006/main" count="86">
  <si>
    <t>天胶</t>
  </si>
  <si>
    <t>补肾</t>
  </si>
  <si>
    <t>感冒</t>
  </si>
  <si>
    <t>工零会品种</t>
  </si>
  <si>
    <t>藿香</t>
  </si>
  <si>
    <t>藏药系列</t>
  </si>
  <si>
    <t>大保健品种</t>
  </si>
  <si>
    <t>序号</t>
  </si>
  <si>
    <t>门店ID</t>
  </si>
  <si>
    <t>门店名称</t>
  </si>
  <si>
    <t>片区</t>
  </si>
  <si>
    <t>挑战1</t>
  </si>
  <si>
    <t>挑战2</t>
  </si>
  <si>
    <t>挑战3</t>
  </si>
  <si>
    <t>挑战等级</t>
  </si>
  <si>
    <t>挑战任务</t>
  </si>
  <si>
    <t>8月任务</t>
  </si>
  <si>
    <t>挑战金额</t>
  </si>
  <si>
    <t>大邑安仁店</t>
  </si>
  <si>
    <t>城郊1片</t>
  </si>
  <si>
    <t>大邑东壕店</t>
  </si>
  <si>
    <t>大邑内蒙店</t>
  </si>
  <si>
    <t>大邑沙渠店</t>
  </si>
  <si>
    <t>大邑通达店</t>
  </si>
  <si>
    <t>大邑新场店</t>
  </si>
  <si>
    <t>大邑子龙店</t>
  </si>
  <si>
    <t>邛崃洪川店</t>
  </si>
  <si>
    <t>邛崃羊安店</t>
  </si>
  <si>
    <t>邛崃长安店</t>
  </si>
  <si>
    <t>邛崃中心店</t>
  </si>
  <si>
    <t>五津西路店</t>
  </si>
  <si>
    <t>新津邓双店</t>
  </si>
  <si>
    <t>新津兴义店</t>
  </si>
  <si>
    <t>大邑东街店</t>
  </si>
  <si>
    <t>武阳西路店</t>
  </si>
  <si>
    <t>邛崃翠荫路</t>
  </si>
  <si>
    <t>杨伟钰8月金牌品种及全品种提成明细表</t>
  </si>
  <si>
    <t>品名</t>
  </si>
  <si>
    <t>挑战数量</t>
  </si>
  <si>
    <t>销售数量/金额</t>
  </si>
  <si>
    <t>门店完成等级</t>
  </si>
  <si>
    <t>杨伟钰销售</t>
  </si>
  <si>
    <t>提成金额</t>
  </si>
  <si>
    <t>门店基础任务完成率</t>
  </si>
  <si>
    <t>实发</t>
  </si>
  <si>
    <t>补肾系列</t>
  </si>
  <si>
    <t>感冒系列</t>
  </si>
  <si>
    <t>工零会</t>
  </si>
  <si>
    <t>藏药</t>
  </si>
  <si>
    <t>大保健品</t>
  </si>
  <si>
    <t>合计</t>
  </si>
  <si>
    <t>全品种提成</t>
  </si>
  <si>
    <t>销售金额</t>
  </si>
  <si>
    <t>毛利</t>
  </si>
  <si>
    <t>笔数</t>
  </si>
  <si>
    <t>提成</t>
  </si>
  <si>
    <t>实得</t>
  </si>
  <si>
    <t>总计</t>
  </si>
  <si>
    <t>董事长：</t>
  </si>
  <si>
    <t>总经理：</t>
  </si>
  <si>
    <t>营运部：</t>
  </si>
  <si>
    <t>制表人：刘美玲</t>
  </si>
  <si>
    <t>大保健品系列</t>
  </si>
  <si>
    <t>实际销售</t>
  </si>
  <si>
    <t>提成计数</t>
  </si>
  <si>
    <t>二赠一提成计数</t>
  </si>
  <si>
    <t>799提成计数</t>
  </si>
  <si>
    <t>基础任务差异</t>
  </si>
  <si>
    <t>挑战任务差异</t>
  </si>
  <si>
    <t>奖励金额</t>
  </si>
  <si>
    <t>处罚金额</t>
  </si>
  <si>
    <t>连花+奥肯能</t>
  </si>
  <si>
    <t>散列通</t>
  </si>
  <si>
    <t>炎可宁+金蒿+桔贝</t>
  </si>
  <si>
    <t>数量合计</t>
  </si>
  <si>
    <t>铁笛+苦金</t>
  </si>
  <si>
    <t>康复新液</t>
  </si>
  <si>
    <t>销售合计</t>
  </si>
  <si>
    <t>6月任务</t>
  </si>
  <si>
    <t>任务差异</t>
  </si>
  <si>
    <t>合计奖励</t>
  </si>
  <si>
    <t>基础任务完成率</t>
  </si>
  <si>
    <t>实际奖励</t>
  </si>
  <si>
    <t>合计处罚</t>
  </si>
  <si>
    <t>成华区崔家店路药店</t>
  </si>
  <si>
    <t>城中片区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</si>
</sst>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0" borderId="14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1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177" fontId="2" fillId="0" borderId="1" xfId="51" applyNumberFormat="1" applyFont="1" applyFill="1" applyBorder="1" applyAlignment="1">
      <alignment horizontal="center" vertical="top"/>
    </xf>
    <xf numFmtId="177" fontId="4" fillId="0" borderId="1" xfId="51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48" applyFont="1" applyFill="1" applyBorder="1" applyAlignment="1">
      <alignment horizontal="center" vertical="top"/>
    </xf>
    <xf numFmtId="0" fontId="2" fillId="0" borderId="1" xfId="51" applyNumberFormat="1" applyFont="1" applyFill="1" applyBorder="1" applyAlignment="1">
      <alignment horizontal="center" vertical="top"/>
    </xf>
    <xf numFmtId="0" fontId="5" fillId="0" borderId="1" xfId="48" applyFont="1" applyFill="1" applyBorder="1" applyAlignment="1">
      <alignment horizontal="center" vertical="top"/>
    </xf>
    <xf numFmtId="0" fontId="2" fillId="0" borderId="1" xfId="4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177" fontId="1" fillId="2" borderId="1" xfId="11" applyNumberFormat="1" applyFont="1" applyFill="1" applyBorder="1" applyAlignment="1">
      <alignment horizontal="center" vertical="center" wrapText="1"/>
    </xf>
    <xf numFmtId="177" fontId="2" fillId="2" borderId="1" xfId="51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10" fontId="2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1" fillId="2" borderId="1" xfId="11" applyNumberFormat="1" applyFont="1" applyFill="1" applyBorder="1" applyAlignment="1">
      <alignment horizontal="center" vertical="center" wrapText="1"/>
    </xf>
    <xf numFmtId="177" fontId="4" fillId="2" borderId="1" xfId="51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2" borderId="1" xfId="11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51" applyNumberFormat="1" applyFont="1" applyFill="1" applyBorder="1" applyAlignment="1">
      <alignment horizontal="center" vertical="top"/>
    </xf>
    <xf numFmtId="0" fontId="5" fillId="2" borderId="1" xfId="48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/>
    </xf>
    <xf numFmtId="0" fontId="1" fillId="0" borderId="4" xfId="11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176" fontId="5" fillId="0" borderId="1" xfId="48" applyNumberFormat="1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center"/>
    </xf>
    <xf numFmtId="176" fontId="2" fillId="2" borderId="1" xfId="48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 wrapText="1"/>
    </xf>
    <xf numFmtId="0" fontId="1" fillId="0" borderId="4" xfId="11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top"/>
    </xf>
    <xf numFmtId="176" fontId="2" fillId="2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top"/>
    </xf>
    <xf numFmtId="0" fontId="7" fillId="3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left" vertical="top"/>
    </xf>
    <xf numFmtId="0" fontId="8" fillId="3" borderId="0" xfId="0" applyFont="1" applyFill="1" applyBorder="1" applyAlignment="1">
      <alignment horizontal="left" vertical="top"/>
    </xf>
    <xf numFmtId="0" fontId="9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" vertical="top"/>
    </xf>
    <xf numFmtId="0" fontId="4" fillId="3" borderId="0" xfId="11" applyNumberFormat="1" applyFont="1" applyFill="1" applyAlignment="1">
      <alignment horizontal="center" vertical="top"/>
    </xf>
    <xf numFmtId="0" fontId="10" fillId="3" borderId="0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177" fontId="7" fillId="3" borderId="1" xfId="11" applyNumberFormat="1" applyFont="1" applyFill="1" applyBorder="1" applyAlignment="1">
      <alignment horizontal="center" vertical="center" wrapText="1"/>
    </xf>
    <xf numFmtId="177" fontId="7" fillId="3" borderId="1" xfId="11" applyNumberFormat="1" applyFont="1" applyFill="1" applyBorder="1" applyAlignment="1">
      <alignment horizontal="left" vertical="center" wrapText="1"/>
    </xf>
    <xf numFmtId="0" fontId="4" fillId="3" borderId="1" xfId="48" applyFont="1" applyFill="1" applyBorder="1" applyAlignment="1">
      <alignment horizontal="left" vertical="top"/>
    </xf>
    <xf numFmtId="0" fontId="4" fillId="3" borderId="1" xfId="48" applyFont="1" applyFill="1" applyBorder="1" applyAlignment="1">
      <alignment horizontal="center" vertical="top"/>
    </xf>
    <xf numFmtId="177" fontId="4" fillId="3" borderId="1" xfId="51" applyNumberFormat="1" applyFont="1" applyFill="1" applyBorder="1" applyAlignment="1">
      <alignment horizontal="center" vertical="top"/>
    </xf>
    <xf numFmtId="177" fontId="4" fillId="3" borderId="1" xfId="51" applyNumberFormat="1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left" vertical="top"/>
    </xf>
    <xf numFmtId="0" fontId="4" fillId="3" borderId="1" xfId="50" applyFont="1" applyFill="1" applyBorder="1" applyAlignment="1">
      <alignment horizontal="center" vertical="top"/>
    </xf>
    <xf numFmtId="0" fontId="4" fillId="3" borderId="1" xfId="50" applyFont="1" applyFill="1" applyBorder="1" applyAlignment="1">
      <alignment horizontal="left" vertical="top"/>
    </xf>
    <xf numFmtId="0" fontId="4" fillId="3" borderId="1" xfId="52" applyFont="1" applyFill="1" applyBorder="1" applyAlignment="1">
      <alignment horizontal="center" vertical="top"/>
    </xf>
    <xf numFmtId="0" fontId="4" fillId="3" borderId="1" xfId="52" applyFont="1" applyFill="1" applyBorder="1" applyAlignment="1">
      <alignment horizontal="left" vertical="top"/>
    </xf>
    <xf numFmtId="0" fontId="9" fillId="3" borderId="1" xfId="48" applyFont="1" applyFill="1" applyBorder="1" applyAlignment="1">
      <alignment horizontal="left" vertical="top"/>
    </xf>
    <xf numFmtId="0" fontId="9" fillId="3" borderId="1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left" vertical="top"/>
    </xf>
    <xf numFmtId="177" fontId="9" fillId="3" borderId="1" xfId="51" applyNumberFormat="1" applyFont="1" applyFill="1" applyBorder="1" applyAlignment="1">
      <alignment horizontal="center" vertical="top"/>
    </xf>
    <xf numFmtId="177" fontId="9" fillId="3" borderId="1" xfId="51" applyNumberFormat="1" applyFont="1" applyFill="1" applyBorder="1" applyAlignment="1">
      <alignment horizontal="left" vertical="top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top"/>
    </xf>
    <xf numFmtId="0" fontId="9" fillId="3" borderId="0" xfId="0" applyFont="1" applyFill="1" applyBorder="1" applyAlignment="1">
      <alignment horizontal="center" vertical="top"/>
    </xf>
    <xf numFmtId="0" fontId="7" fillId="3" borderId="1" xfId="11" applyNumberFormat="1" applyFont="1" applyFill="1" applyBorder="1" applyAlignment="1">
      <alignment horizontal="center" vertical="top"/>
    </xf>
    <xf numFmtId="0" fontId="6" fillId="3" borderId="1" xfId="48" applyFont="1" applyFill="1" applyBorder="1" applyAlignment="1">
      <alignment horizontal="center" vertical="top"/>
    </xf>
    <xf numFmtId="0" fontId="4" fillId="3" borderId="1" xfId="48" applyFont="1" applyFill="1" applyBorder="1" applyAlignment="1">
      <alignment horizontal="center" vertical="center"/>
    </xf>
    <xf numFmtId="0" fontId="4" fillId="3" borderId="1" xfId="51" applyNumberFormat="1" applyFont="1" applyFill="1" applyBorder="1" applyAlignment="1">
      <alignment horizontal="center" vertical="top"/>
    </xf>
    <xf numFmtId="0" fontId="8" fillId="3" borderId="1" xfId="48" applyFont="1" applyFill="1" applyBorder="1" applyAlignment="1">
      <alignment horizontal="center" vertical="top"/>
    </xf>
    <xf numFmtId="0" fontId="9" fillId="3" borderId="1" xfId="48" applyFont="1" applyFill="1" applyBorder="1" applyAlignment="1">
      <alignment horizontal="center" vertical="center"/>
    </xf>
    <xf numFmtId="0" fontId="9" fillId="3" borderId="1" xfId="51" applyNumberFormat="1" applyFont="1" applyFill="1" applyBorder="1" applyAlignment="1">
      <alignment horizontal="center" vertical="top"/>
    </xf>
    <xf numFmtId="0" fontId="9" fillId="3" borderId="0" xfId="11" applyNumberFormat="1" applyFont="1" applyFill="1" applyAlignment="1">
      <alignment horizontal="center" vertical="top"/>
    </xf>
    <xf numFmtId="0" fontId="7" fillId="3" borderId="4" xfId="0" applyFont="1" applyFill="1" applyBorder="1" applyAlignment="1">
      <alignment horizontal="center" vertical="top"/>
    </xf>
    <xf numFmtId="0" fontId="7" fillId="3" borderId="5" xfId="0" applyFont="1" applyFill="1" applyBorder="1" applyAlignment="1">
      <alignment horizontal="center" vertical="top"/>
    </xf>
    <xf numFmtId="0" fontId="7" fillId="3" borderId="6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left" vertical="center" wrapText="1"/>
    </xf>
    <xf numFmtId="176" fontId="4" fillId="3" borderId="1" xfId="48" applyNumberFormat="1" applyFont="1" applyFill="1" applyBorder="1" applyAlignment="1">
      <alignment horizontal="center" vertical="top"/>
    </xf>
    <xf numFmtId="0" fontId="6" fillId="3" borderId="1" xfId="48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left" vertical="top"/>
    </xf>
    <xf numFmtId="0" fontId="9" fillId="3" borderId="1" xfId="48" applyFont="1" applyFill="1" applyBorder="1" applyAlignment="1">
      <alignment horizontal="center" vertical="top"/>
    </xf>
    <xf numFmtId="176" fontId="9" fillId="3" borderId="1" xfId="48" applyNumberFormat="1" applyFont="1" applyFill="1" applyBorder="1" applyAlignment="1">
      <alignment horizontal="center" vertical="top"/>
    </xf>
    <xf numFmtId="0" fontId="8" fillId="3" borderId="1" xfId="48" applyFont="1" applyFill="1" applyBorder="1" applyAlignment="1">
      <alignment horizontal="left" vertical="top"/>
    </xf>
    <xf numFmtId="0" fontId="7" fillId="3" borderId="5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left" vertical="center" wrapText="1"/>
    </xf>
    <xf numFmtId="0" fontId="6" fillId="3" borderId="0" xfId="48" applyFont="1" applyFill="1" applyBorder="1" applyAlignment="1">
      <alignment horizontal="left" vertical="top"/>
    </xf>
    <xf numFmtId="0" fontId="4" fillId="3" borderId="0" xfId="48" applyFont="1" applyFill="1" applyBorder="1" applyAlignment="1">
      <alignment horizontal="left" vertical="top"/>
    </xf>
    <xf numFmtId="0" fontId="4" fillId="3" borderId="0" xfId="52" applyFont="1" applyFill="1" applyBorder="1" applyAlignment="1">
      <alignment horizontal="left" vertical="top"/>
    </xf>
    <xf numFmtId="0" fontId="10" fillId="3" borderId="0" xfId="48" applyFont="1" applyFill="1" applyBorder="1" applyAlignment="1">
      <alignment vertical="center"/>
    </xf>
    <xf numFmtId="0" fontId="10" fillId="3" borderId="0" xfId="52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3" xfId="50"/>
    <cellStyle name="百分比 10 2" xfId="51"/>
    <cellStyle name="常规 17" xfId="52"/>
    <cellStyle name="常规 2" xfId="53"/>
    <cellStyle name="常规 20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\Downloads\&#26597;&#35810;&#26102;&#38388;&#27573;&#20998;&#38376;&#24215;&#38144;&#21806;&#26126;&#3245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6597;&#35810;&#26102;&#38388;&#27573;&#20998;&#38376;&#24215;&#38144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 refreshError="1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 refreshError="1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S20"/>
  <sheetViews>
    <sheetView tabSelected="1" workbookViewId="0">
      <pane xSplit="4" ySplit="2" topLeftCell="E3" activePane="bottomRight" state="frozen"/>
      <selection/>
      <selection pane="topRight"/>
      <selection pane="bottomLeft"/>
      <selection pane="bottomRight" activeCell="F24" sqref="F24"/>
    </sheetView>
  </sheetViews>
  <sheetFormatPr defaultColWidth="9" defaultRowHeight="12.95" customHeight="1"/>
  <cols>
    <col min="1" max="1" width="3.12727272727273" style="70" customWidth="1"/>
    <col min="2" max="2" width="9.37272727272727" style="73" customWidth="1"/>
    <col min="3" max="3" width="10.7545454545455" style="70" customWidth="1"/>
    <col min="4" max="4" width="8.12727272727273" style="70" customWidth="1"/>
    <col min="5" max="5" width="5.12727272727273" style="73" customWidth="1"/>
    <col min="6" max="7" width="5.37272727272727" style="73" customWidth="1"/>
    <col min="8" max="8" width="4.45454545454545" style="70" customWidth="1"/>
    <col min="9" max="9" width="7.87272727272727" style="73" customWidth="1"/>
    <col min="10" max="10" width="7.75454545454545" style="74" customWidth="1"/>
    <col min="11" max="11" width="6.37272727272727" style="73" customWidth="1"/>
    <col min="12" max="12" width="6.87272727272727" style="73" customWidth="1"/>
    <col min="13" max="13" width="6.62727272727273" style="73" customWidth="1"/>
    <col min="14" max="14" width="6.87272727272727" style="74" customWidth="1"/>
    <col min="15" max="15" width="6.75454545454545" style="73" customWidth="1"/>
    <col min="16" max="16" width="5.62727272727273" style="73" customWidth="1"/>
    <col min="17" max="17" width="6.25454545454545" style="73" customWidth="1"/>
    <col min="18" max="18" width="8.25454545454545" style="70" customWidth="1"/>
    <col min="19" max="19" width="9.62727272727273" style="70" customWidth="1"/>
    <col min="20" max="20" width="9" style="70"/>
    <col min="21" max="22" width="9.37272727272727" style="70"/>
    <col min="23" max="24" width="9" style="70"/>
    <col min="25" max="26" width="10.3727272727273" style="70"/>
    <col min="27" max="27" width="9.37272727272727" style="70"/>
    <col min="28" max="29" width="10.3727272727273" style="70"/>
    <col min="30" max="30" width="9.25454545454545" style="70"/>
    <col min="31" max="31" width="9" style="70"/>
    <col min="32" max="34" width="12.6272727272727" style="70"/>
    <col min="35" max="35" width="9.25454545454545" style="70"/>
    <col min="36" max="36" width="9.37272727272727" style="70"/>
    <col min="37" max="127" width="9" style="70"/>
    <col min="128" max="16384" width="9" style="75"/>
  </cols>
  <sheetData>
    <row r="1" s="67" customFormat="1" customHeight="1" spans="1:36">
      <c r="A1" s="76"/>
      <c r="B1" s="77"/>
      <c r="C1" s="76"/>
      <c r="D1" s="76"/>
      <c r="E1" s="78" t="s">
        <v>0</v>
      </c>
      <c r="F1" s="78"/>
      <c r="G1" s="78"/>
      <c r="H1" s="79"/>
      <c r="I1" s="78"/>
      <c r="J1" s="103" t="s">
        <v>1</v>
      </c>
      <c r="K1" s="103"/>
      <c r="L1" s="103"/>
      <c r="M1" s="103"/>
      <c r="N1" s="103"/>
      <c r="O1" s="103" t="s">
        <v>2</v>
      </c>
      <c r="P1" s="103"/>
      <c r="Q1" s="103"/>
      <c r="R1" s="103"/>
      <c r="S1" s="103"/>
      <c r="T1" s="111" t="s">
        <v>3</v>
      </c>
      <c r="U1" s="112"/>
      <c r="V1" s="112"/>
      <c r="W1" s="112"/>
      <c r="X1" s="113"/>
      <c r="Y1" s="111" t="s">
        <v>4</v>
      </c>
      <c r="Z1" s="112"/>
      <c r="AA1" s="111" t="s">
        <v>5</v>
      </c>
      <c r="AB1" s="112"/>
      <c r="AC1" s="112"/>
      <c r="AD1" s="112"/>
      <c r="AE1" s="113"/>
      <c r="AF1" s="111" t="s">
        <v>6</v>
      </c>
      <c r="AG1" s="112"/>
      <c r="AH1" s="121"/>
      <c r="AI1" s="112"/>
      <c r="AJ1" s="113"/>
    </row>
    <row r="2" s="68" customFormat="1" ht="24.95" customHeight="1" spans="1:137">
      <c r="A2" s="80" t="s">
        <v>7</v>
      </c>
      <c r="B2" s="81" t="s">
        <v>8</v>
      </c>
      <c r="C2" s="80" t="s">
        <v>9</v>
      </c>
      <c r="D2" s="80" t="s">
        <v>10</v>
      </c>
      <c r="E2" s="82" t="s">
        <v>11</v>
      </c>
      <c r="F2" s="82" t="s">
        <v>12</v>
      </c>
      <c r="G2" s="82" t="s">
        <v>13</v>
      </c>
      <c r="H2" s="83" t="s">
        <v>14</v>
      </c>
      <c r="I2" s="82" t="s">
        <v>15</v>
      </c>
      <c r="J2" s="82" t="s">
        <v>11</v>
      </c>
      <c r="K2" s="82" t="s">
        <v>12</v>
      </c>
      <c r="L2" s="81" t="s">
        <v>13</v>
      </c>
      <c r="M2" s="82" t="s">
        <v>14</v>
      </c>
      <c r="N2" s="82" t="s">
        <v>15</v>
      </c>
      <c r="O2" s="82" t="s">
        <v>11</v>
      </c>
      <c r="P2" s="82" t="s">
        <v>12</v>
      </c>
      <c r="Q2" s="82" t="s">
        <v>13</v>
      </c>
      <c r="R2" s="82" t="s">
        <v>14</v>
      </c>
      <c r="S2" s="82" t="s">
        <v>15</v>
      </c>
      <c r="T2" s="114" t="s">
        <v>11</v>
      </c>
      <c r="U2" s="114" t="s">
        <v>12</v>
      </c>
      <c r="V2" s="114" t="s">
        <v>13</v>
      </c>
      <c r="W2" s="114" t="s">
        <v>14</v>
      </c>
      <c r="X2" s="114" t="s">
        <v>15</v>
      </c>
      <c r="Y2" s="114" t="s">
        <v>16</v>
      </c>
      <c r="Z2" s="114"/>
      <c r="AA2" s="114" t="s">
        <v>11</v>
      </c>
      <c r="AB2" s="114" t="s">
        <v>12</v>
      </c>
      <c r="AC2" s="114" t="s">
        <v>13</v>
      </c>
      <c r="AD2" s="114" t="s">
        <v>14</v>
      </c>
      <c r="AE2" s="114" t="s">
        <v>15</v>
      </c>
      <c r="AF2" s="114" t="s">
        <v>11</v>
      </c>
      <c r="AG2" s="114" t="s">
        <v>12</v>
      </c>
      <c r="AH2" s="114" t="s">
        <v>13</v>
      </c>
      <c r="AI2" s="114" t="s">
        <v>14</v>
      </c>
      <c r="AJ2" s="114" t="s">
        <v>17</v>
      </c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  <c r="DK2" s="122"/>
      <c r="DL2" s="122"/>
      <c r="DM2" s="122"/>
      <c r="DN2" s="122"/>
      <c r="DO2" s="122"/>
      <c r="DP2" s="122"/>
      <c r="DQ2" s="122"/>
      <c r="DR2" s="122"/>
      <c r="DS2" s="122"/>
      <c r="DT2" s="122"/>
      <c r="DU2" s="122"/>
      <c r="DV2" s="122"/>
      <c r="DW2" s="122"/>
      <c r="DX2" s="122"/>
      <c r="DY2" s="122"/>
      <c r="DZ2" s="122"/>
      <c r="EA2" s="122"/>
      <c r="EB2" s="122"/>
      <c r="EC2" s="122"/>
      <c r="ED2" s="122"/>
      <c r="EE2" s="122"/>
      <c r="EF2" s="122"/>
      <c r="EG2" s="122"/>
    </row>
    <row r="3" s="69" customFormat="1" ht="13" spans="1:171">
      <c r="A3" s="84">
        <v>1</v>
      </c>
      <c r="B3" s="85">
        <v>594</v>
      </c>
      <c r="C3" s="84" t="s">
        <v>18</v>
      </c>
      <c r="D3" s="84" t="s">
        <v>19</v>
      </c>
      <c r="E3" s="86">
        <v>1</v>
      </c>
      <c r="F3" s="86">
        <v>2</v>
      </c>
      <c r="G3" s="86">
        <v>3</v>
      </c>
      <c r="H3" s="87">
        <v>1</v>
      </c>
      <c r="I3" s="86">
        <v>1</v>
      </c>
      <c r="J3" s="104">
        <v>1770</v>
      </c>
      <c r="K3" s="105">
        <v>1947</v>
      </c>
      <c r="L3" s="105">
        <v>2124</v>
      </c>
      <c r="M3" s="105">
        <v>1</v>
      </c>
      <c r="N3" s="104">
        <v>1770</v>
      </c>
      <c r="O3" s="86">
        <v>49</v>
      </c>
      <c r="P3" s="106">
        <v>54</v>
      </c>
      <c r="Q3" s="106">
        <v>59</v>
      </c>
      <c r="R3" s="85">
        <v>1</v>
      </c>
      <c r="S3" s="115">
        <v>49</v>
      </c>
      <c r="T3" s="116">
        <v>269.1</v>
      </c>
      <c r="U3" s="116">
        <v>296.01</v>
      </c>
      <c r="V3" s="116">
        <v>322.92</v>
      </c>
      <c r="W3" s="116">
        <v>1</v>
      </c>
      <c r="X3" s="116">
        <v>269.1</v>
      </c>
      <c r="Y3" s="116">
        <v>2261.28</v>
      </c>
      <c r="Z3" s="116">
        <v>2261.28</v>
      </c>
      <c r="AA3" s="116">
        <v>916.56</v>
      </c>
      <c r="AB3" s="116">
        <v>1008.216</v>
      </c>
      <c r="AC3" s="116">
        <v>1099.872</v>
      </c>
      <c r="AD3" s="116">
        <v>1</v>
      </c>
      <c r="AE3" s="116">
        <v>916.56</v>
      </c>
      <c r="AF3" s="116">
        <v>9298.8</v>
      </c>
      <c r="AG3" s="116">
        <v>10228.68</v>
      </c>
      <c r="AH3" s="116">
        <v>11158.56</v>
      </c>
      <c r="AI3" s="116">
        <v>2</v>
      </c>
      <c r="AJ3" s="116">
        <v>10228.68</v>
      </c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 s="123"/>
      <c r="DP3" s="123"/>
      <c r="DQ3" s="123"/>
      <c r="DR3" s="123"/>
      <c r="DS3" s="123"/>
      <c r="DT3" s="123"/>
      <c r="DU3" s="123"/>
      <c r="DV3" s="123"/>
      <c r="DW3" s="123"/>
      <c r="DX3" s="123"/>
      <c r="DY3" s="123"/>
      <c r="DZ3" s="123"/>
      <c r="EA3" s="123"/>
      <c r="EB3" s="123"/>
      <c r="EC3" s="123"/>
      <c r="ED3" s="123"/>
      <c r="EE3" s="123"/>
      <c r="EF3" s="123"/>
      <c r="EG3" s="123"/>
      <c r="EH3" s="123"/>
      <c r="EI3" s="123"/>
      <c r="EJ3" s="123"/>
      <c r="EK3" s="123"/>
      <c r="EL3" s="123"/>
      <c r="EM3" s="123"/>
      <c r="EN3" s="123"/>
      <c r="EO3" s="123"/>
      <c r="EP3" s="123"/>
      <c r="EQ3" s="123"/>
      <c r="ER3" s="123"/>
      <c r="ES3" s="123"/>
      <c r="ET3" s="123"/>
      <c r="EU3" s="123"/>
      <c r="EV3" s="123"/>
      <c r="EW3" s="123"/>
      <c r="EX3" s="123"/>
      <c r="EY3" s="123"/>
      <c r="EZ3" s="123"/>
      <c r="FA3" s="123"/>
      <c r="FB3" s="123"/>
      <c r="FC3" s="123"/>
      <c r="FD3" s="123"/>
      <c r="FE3" s="123"/>
      <c r="FF3" s="123"/>
      <c r="FG3" s="123"/>
      <c r="FH3" s="123"/>
      <c r="FI3" s="123"/>
      <c r="FJ3" s="123"/>
      <c r="FK3" s="123"/>
      <c r="FL3" s="123"/>
      <c r="FM3" s="123"/>
      <c r="FN3" s="123"/>
      <c r="FO3" s="123"/>
    </row>
    <row r="4" s="70" customFormat="1" customHeight="1" spans="1:36">
      <c r="A4" s="84">
        <v>2</v>
      </c>
      <c r="B4" s="88">
        <v>549</v>
      </c>
      <c r="C4" s="89" t="s">
        <v>20</v>
      </c>
      <c r="D4" s="89" t="s">
        <v>19</v>
      </c>
      <c r="E4" s="86">
        <v>1</v>
      </c>
      <c r="F4" s="86">
        <v>2</v>
      </c>
      <c r="G4" s="86">
        <v>3</v>
      </c>
      <c r="H4" s="87">
        <v>1</v>
      </c>
      <c r="I4" s="86">
        <v>1</v>
      </c>
      <c r="J4" s="104">
        <v>1462</v>
      </c>
      <c r="K4" s="105">
        <v>1608.2</v>
      </c>
      <c r="L4" s="105">
        <v>1754.4</v>
      </c>
      <c r="M4" s="105">
        <v>2</v>
      </c>
      <c r="N4" s="104">
        <v>1608.2</v>
      </c>
      <c r="O4" s="86">
        <v>48</v>
      </c>
      <c r="P4" s="106">
        <v>53</v>
      </c>
      <c r="Q4" s="106">
        <v>58</v>
      </c>
      <c r="R4" s="85">
        <v>1</v>
      </c>
      <c r="S4" s="115">
        <v>48</v>
      </c>
      <c r="T4" s="89">
        <v>266.4</v>
      </c>
      <c r="U4" s="89">
        <v>293.04</v>
      </c>
      <c r="V4" s="89">
        <v>319.68</v>
      </c>
      <c r="W4" s="89">
        <v>1</v>
      </c>
      <c r="X4" s="89">
        <v>266.4</v>
      </c>
      <c r="Y4" s="116">
        <f>VLOOKUP(B:B,[1]查询时间段分门店销售明细!$B$1:$X$65536,23,0)</f>
        <v>2623.2</v>
      </c>
      <c r="Z4" s="89">
        <v>2623.2</v>
      </c>
      <c r="AA4" s="89">
        <v>992.88</v>
      </c>
      <c r="AB4" s="89">
        <v>1092.168</v>
      </c>
      <c r="AC4" s="89">
        <v>1191.456</v>
      </c>
      <c r="AD4" s="89">
        <v>1</v>
      </c>
      <c r="AE4" s="89">
        <v>992.88</v>
      </c>
      <c r="AF4" s="89">
        <v>10859.4</v>
      </c>
      <c r="AG4" s="89">
        <v>11945.34</v>
      </c>
      <c r="AH4" s="89">
        <v>13031.28</v>
      </c>
      <c r="AI4" s="89">
        <v>3</v>
      </c>
      <c r="AJ4" s="89">
        <v>13031.28</v>
      </c>
    </row>
    <row r="5" s="69" customFormat="1" ht="13" spans="1:171">
      <c r="A5" s="84">
        <v>3</v>
      </c>
      <c r="B5" s="88">
        <v>746</v>
      </c>
      <c r="C5" s="89" t="s">
        <v>21</v>
      </c>
      <c r="D5" s="89" t="s">
        <v>19</v>
      </c>
      <c r="E5" s="86">
        <v>2</v>
      </c>
      <c r="F5" s="86">
        <v>3</v>
      </c>
      <c r="G5" s="86">
        <v>4</v>
      </c>
      <c r="H5" s="87">
        <v>1</v>
      </c>
      <c r="I5" s="86">
        <v>2</v>
      </c>
      <c r="J5" s="104">
        <v>1478</v>
      </c>
      <c r="K5" s="105">
        <v>1625.8</v>
      </c>
      <c r="L5" s="105">
        <v>1773.6</v>
      </c>
      <c r="M5" s="105">
        <v>1</v>
      </c>
      <c r="N5" s="104">
        <v>1478</v>
      </c>
      <c r="O5" s="86">
        <v>88</v>
      </c>
      <c r="P5" s="106">
        <v>97</v>
      </c>
      <c r="Q5" s="106">
        <v>106</v>
      </c>
      <c r="R5" s="85">
        <v>2</v>
      </c>
      <c r="S5" s="115">
        <v>97</v>
      </c>
      <c r="T5" s="89">
        <v>504</v>
      </c>
      <c r="U5" s="89">
        <v>554.4</v>
      </c>
      <c r="V5" s="89">
        <v>604.8</v>
      </c>
      <c r="W5" s="89">
        <v>1</v>
      </c>
      <c r="X5" s="89">
        <v>504</v>
      </c>
      <c r="Y5" s="116">
        <f>VLOOKUP(B:B,[1]查询时间段分门店销售明细!$B$1:$X$65536,23,0)</f>
        <v>2989.33</v>
      </c>
      <c r="Z5" s="89">
        <v>2989.33</v>
      </c>
      <c r="AA5" s="89">
        <v>1643.76</v>
      </c>
      <c r="AB5" s="89">
        <v>1808.136</v>
      </c>
      <c r="AC5" s="89">
        <v>1972.512</v>
      </c>
      <c r="AD5" s="89">
        <v>1</v>
      </c>
      <c r="AE5" s="89">
        <v>1643.76</v>
      </c>
      <c r="AF5" s="89">
        <v>13189.5</v>
      </c>
      <c r="AG5" s="89">
        <v>14508.45</v>
      </c>
      <c r="AH5" s="89">
        <v>15827.4</v>
      </c>
      <c r="AI5" s="89">
        <v>1</v>
      </c>
      <c r="AJ5" s="89">
        <v>13189.5</v>
      </c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/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/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70"/>
    </row>
    <row r="6" s="70" customFormat="1" ht="13" spans="1:36">
      <c r="A6" s="84">
        <v>4</v>
      </c>
      <c r="B6" s="88">
        <v>716</v>
      </c>
      <c r="C6" s="89" t="s">
        <v>22</v>
      </c>
      <c r="D6" s="89" t="s">
        <v>19</v>
      </c>
      <c r="E6" s="86">
        <v>1</v>
      </c>
      <c r="F6" s="86">
        <v>2</v>
      </c>
      <c r="G6" s="86">
        <v>3</v>
      </c>
      <c r="H6" s="87">
        <v>1</v>
      </c>
      <c r="I6" s="86">
        <v>1</v>
      </c>
      <c r="J6" s="104">
        <v>1433</v>
      </c>
      <c r="K6" s="105">
        <v>1576.3</v>
      </c>
      <c r="L6" s="105">
        <v>1719.6</v>
      </c>
      <c r="M6" s="105">
        <v>1</v>
      </c>
      <c r="N6" s="104">
        <v>1433</v>
      </c>
      <c r="O6" s="86">
        <v>61</v>
      </c>
      <c r="P6" s="106">
        <v>67</v>
      </c>
      <c r="Q6" s="106">
        <v>73</v>
      </c>
      <c r="R6" s="85">
        <v>1</v>
      </c>
      <c r="S6" s="115">
        <v>61</v>
      </c>
      <c r="T6" s="89">
        <v>394.2</v>
      </c>
      <c r="U6" s="89">
        <v>433.62</v>
      </c>
      <c r="V6" s="89">
        <v>473.04</v>
      </c>
      <c r="W6" s="89">
        <v>1</v>
      </c>
      <c r="X6" s="89">
        <v>394.2</v>
      </c>
      <c r="Y6" s="116">
        <f>VLOOKUP(B:B,[1]查询时间段分门店销售明细!$B$1:$X$65536,23,0)</f>
        <v>3331.62</v>
      </c>
      <c r="Z6" s="89">
        <v>3331.62</v>
      </c>
      <c r="AA6" s="89">
        <v>1126.08</v>
      </c>
      <c r="AB6" s="89">
        <v>1238.688</v>
      </c>
      <c r="AC6" s="89">
        <v>1351.296</v>
      </c>
      <c r="AD6" s="89">
        <v>3</v>
      </c>
      <c r="AE6" s="89">
        <v>1351.296</v>
      </c>
      <c r="AF6" s="89">
        <v>8323.2</v>
      </c>
      <c r="AG6" s="89">
        <v>9155.52</v>
      </c>
      <c r="AH6" s="89">
        <v>9987.84</v>
      </c>
      <c r="AI6" s="89">
        <v>1</v>
      </c>
      <c r="AJ6" s="89">
        <v>8323.2</v>
      </c>
    </row>
    <row r="7" s="70" customFormat="1" ht="15" spans="1:173">
      <c r="A7" s="84">
        <v>5</v>
      </c>
      <c r="B7" s="85">
        <v>717</v>
      </c>
      <c r="C7" s="84" t="s">
        <v>23</v>
      </c>
      <c r="D7" s="84" t="s">
        <v>19</v>
      </c>
      <c r="E7" s="86">
        <v>2</v>
      </c>
      <c r="F7" s="86">
        <v>3</v>
      </c>
      <c r="G7" s="86">
        <v>4</v>
      </c>
      <c r="H7" s="87">
        <v>1</v>
      </c>
      <c r="I7" s="86">
        <v>2</v>
      </c>
      <c r="J7" s="85">
        <v>1854</v>
      </c>
      <c r="K7" s="105">
        <v>2039.4</v>
      </c>
      <c r="L7" s="105">
        <v>2224.8</v>
      </c>
      <c r="M7" s="105">
        <v>1</v>
      </c>
      <c r="N7" s="85">
        <v>1854</v>
      </c>
      <c r="O7" s="86">
        <v>69</v>
      </c>
      <c r="P7" s="106">
        <v>76</v>
      </c>
      <c r="Q7" s="106">
        <v>83</v>
      </c>
      <c r="R7" s="85">
        <v>2</v>
      </c>
      <c r="S7" s="115">
        <v>76</v>
      </c>
      <c r="T7" s="84">
        <v>385.2</v>
      </c>
      <c r="U7" s="84">
        <v>423.72</v>
      </c>
      <c r="V7" s="84">
        <v>462.24</v>
      </c>
      <c r="W7" s="84">
        <v>1</v>
      </c>
      <c r="X7" s="84">
        <v>385.2</v>
      </c>
      <c r="Y7" s="84">
        <f>VLOOKUP(B:B,[2]查询时间段分门店销售明细!$B$1:$X$65536,23,0)</f>
        <v>3038.04</v>
      </c>
      <c r="Z7" s="84">
        <v>3038.04</v>
      </c>
      <c r="AA7" s="84">
        <v>1265.76</v>
      </c>
      <c r="AB7" s="84">
        <v>1392.336</v>
      </c>
      <c r="AC7" s="84">
        <v>1518.912</v>
      </c>
      <c r="AD7" s="84">
        <v>1</v>
      </c>
      <c r="AE7" s="84">
        <v>1265.76</v>
      </c>
      <c r="AF7" s="84">
        <v>11819.7</v>
      </c>
      <c r="AG7" s="84">
        <v>13001.67</v>
      </c>
      <c r="AH7" s="84">
        <v>14183.64</v>
      </c>
      <c r="AI7" s="84">
        <v>1</v>
      </c>
      <c r="AJ7" s="84">
        <v>11819.7</v>
      </c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6"/>
      <c r="DY7" s="126"/>
      <c r="DZ7" s="126"/>
      <c r="EA7" s="126"/>
      <c r="EB7" s="126"/>
      <c r="EC7" s="126"/>
      <c r="ED7" s="126"/>
      <c r="EE7" s="126"/>
      <c r="EF7" s="126"/>
      <c r="EG7" s="126"/>
      <c r="EH7" s="126"/>
      <c r="EI7" s="126"/>
      <c r="EJ7" s="126"/>
      <c r="EK7" s="126"/>
      <c r="EL7" s="126"/>
      <c r="EM7" s="126"/>
      <c r="EN7" s="126"/>
      <c r="EO7" s="126"/>
      <c r="EP7" s="126"/>
      <c r="EQ7" s="126"/>
      <c r="ER7" s="126"/>
      <c r="ES7" s="126"/>
      <c r="ET7" s="126"/>
      <c r="EU7" s="126"/>
      <c r="EV7" s="126"/>
      <c r="EW7" s="126"/>
      <c r="EX7" s="126"/>
      <c r="EY7" s="126"/>
      <c r="EZ7" s="126"/>
      <c r="FA7" s="126"/>
      <c r="FB7" s="126"/>
      <c r="FC7" s="126"/>
      <c r="FD7" s="126"/>
      <c r="FE7" s="126"/>
      <c r="FF7" s="126"/>
      <c r="FG7" s="126"/>
      <c r="FH7" s="126"/>
      <c r="FI7" s="126"/>
      <c r="FJ7" s="126"/>
      <c r="FK7" s="126"/>
      <c r="FL7" s="126"/>
      <c r="FM7" s="126"/>
      <c r="FN7" s="126"/>
      <c r="FO7" s="126"/>
      <c r="FP7" s="126"/>
      <c r="FQ7" s="126"/>
    </row>
    <row r="8" s="70" customFormat="1" ht="13" spans="1:36">
      <c r="A8" s="84">
        <v>6</v>
      </c>
      <c r="B8" s="88">
        <v>720</v>
      </c>
      <c r="C8" s="89" t="s">
        <v>24</v>
      </c>
      <c r="D8" s="89" t="s">
        <v>19</v>
      </c>
      <c r="E8" s="86">
        <v>1</v>
      </c>
      <c r="F8" s="86">
        <v>2</v>
      </c>
      <c r="G8" s="86">
        <v>3</v>
      </c>
      <c r="H8" s="87">
        <v>1</v>
      </c>
      <c r="I8" s="86">
        <v>1</v>
      </c>
      <c r="J8" s="104">
        <v>1957</v>
      </c>
      <c r="K8" s="105">
        <v>2152.7</v>
      </c>
      <c r="L8" s="105">
        <v>2348.4</v>
      </c>
      <c r="M8" s="105">
        <v>3</v>
      </c>
      <c r="N8" s="104">
        <v>2348.4</v>
      </c>
      <c r="O8" s="86">
        <v>47</v>
      </c>
      <c r="P8" s="106">
        <v>52</v>
      </c>
      <c r="Q8" s="106">
        <v>56</v>
      </c>
      <c r="R8" s="85">
        <v>1</v>
      </c>
      <c r="S8" s="115">
        <v>47</v>
      </c>
      <c r="T8" s="89">
        <v>252</v>
      </c>
      <c r="U8" s="89">
        <v>277.2</v>
      </c>
      <c r="V8" s="89">
        <v>302.4</v>
      </c>
      <c r="W8" s="89">
        <v>1</v>
      </c>
      <c r="X8" s="89">
        <v>252</v>
      </c>
      <c r="Y8" s="116">
        <f>VLOOKUP(B:B,[1]查询时间段分门店销售明细!$B$1:$X$65536,23,0)</f>
        <v>1806.35</v>
      </c>
      <c r="Z8" s="89"/>
      <c r="AA8" s="89">
        <v>912.24</v>
      </c>
      <c r="AB8" s="89">
        <v>1003.464</v>
      </c>
      <c r="AC8" s="89">
        <v>1094.688</v>
      </c>
      <c r="AD8" s="89">
        <v>1</v>
      </c>
      <c r="AE8" s="89">
        <v>912.24</v>
      </c>
      <c r="AF8" s="89">
        <v>8591.4</v>
      </c>
      <c r="AG8" s="89">
        <v>9450.54</v>
      </c>
      <c r="AH8" s="89">
        <v>10309.68</v>
      </c>
      <c r="AI8" s="89">
        <v>3</v>
      </c>
      <c r="AJ8" s="89">
        <v>10309.68</v>
      </c>
    </row>
    <row r="9" s="69" customFormat="1" ht="13" spans="1:36">
      <c r="A9" s="84">
        <v>7</v>
      </c>
      <c r="B9" s="88">
        <v>539</v>
      </c>
      <c r="C9" s="89" t="s">
        <v>25</v>
      </c>
      <c r="D9" s="89" t="s">
        <v>19</v>
      </c>
      <c r="E9" s="86">
        <v>1</v>
      </c>
      <c r="F9" s="86">
        <v>2</v>
      </c>
      <c r="G9" s="86">
        <v>3</v>
      </c>
      <c r="H9" s="87">
        <v>1</v>
      </c>
      <c r="I9" s="86">
        <v>1</v>
      </c>
      <c r="J9" s="104">
        <v>2669</v>
      </c>
      <c r="K9" s="105">
        <v>2935.9</v>
      </c>
      <c r="L9" s="105">
        <v>3202.8</v>
      </c>
      <c r="M9" s="105">
        <v>1</v>
      </c>
      <c r="N9" s="104">
        <v>2669</v>
      </c>
      <c r="O9" s="86">
        <v>53</v>
      </c>
      <c r="P9" s="106">
        <v>58</v>
      </c>
      <c r="Q9" s="106">
        <v>64</v>
      </c>
      <c r="R9" s="85">
        <v>1</v>
      </c>
      <c r="S9" s="115">
        <v>53</v>
      </c>
      <c r="T9" s="117">
        <v>277.2</v>
      </c>
      <c r="U9" s="117">
        <v>304.92</v>
      </c>
      <c r="V9" s="117">
        <v>332.64</v>
      </c>
      <c r="W9" s="117">
        <v>1</v>
      </c>
      <c r="X9" s="117">
        <v>277.2</v>
      </c>
      <c r="Y9" s="116">
        <f>VLOOKUP(B:B,[2]查询时间段分门店销售明细!$B$1:$X$65536,23,0)</f>
        <v>2895.43</v>
      </c>
      <c r="Z9" s="117"/>
      <c r="AA9" s="117">
        <v>1076.4</v>
      </c>
      <c r="AB9" s="117">
        <v>1184.04</v>
      </c>
      <c r="AC9" s="117">
        <v>1291.68</v>
      </c>
      <c r="AD9" s="117">
        <v>1</v>
      </c>
      <c r="AE9" s="117">
        <v>1076.4</v>
      </c>
      <c r="AF9" s="117">
        <v>15384.6</v>
      </c>
      <c r="AG9" s="117">
        <v>16923.06</v>
      </c>
      <c r="AH9" s="117">
        <v>18461.52</v>
      </c>
      <c r="AI9" s="117">
        <v>1</v>
      </c>
      <c r="AJ9" s="117">
        <v>15384.6</v>
      </c>
    </row>
    <row r="10" s="70" customFormat="1" customHeight="1" spans="1:36">
      <c r="A10" s="84">
        <v>8</v>
      </c>
      <c r="B10" s="88">
        <v>721</v>
      </c>
      <c r="C10" s="89" t="s">
        <v>26</v>
      </c>
      <c r="D10" s="89" t="s">
        <v>19</v>
      </c>
      <c r="E10" s="86">
        <v>2</v>
      </c>
      <c r="F10" s="86">
        <v>3</v>
      </c>
      <c r="G10" s="86">
        <v>4</v>
      </c>
      <c r="H10" s="87">
        <v>1</v>
      </c>
      <c r="I10" s="86">
        <v>2</v>
      </c>
      <c r="J10" s="104">
        <v>2111</v>
      </c>
      <c r="K10" s="105">
        <v>2322.1</v>
      </c>
      <c r="L10" s="105">
        <v>2533.2</v>
      </c>
      <c r="M10" s="105">
        <v>1</v>
      </c>
      <c r="N10" s="104">
        <v>2111</v>
      </c>
      <c r="O10" s="86">
        <v>86</v>
      </c>
      <c r="P10" s="106">
        <v>95</v>
      </c>
      <c r="Q10" s="106">
        <v>103</v>
      </c>
      <c r="R10" s="85">
        <v>3</v>
      </c>
      <c r="S10" s="115">
        <v>103</v>
      </c>
      <c r="T10" s="89">
        <v>411.3</v>
      </c>
      <c r="U10" s="89">
        <v>452.43</v>
      </c>
      <c r="V10" s="89">
        <v>493.56</v>
      </c>
      <c r="W10" s="89">
        <v>1</v>
      </c>
      <c r="X10" s="89">
        <v>411.3</v>
      </c>
      <c r="Y10" s="116">
        <f>VLOOKUP(B:B,[2]查询时间段分门店销售明细!$B$1:$X$65536,23,0)</f>
        <v>17980.6</v>
      </c>
      <c r="Z10" s="89"/>
      <c r="AA10" s="89">
        <v>1379.52</v>
      </c>
      <c r="AB10" s="89">
        <v>1517.472</v>
      </c>
      <c r="AC10" s="89">
        <v>1655.424</v>
      </c>
      <c r="AD10" s="89">
        <v>1</v>
      </c>
      <c r="AE10" s="89">
        <v>1379.52</v>
      </c>
      <c r="AF10" s="89">
        <v>15564.6</v>
      </c>
      <c r="AG10" s="89">
        <v>17121.06</v>
      </c>
      <c r="AH10" s="89">
        <v>18677.52</v>
      </c>
      <c r="AI10" s="89">
        <v>1</v>
      </c>
      <c r="AJ10" s="89">
        <v>15564.6</v>
      </c>
    </row>
    <row r="11" s="69" customFormat="1" ht="13" spans="1:171">
      <c r="A11" s="84">
        <v>9</v>
      </c>
      <c r="B11" s="85">
        <v>732</v>
      </c>
      <c r="C11" s="84" t="s">
        <v>27</v>
      </c>
      <c r="D11" s="84" t="s">
        <v>19</v>
      </c>
      <c r="E11" s="86">
        <v>1</v>
      </c>
      <c r="F11" s="86">
        <v>2</v>
      </c>
      <c r="G11" s="86">
        <v>3</v>
      </c>
      <c r="H11" s="87">
        <v>1</v>
      </c>
      <c r="I11" s="86">
        <v>1</v>
      </c>
      <c r="J11" s="104">
        <v>2366</v>
      </c>
      <c r="K11" s="105">
        <v>2602.6</v>
      </c>
      <c r="L11" s="105">
        <v>2839.2</v>
      </c>
      <c r="M11" s="105">
        <v>1</v>
      </c>
      <c r="N11" s="104">
        <v>2366</v>
      </c>
      <c r="O11" s="86">
        <v>48</v>
      </c>
      <c r="P11" s="106">
        <v>53</v>
      </c>
      <c r="Q11" s="106">
        <v>58</v>
      </c>
      <c r="R11" s="85">
        <v>3</v>
      </c>
      <c r="S11" s="115">
        <v>58</v>
      </c>
      <c r="T11" s="116">
        <v>290.7</v>
      </c>
      <c r="U11" s="116">
        <v>319.77</v>
      </c>
      <c r="V11" s="116">
        <v>348.84</v>
      </c>
      <c r="W11" s="116">
        <v>1</v>
      </c>
      <c r="X11" s="116">
        <v>290.7</v>
      </c>
      <c r="Y11" s="116">
        <f>VLOOKUP(B:B,[1]查询时间段分门店销售明细!$B$1:$X$65536,23,0)</f>
        <v>12551</v>
      </c>
      <c r="Z11" s="116">
        <v>12551</v>
      </c>
      <c r="AA11" s="116">
        <v>827.28</v>
      </c>
      <c r="AB11" s="116">
        <v>910.008</v>
      </c>
      <c r="AC11" s="116">
        <v>992.736</v>
      </c>
      <c r="AD11" s="116">
        <v>1</v>
      </c>
      <c r="AE11" s="116">
        <v>827.28</v>
      </c>
      <c r="AF11" s="116">
        <v>7065</v>
      </c>
      <c r="AG11" s="116">
        <v>7771.5</v>
      </c>
      <c r="AH11" s="116">
        <v>8478</v>
      </c>
      <c r="AI11" s="116">
        <v>2</v>
      </c>
      <c r="AJ11" s="116">
        <v>7771.5</v>
      </c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 s="123"/>
      <c r="DP11" s="123"/>
      <c r="DQ11" s="123"/>
      <c r="DR11" s="123"/>
      <c r="DS11" s="123"/>
      <c r="DT11" s="123"/>
      <c r="DU11" s="123"/>
      <c r="DV11" s="123"/>
      <c r="DW11" s="123"/>
      <c r="DX11" s="123"/>
      <c r="DY11" s="123"/>
      <c r="DZ11" s="123"/>
      <c r="EA11" s="123"/>
      <c r="EB11" s="123"/>
      <c r="EC11" s="123"/>
      <c r="ED11" s="123"/>
      <c r="EE11" s="123"/>
      <c r="EF11" s="123"/>
      <c r="EG11" s="123"/>
      <c r="EH11" s="123"/>
      <c r="EI11" s="123"/>
      <c r="EJ11" s="123"/>
      <c r="EK11" s="123"/>
      <c r="EL11" s="123"/>
      <c r="EM11" s="123"/>
      <c r="EN11" s="123"/>
      <c r="EO11" s="123"/>
      <c r="EP11" s="123"/>
      <c r="EQ11" s="123"/>
      <c r="ER11" s="123"/>
      <c r="ES11" s="123"/>
      <c r="ET11" s="123"/>
      <c r="EU11" s="123"/>
      <c r="EV11" s="123"/>
      <c r="EW11" s="123"/>
      <c r="EX11" s="123"/>
      <c r="EY11" s="123"/>
      <c r="EZ11" s="123"/>
      <c r="FA11" s="123"/>
      <c r="FB11" s="123"/>
      <c r="FC11" s="123"/>
      <c r="FD11" s="123"/>
      <c r="FE11" s="123"/>
      <c r="FF11" s="123"/>
      <c r="FG11" s="123"/>
      <c r="FH11" s="123"/>
      <c r="FI11" s="123"/>
      <c r="FJ11" s="123"/>
      <c r="FK11" s="123"/>
      <c r="FL11" s="123"/>
      <c r="FM11" s="123"/>
      <c r="FN11" s="123"/>
      <c r="FO11" s="123"/>
    </row>
    <row r="12" s="70" customFormat="1" customHeight="1" spans="1:36">
      <c r="A12" s="84">
        <v>10</v>
      </c>
      <c r="B12" s="88">
        <v>591</v>
      </c>
      <c r="C12" s="89" t="s">
        <v>28</v>
      </c>
      <c r="D12" s="89" t="s">
        <v>19</v>
      </c>
      <c r="E12" s="86">
        <v>3</v>
      </c>
      <c r="F12" s="86">
        <v>4</v>
      </c>
      <c r="G12" s="86">
        <v>5</v>
      </c>
      <c r="H12" s="87">
        <v>1</v>
      </c>
      <c r="I12" s="86">
        <v>3</v>
      </c>
      <c r="J12" s="104">
        <v>1860</v>
      </c>
      <c r="K12" s="105">
        <v>2046</v>
      </c>
      <c r="L12" s="105">
        <v>2232</v>
      </c>
      <c r="M12" s="105">
        <v>3</v>
      </c>
      <c r="N12" s="104">
        <v>2232</v>
      </c>
      <c r="O12" s="86">
        <v>71</v>
      </c>
      <c r="P12" s="106">
        <v>78</v>
      </c>
      <c r="Q12" s="106">
        <v>85</v>
      </c>
      <c r="R12" s="85">
        <v>3</v>
      </c>
      <c r="S12" s="115">
        <v>85</v>
      </c>
      <c r="T12" s="89">
        <v>386.1</v>
      </c>
      <c r="U12" s="89">
        <v>424.71</v>
      </c>
      <c r="V12" s="89">
        <v>463.32</v>
      </c>
      <c r="W12" s="89">
        <v>1</v>
      </c>
      <c r="X12" s="89">
        <v>386.1</v>
      </c>
      <c r="Y12" s="116">
        <f>VLOOKUP(B:B,[1]查询时间段分门店销售明细!$B$1:$X$65536,23,0)</f>
        <v>6460</v>
      </c>
      <c r="Z12" s="89">
        <v>6460</v>
      </c>
      <c r="AA12" s="89">
        <v>1239.12</v>
      </c>
      <c r="AB12" s="89">
        <v>1363.032</v>
      </c>
      <c r="AC12" s="89">
        <v>1486.944</v>
      </c>
      <c r="AD12" s="89">
        <v>2</v>
      </c>
      <c r="AE12" s="89">
        <v>1363.02</v>
      </c>
      <c r="AF12" s="89">
        <v>10089.9</v>
      </c>
      <c r="AG12" s="89">
        <v>11098.89</v>
      </c>
      <c r="AH12" s="89">
        <v>12107.88</v>
      </c>
      <c r="AI12" s="89">
        <v>3</v>
      </c>
      <c r="AJ12" s="89">
        <v>12107.88</v>
      </c>
    </row>
    <row r="13" s="70" customFormat="1" customHeight="1" spans="1:201">
      <c r="A13" s="84">
        <v>11</v>
      </c>
      <c r="B13" s="88">
        <v>341</v>
      </c>
      <c r="C13" s="89" t="s">
        <v>29</v>
      </c>
      <c r="D13" s="89" t="s">
        <v>19</v>
      </c>
      <c r="E13" s="86">
        <v>5</v>
      </c>
      <c r="F13" s="86">
        <v>6</v>
      </c>
      <c r="G13" s="86">
        <v>7</v>
      </c>
      <c r="H13" s="87">
        <v>1</v>
      </c>
      <c r="I13" s="86">
        <v>5</v>
      </c>
      <c r="J13" s="104">
        <v>12475</v>
      </c>
      <c r="K13" s="105">
        <v>13722.5</v>
      </c>
      <c r="L13" s="105">
        <v>14970</v>
      </c>
      <c r="M13" s="105">
        <v>2</v>
      </c>
      <c r="N13" s="104">
        <v>13722.5</v>
      </c>
      <c r="O13" s="86">
        <v>167</v>
      </c>
      <c r="P13" s="106">
        <v>184</v>
      </c>
      <c r="Q13" s="106">
        <v>200</v>
      </c>
      <c r="R13" s="85">
        <v>2</v>
      </c>
      <c r="S13" s="115">
        <v>184</v>
      </c>
      <c r="T13" s="89">
        <v>801.9</v>
      </c>
      <c r="U13" s="89">
        <v>882.09</v>
      </c>
      <c r="V13" s="89">
        <v>962.28</v>
      </c>
      <c r="W13" s="89">
        <v>1</v>
      </c>
      <c r="X13" s="89">
        <v>801.9</v>
      </c>
      <c r="Y13" s="116">
        <f>VLOOKUP(B:B,[2]查询时间段分门店销售明细!$B$1:$X$65536,23,0)</f>
        <v>1364.37</v>
      </c>
      <c r="Z13" s="89">
        <v>1364.37</v>
      </c>
      <c r="AA13" s="89">
        <v>3594.24</v>
      </c>
      <c r="AB13" s="89">
        <v>3953.664</v>
      </c>
      <c r="AC13" s="89">
        <v>4313.088</v>
      </c>
      <c r="AD13" s="89">
        <v>1</v>
      </c>
      <c r="AE13" s="89">
        <v>3594.24</v>
      </c>
      <c r="AF13" s="89">
        <v>54600.3</v>
      </c>
      <c r="AG13" s="89">
        <v>60060.33</v>
      </c>
      <c r="AH13" s="89">
        <v>65520.36</v>
      </c>
      <c r="AI13" s="89">
        <v>2</v>
      </c>
      <c r="AJ13" s="89">
        <v>60060.33</v>
      </c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  <c r="EY13" s="75"/>
      <c r="EZ13" s="75"/>
      <c r="FA13" s="75"/>
      <c r="FB13" s="75"/>
      <c r="FC13" s="75"/>
      <c r="FD13" s="75"/>
      <c r="FE13" s="75"/>
      <c r="FF13" s="75"/>
      <c r="FG13" s="75"/>
      <c r="FH13" s="75"/>
      <c r="FI13" s="75"/>
      <c r="FJ13" s="75"/>
      <c r="FK13" s="75"/>
      <c r="FL13" s="75"/>
      <c r="FM13" s="75"/>
      <c r="FN13" s="75"/>
      <c r="FO13" s="75"/>
      <c r="FP13" s="75"/>
      <c r="FQ13" s="75"/>
      <c r="FR13" s="75"/>
      <c r="FS13" s="75"/>
      <c r="FT13" s="75"/>
      <c r="FU13" s="75"/>
      <c r="FV13" s="75"/>
      <c r="FW13" s="75"/>
      <c r="FX13" s="75"/>
      <c r="FY13" s="75"/>
      <c r="FZ13" s="75"/>
      <c r="GA13" s="75"/>
      <c r="GB13" s="75"/>
      <c r="GC13" s="75"/>
      <c r="GD13" s="75"/>
      <c r="GE13" s="75"/>
      <c r="GF13" s="75"/>
      <c r="GG13" s="75"/>
      <c r="GH13" s="75"/>
      <c r="GI13" s="75"/>
      <c r="GJ13" s="75"/>
      <c r="GK13" s="75"/>
      <c r="GL13" s="75"/>
      <c r="GM13" s="75"/>
      <c r="GN13" s="75"/>
      <c r="GO13" s="75"/>
      <c r="GP13" s="75"/>
      <c r="GQ13" s="75"/>
      <c r="GR13" s="75"/>
      <c r="GS13" s="75"/>
    </row>
    <row r="14" s="69" customFormat="1" ht="15" spans="1:201">
      <c r="A14" s="84">
        <v>12</v>
      </c>
      <c r="B14" s="90">
        <v>385</v>
      </c>
      <c r="C14" s="91" t="s">
        <v>30</v>
      </c>
      <c r="D14" s="91" t="s">
        <v>19</v>
      </c>
      <c r="E14" s="86">
        <v>3</v>
      </c>
      <c r="F14" s="86">
        <v>4</v>
      </c>
      <c r="G14" s="86">
        <v>5</v>
      </c>
      <c r="H14" s="87">
        <v>1</v>
      </c>
      <c r="I14" s="86">
        <v>3</v>
      </c>
      <c r="J14" s="104">
        <v>1994</v>
      </c>
      <c r="K14" s="105">
        <v>2193.4</v>
      </c>
      <c r="L14" s="105">
        <v>2392.8</v>
      </c>
      <c r="M14" s="105">
        <v>1</v>
      </c>
      <c r="N14" s="104">
        <v>1994</v>
      </c>
      <c r="O14" s="86">
        <v>62</v>
      </c>
      <c r="P14" s="106">
        <v>68</v>
      </c>
      <c r="Q14" s="106">
        <v>74</v>
      </c>
      <c r="R14" s="85">
        <v>1</v>
      </c>
      <c r="S14" s="115">
        <v>62</v>
      </c>
      <c r="T14" s="89">
        <v>917.1</v>
      </c>
      <c r="U14" s="89">
        <v>1008.81</v>
      </c>
      <c r="V14" s="89">
        <v>1100.52</v>
      </c>
      <c r="W14" s="89">
        <v>1</v>
      </c>
      <c r="X14" s="89">
        <v>917.1</v>
      </c>
      <c r="Y14" s="116">
        <v>24071.3</v>
      </c>
      <c r="Z14" s="89">
        <v>24071.3</v>
      </c>
      <c r="AA14" s="89">
        <v>2556.72</v>
      </c>
      <c r="AB14" s="89">
        <v>2812.392</v>
      </c>
      <c r="AC14" s="89">
        <v>3068.064</v>
      </c>
      <c r="AD14" s="89">
        <v>1</v>
      </c>
      <c r="AE14" s="89">
        <v>2556.72</v>
      </c>
      <c r="AF14" s="89">
        <v>21114</v>
      </c>
      <c r="AG14" s="89">
        <v>23225.4</v>
      </c>
      <c r="AH14" s="89">
        <v>25336.8</v>
      </c>
      <c r="AI14" s="89">
        <v>1</v>
      </c>
      <c r="AJ14" s="89">
        <v>21114</v>
      </c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75"/>
      <c r="FE14" s="75"/>
      <c r="FF14" s="75"/>
      <c r="FG14" s="75"/>
      <c r="FH14" s="75"/>
      <c r="FI14" s="75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75"/>
      <c r="FU14" s="75"/>
      <c r="FV14" s="75"/>
      <c r="FW14" s="75"/>
      <c r="FX14" s="75"/>
      <c r="FY14" s="75"/>
      <c r="FZ14" s="75"/>
      <c r="GA14" s="75"/>
      <c r="GB14" s="75"/>
      <c r="GC14" s="75"/>
      <c r="GD14" s="75"/>
      <c r="GE14" s="75"/>
      <c r="GF14" s="75"/>
      <c r="GG14" s="75"/>
      <c r="GH14" s="75"/>
      <c r="GI14" s="75"/>
      <c r="GJ14" s="75"/>
      <c r="GK14" s="75"/>
      <c r="GL14" s="75"/>
      <c r="GM14" s="75"/>
      <c r="GN14" s="75"/>
      <c r="GO14" s="75"/>
      <c r="GP14" s="75"/>
      <c r="GQ14" s="75"/>
      <c r="GR14" s="75"/>
      <c r="GS14" s="75"/>
    </row>
    <row r="15" s="70" customFormat="1" ht="15" spans="1:201">
      <c r="A15" s="84">
        <v>13</v>
      </c>
      <c r="B15" s="88">
        <v>514</v>
      </c>
      <c r="C15" s="89" t="s">
        <v>31</v>
      </c>
      <c r="D15" s="89" t="s">
        <v>19</v>
      </c>
      <c r="E15" s="86">
        <v>3</v>
      </c>
      <c r="F15" s="86">
        <v>4</v>
      </c>
      <c r="G15" s="86">
        <v>5</v>
      </c>
      <c r="H15" s="87">
        <v>1</v>
      </c>
      <c r="I15" s="86">
        <v>3</v>
      </c>
      <c r="J15" s="85">
        <v>3025</v>
      </c>
      <c r="K15" s="105">
        <v>3327.5</v>
      </c>
      <c r="L15" s="105">
        <v>3630</v>
      </c>
      <c r="M15" s="105">
        <v>1</v>
      </c>
      <c r="N15" s="85">
        <v>3025</v>
      </c>
      <c r="O15" s="86">
        <v>148</v>
      </c>
      <c r="P15" s="106">
        <v>163</v>
      </c>
      <c r="Q15" s="106">
        <v>178</v>
      </c>
      <c r="R15" s="85">
        <v>3</v>
      </c>
      <c r="S15" s="115">
        <v>178</v>
      </c>
      <c r="T15" s="89">
        <v>810</v>
      </c>
      <c r="U15" s="89">
        <v>891</v>
      </c>
      <c r="V15" s="89">
        <v>972</v>
      </c>
      <c r="W15" s="89">
        <v>1</v>
      </c>
      <c r="X15" s="89">
        <v>810</v>
      </c>
      <c r="Y15" s="84">
        <f>VLOOKUP(B:B,[1]查询时间段分门店销售明细!$B$1:$X$65536,23,0)</f>
        <v>15170.57</v>
      </c>
      <c r="Z15" s="89">
        <v>15170.57</v>
      </c>
      <c r="AA15" s="89">
        <v>2025.36</v>
      </c>
      <c r="AB15" s="89">
        <v>2227.896</v>
      </c>
      <c r="AC15" s="89">
        <v>2430.432</v>
      </c>
      <c r="AD15" s="89">
        <v>3</v>
      </c>
      <c r="AE15" s="89">
        <v>2430.432</v>
      </c>
      <c r="AF15" s="89">
        <v>26488.8</v>
      </c>
      <c r="AG15" s="89">
        <v>29137.68</v>
      </c>
      <c r="AH15" s="89">
        <v>31786.56</v>
      </c>
      <c r="AI15" s="89">
        <v>1</v>
      </c>
      <c r="AJ15" s="89">
        <v>26488.8</v>
      </c>
      <c r="FP15" s="75"/>
      <c r="FQ15" s="75"/>
      <c r="FR15" s="75"/>
      <c r="FS15" s="75"/>
      <c r="FT15" s="75"/>
      <c r="FU15" s="75"/>
      <c r="FV15" s="75"/>
      <c r="FW15" s="75"/>
      <c r="FX15" s="75"/>
      <c r="FY15" s="75"/>
      <c r="FZ15" s="75"/>
      <c r="GA15" s="75"/>
      <c r="GB15" s="75"/>
      <c r="GC15" s="75"/>
      <c r="GD15" s="75"/>
      <c r="GE15" s="75"/>
      <c r="GF15" s="75"/>
      <c r="GG15" s="75"/>
      <c r="GH15" s="75"/>
      <c r="GI15" s="75"/>
      <c r="GJ15" s="75"/>
      <c r="GK15" s="75"/>
      <c r="GL15" s="75"/>
      <c r="GM15" s="75"/>
      <c r="GN15" s="75"/>
      <c r="GO15" s="75"/>
      <c r="GP15" s="75"/>
      <c r="GQ15" s="75"/>
      <c r="GR15" s="75"/>
      <c r="GS15" s="75"/>
    </row>
    <row r="16" s="69" customFormat="1" ht="15" spans="1:171">
      <c r="A16" s="84">
        <v>14</v>
      </c>
      <c r="B16" s="92">
        <v>371</v>
      </c>
      <c r="C16" s="93" t="s">
        <v>32</v>
      </c>
      <c r="D16" s="93" t="s">
        <v>19</v>
      </c>
      <c r="E16" s="86">
        <v>1</v>
      </c>
      <c r="F16" s="86">
        <v>2</v>
      </c>
      <c r="G16" s="86">
        <v>3</v>
      </c>
      <c r="H16" s="87">
        <v>1</v>
      </c>
      <c r="I16" s="86">
        <v>1</v>
      </c>
      <c r="J16" s="104">
        <v>1044</v>
      </c>
      <c r="K16" s="105">
        <v>1148.4</v>
      </c>
      <c r="L16" s="105">
        <v>1252.8</v>
      </c>
      <c r="M16" s="105">
        <v>1</v>
      </c>
      <c r="N16" s="104">
        <v>1044</v>
      </c>
      <c r="O16" s="86">
        <v>50</v>
      </c>
      <c r="P16" s="106">
        <v>55</v>
      </c>
      <c r="Q16" s="106">
        <v>60</v>
      </c>
      <c r="R16" s="85">
        <v>1</v>
      </c>
      <c r="S16" s="115">
        <v>50</v>
      </c>
      <c r="T16" s="93">
        <v>333</v>
      </c>
      <c r="U16" s="93">
        <v>366.3</v>
      </c>
      <c r="V16" s="93">
        <v>399.6</v>
      </c>
      <c r="W16" s="93">
        <v>3</v>
      </c>
      <c r="X16" s="93">
        <v>399.6</v>
      </c>
      <c r="Y16" s="116">
        <f>VLOOKUP(B:B,[2]查询时间段分门店销售明细!$B$1:$X$65536,23,0)</f>
        <v>7023.41</v>
      </c>
      <c r="Z16" s="93"/>
      <c r="AA16" s="93">
        <v>861.12</v>
      </c>
      <c r="AB16" s="93">
        <v>947.232</v>
      </c>
      <c r="AC16" s="93">
        <v>1033.344</v>
      </c>
      <c r="AD16" s="93">
        <v>1</v>
      </c>
      <c r="AE16" s="93">
        <v>861.12</v>
      </c>
      <c r="AF16" s="93">
        <v>8603.1</v>
      </c>
      <c r="AG16" s="93">
        <v>9463.41</v>
      </c>
      <c r="AH16" s="93">
        <v>10323.72</v>
      </c>
      <c r="AI16" s="93">
        <v>1</v>
      </c>
      <c r="AJ16" s="93">
        <v>8603.1</v>
      </c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5"/>
      <c r="BF16" s="125"/>
      <c r="BG16" s="125"/>
      <c r="BH16" s="125"/>
      <c r="BI16" s="125"/>
      <c r="BJ16" s="125"/>
      <c r="BK16" s="125"/>
      <c r="BL16" s="125"/>
      <c r="BM16" s="125"/>
      <c r="BN16" s="125"/>
      <c r="BO16" s="125"/>
      <c r="BP16" s="125"/>
      <c r="BQ16" s="125"/>
      <c r="BR16" s="125"/>
      <c r="BS16" s="125"/>
      <c r="BT16" s="125"/>
      <c r="BU16" s="125"/>
      <c r="BV16" s="125"/>
      <c r="BW16" s="125"/>
      <c r="BX16" s="125"/>
      <c r="BY16" s="125"/>
      <c r="BZ16" s="125"/>
      <c r="CA16" s="125"/>
      <c r="CB16" s="125"/>
      <c r="CC16" s="125"/>
      <c r="CD16" s="125"/>
      <c r="CE16" s="125"/>
      <c r="CF16" s="125"/>
      <c r="CG16" s="125"/>
      <c r="CH16" s="125"/>
      <c r="CI16" s="125"/>
      <c r="CJ16" s="125"/>
      <c r="CK16" s="125"/>
      <c r="CL16" s="125"/>
      <c r="CM16" s="125"/>
      <c r="CN16" s="125"/>
      <c r="CO16" s="125"/>
      <c r="CP16" s="125"/>
      <c r="CQ16" s="125"/>
      <c r="CR16" s="125"/>
      <c r="CS16" s="125"/>
      <c r="CT16" s="125"/>
      <c r="CU16" s="125"/>
      <c r="CV16" s="125"/>
      <c r="CW16" s="125"/>
      <c r="CX16" s="125"/>
      <c r="CY16" s="125"/>
      <c r="CZ16" s="125"/>
      <c r="DA16" s="125"/>
      <c r="DB16" s="125"/>
      <c r="DC16" s="125"/>
      <c r="DD16" s="125"/>
      <c r="DE16" s="125"/>
      <c r="DF16" s="125"/>
      <c r="DG16" s="125"/>
      <c r="DH16" s="125"/>
      <c r="DI16" s="125"/>
      <c r="DJ16" s="125"/>
      <c r="DK16" s="125"/>
      <c r="DL16" s="125"/>
      <c r="DM16" s="125"/>
      <c r="DN16" s="125"/>
      <c r="DO16" s="125"/>
      <c r="DP16" s="125"/>
      <c r="DQ16" s="125"/>
      <c r="DR16" s="125"/>
      <c r="DS16" s="125"/>
      <c r="DT16" s="125"/>
      <c r="DU16" s="125"/>
      <c r="DV16" s="125"/>
      <c r="DW16" s="125"/>
      <c r="DX16" s="125"/>
      <c r="DY16" s="125"/>
      <c r="DZ16" s="125"/>
      <c r="EA16" s="125"/>
      <c r="EB16" s="125"/>
      <c r="EC16" s="125"/>
      <c r="ED16" s="125"/>
      <c r="EE16" s="125"/>
      <c r="EF16" s="125"/>
      <c r="EG16" s="125"/>
      <c r="EH16" s="127"/>
      <c r="EI16" s="127"/>
      <c r="EJ16" s="127"/>
      <c r="EK16" s="127"/>
      <c r="EL16" s="127"/>
      <c r="EM16" s="127"/>
      <c r="EN16" s="127"/>
      <c r="EO16" s="127"/>
      <c r="EP16" s="127"/>
      <c r="EQ16" s="127"/>
      <c r="ER16" s="127"/>
      <c r="ES16" s="127"/>
      <c r="ET16" s="127"/>
      <c r="EU16" s="127"/>
      <c r="EV16" s="127"/>
      <c r="EW16" s="127"/>
      <c r="EX16" s="127"/>
      <c r="EY16" s="127"/>
      <c r="EZ16" s="127"/>
      <c r="FA16" s="127"/>
      <c r="FB16" s="127"/>
      <c r="FC16" s="127"/>
      <c r="FD16" s="127"/>
      <c r="FE16" s="127"/>
      <c r="FF16" s="127"/>
      <c r="FG16" s="127"/>
      <c r="FH16" s="127"/>
      <c r="FI16" s="127"/>
      <c r="FJ16" s="127"/>
      <c r="FK16" s="127"/>
      <c r="FL16" s="127"/>
      <c r="FM16" s="127"/>
      <c r="FN16" s="127"/>
      <c r="FO16" s="127"/>
    </row>
    <row r="17" s="69" customFormat="1" ht="15" spans="1:173">
      <c r="A17" s="84">
        <v>15</v>
      </c>
      <c r="B17" s="88">
        <v>748</v>
      </c>
      <c r="C17" s="89" t="s">
        <v>33</v>
      </c>
      <c r="D17" s="89" t="s">
        <v>19</v>
      </c>
      <c r="E17" s="86">
        <v>1</v>
      </c>
      <c r="F17" s="86">
        <v>2</v>
      </c>
      <c r="G17" s="86">
        <v>3</v>
      </c>
      <c r="H17" s="87">
        <v>1</v>
      </c>
      <c r="I17" s="86">
        <v>1</v>
      </c>
      <c r="J17" s="104">
        <v>1923</v>
      </c>
      <c r="K17" s="105">
        <v>2115.3</v>
      </c>
      <c r="L17" s="105">
        <v>2307.6</v>
      </c>
      <c r="M17" s="105">
        <v>1</v>
      </c>
      <c r="N17" s="104">
        <v>1923</v>
      </c>
      <c r="O17" s="86">
        <v>48</v>
      </c>
      <c r="P17" s="106">
        <v>53</v>
      </c>
      <c r="Q17" s="106">
        <v>58</v>
      </c>
      <c r="R17" s="85">
        <v>1</v>
      </c>
      <c r="S17" s="115">
        <v>48</v>
      </c>
      <c r="T17" s="89">
        <v>281.7</v>
      </c>
      <c r="U17" s="89">
        <v>309.87</v>
      </c>
      <c r="V17" s="89">
        <v>338.04</v>
      </c>
      <c r="W17" s="89">
        <v>1</v>
      </c>
      <c r="X17" s="89">
        <v>281.7</v>
      </c>
      <c r="Y17" s="116">
        <f>VLOOKUP(B:B,[1]查询时间段分门店销售明细!$B$1:$X$65536,23,0)</f>
        <v>3470.6</v>
      </c>
      <c r="Z17" s="89">
        <v>3470.6</v>
      </c>
      <c r="AA17" s="89">
        <v>986.4</v>
      </c>
      <c r="AB17" s="89">
        <v>1085.04</v>
      </c>
      <c r="AC17" s="89">
        <v>1183.68</v>
      </c>
      <c r="AD17" s="89">
        <v>1</v>
      </c>
      <c r="AE17" s="89">
        <v>986.4</v>
      </c>
      <c r="AF17" s="89">
        <v>11658.6</v>
      </c>
      <c r="AG17" s="89">
        <v>12824.46</v>
      </c>
      <c r="AH17" s="89">
        <v>13990.32</v>
      </c>
      <c r="AI17" s="89">
        <v>1</v>
      </c>
      <c r="AJ17" s="89">
        <v>11658.6</v>
      </c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  <c r="EY17" s="75"/>
      <c r="EZ17" s="75"/>
      <c r="FA17" s="75"/>
      <c r="FB17" s="75"/>
      <c r="FC17" s="75"/>
      <c r="FD17" s="75"/>
      <c r="FE17" s="75"/>
      <c r="FF17" s="75"/>
      <c r="FG17" s="75"/>
      <c r="FH17" s="75"/>
      <c r="FI17" s="75"/>
      <c r="FJ17" s="75"/>
      <c r="FK17" s="75"/>
      <c r="FL17" s="75"/>
      <c r="FM17" s="75"/>
      <c r="FN17" s="75"/>
      <c r="FO17" s="75"/>
      <c r="FP17" s="75"/>
      <c r="FQ17" s="75"/>
    </row>
    <row r="18" s="71" customFormat="1" ht="13" spans="1:173">
      <c r="A18" s="94">
        <v>16</v>
      </c>
      <c r="B18" s="95">
        <v>102567</v>
      </c>
      <c r="C18" s="96" t="s">
        <v>34</v>
      </c>
      <c r="D18" s="96" t="s">
        <v>19</v>
      </c>
      <c r="E18" s="97"/>
      <c r="F18" s="97"/>
      <c r="G18" s="97"/>
      <c r="H18" s="98"/>
      <c r="I18" s="97"/>
      <c r="J18" s="107"/>
      <c r="K18" s="108"/>
      <c r="L18" s="108"/>
      <c r="M18" s="108"/>
      <c r="N18" s="107"/>
      <c r="O18" s="97"/>
      <c r="P18" s="109"/>
      <c r="Q18" s="109"/>
      <c r="R18" s="118"/>
      <c r="S18" s="119"/>
      <c r="T18" s="96"/>
      <c r="U18" s="96"/>
      <c r="V18" s="96"/>
      <c r="W18" s="96"/>
      <c r="X18" s="96"/>
      <c r="Y18" s="120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1"/>
      <c r="CV18" s="101"/>
      <c r="CW18" s="101"/>
      <c r="CX18" s="101"/>
      <c r="CY18" s="101"/>
      <c r="CZ18" s="101"/>
      <c r="DA18" s="101"/>
      <c r="DB18" s="101"/>
      <c r="DC18" s="101"/>
      <c r="DD18" s="101"/>
      <c r="DE18" s="101"/>
      <c r="DF18" s="101"/>
      <c r="DG18" s="101"/>
      <c r="DH18" s="101"/>
      <c r="DI18" s="101"/>
      <c r="DJ18" s="101"/>
      <c r="DK18" s="101"/>
      <c r="DL18" s="101"/>
      <c r="DM18" s="101"/>
      <c r="DN18" s="101"/>
      <c r="DO18" s="101"/>
      <c r="DP18" s="101"/>
      <c r="DQ18" s="101"/>
      <c r="DR18" s="101"/>
      <c r="DS18" s="101"/>
      <c r="DT18" s="101"/>
      <c r="DU18" s="101"/>
      <c r="DV18" s="101"/>
      <c r="DW18" s="101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</row>
    <row r="19" s="71" customFormat="1" ht="13" spans="1:173">
      <c r="A19" s="94">
        <v>17</v>
      </c>
      <c r="B19" s="99">
        <v>102564</v>
      </c>
      <c r="C19" s="100" t="s">
        <v>35</v>
      </c>
      <c r="D19" s="96" t="s">
        <v>19</v>
      </c>
      <c r="E19" s="97"/>
      <c r="F19" s="97"/>
      <c r="G19" s="97"/>
      <c r="H19" s="98"/>
      <c r="I19" s="97"/>
      <c r="J19" s="107"/>
      <c r="K19" s="108"/>
      <c r="L19" s="108"/>
      <c r="M19" s="108"/>
      <c r="N19" s="107"/>
      <c r="O19" s="97"/>
      <c r="P19" s="109"/>
      <c r="Q19" s="109"/>
      <c r="R19" s="118"/>
      <c r="S19" s="119"/>
      <c r="T19" s="96"/>
      <c r="U19" s="96"/>
      <c r="V19" s="96"/>
      <c r="W19" s="96"/>
      <c r="X19" s="96"/>
      <c r="Y19" s="120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1"/>
      <c r="BR19" s="101"/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1"/>
      <c r="CH19" s="101"/>
      <c r="CI19" s="101"/>
      <c r="CJ19" s="101"/>
      <c r="CK19" s="101"/>
      <c r="CL19" s="101"/>
      <c r="CM19" s="101"/>
      <c r="CN19" s="101"/>
      <c r="CO19" s="101"/>
      <c r="CP19" s="101"/>
      <c r="CQ19" s="101"/>
      <c r="CR19" s="101"/>
      <c r="CS19" s="101"/>
      <c r="CT19" s="101"/>
      <c r="CU19" s="101"/>
      <c r="CV19" s="101"/>
      <c r="CW19" s="101"/>
      <c r="CX19" s="101"/>
      <c r="CY19" s="101"/>
      <c r="CZ19" s="101"/>
      <c r="DA19" s="101"/>
      <c r="DB19" s="101"/>
      <c r="DC19" s="101"/>
      <c r="DD19" s="101"/>
      <c r="DE19" s="101"/>
      <c r="DF19" s="101"/>
      <c r="DG19" s="101"/>
      <c r="DH19" s="101"/>
      <c r="DI19" s="101"/>
      <c r="DJ19" s="101"/>
      <c r="DK19" s="101"/>
      <c r="DL19" s="101"/>
      <c r="DM19" s="101"/>
      <c r="DN19" s="101"/>
      <c r="DO19" s="101"/>
      <c r="DP19" s="101"/>
      <c r="DQ19" s="101"/>
      <c r="DR19" s="101"/>
      <c r="DS19" s="101"/>
      <c r="DT19" s="101"/>
      <c r="DU19" s="101"/>
      <c r="DV19" s="101"/>
      <c r="DW19" s="101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</row>
    <row r="20" s="72" customFormat="1" customHeight="1" spans="1:127">
      <c r="A20" s="101"/>
      <c r="B20" s="102"/>
      <c r="C20" s="101"/>
      <c r="D20" s="101"/>
      <c r="E20" s="102"/>
      <c r="F20" s="102"/>
      <c r="G20" s="102"/>
      <c r="H20" s="101"/>
      <c r="I20" s="102"/>
      <c r="J20" s="110"/>
      <c r="K20" s="102"/>
      <c r="L20" s="102"/>
      <c r="M20" s="102"/>
      <c r="N20" s="110"/>
      <c r="O20" s="102"/>
      <c r="P20" s="102"/>
      <c r="Q20" s="102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01"/>
      <c r="BN20" s="101"/>
      <c r="BO20" s="101"/>
      <c r="BP20" s="101"/>
      <c r="BQ20" s="101"/>
      <c r="BR20" s="101"/>
      <c r="BS20" s="101"/>
      <c r="BT20" s="101"/>
      <c r="BU20" s="101"/>
      <c r="BV20" s="101"/>
      <c r="BW20" s="101"/>
      <c r="BX20" s="101"/>
      <c r="BY20" s="101"/>
      <c r="BZ20" s="101"/>
      <c r="CA20" s="101"/>
      <c r="CB20" s="101"/>
      <c r="CC20" s="101"/>
      <c r="CD20" s="101"/>
      <c r="CE20" s="101"/>
      <c r="CF20" s="101"/>
      <c r="CG20" s="101"/>
      <c r="CH20" s="101"/>
      <c r="CI20" s="101"/>
      <c r="CJ20" s="101"/>
      <c r="CK20" s="101"/>
      <c r="CL20" s="101"/>
      <c r="CM20" s="101"/>
      <c r="CN20" s="101"/>
      <c r="CO20" s="101"/>
      <c r="CP20" s="101"/>
      <c r="CQ20" s="101"/>
      <c r="CR20" s="101"/>
      <c r="CS20" s="101"/>
      <c r="CT20" s="101"/>
      <c r="CU20" s="101"/>
      <c r="CV20" s="101"/>
      <c r="CW20" s="101"/>
      <c r="CX20" s="101"/>
      <c r="CY20" s="101"/>
      <c r="CZ20" s="101"/>
      <c r="DA20" s="101"/>
      <c r="DB20" s="101"/>
      <c r="DC20" s="101"/>
      <c r="DD20" s="101"/>
      <c r="DE20" s="101"/>
      <c r="DF20" s="101"/>
      <c r="DG20" s="101"/>
      <c r="DH20" s="101"/>
      <c r="DI20" s="101"/>
      <c r="DJ20" s="101"/>
      <c r="DK20" s="101"/>
      <c r="DL20" s="101"/>
      <c r="DM20" s="101"/>
      <c r="DN20" s="101"/>
      <c r="DO20" s="101"/>
      <c r="DP20" s="101"/>
      <c r="DQ20" s="101"/>
      <c r="DR20" s="101"/>
      <c r="DS20" s="101"/>
      <c r="DT20" s="101"/>
      <c r="DU20" s="101"/>
      <c r="DV20" s="101"/>
      <c r="DW20" s="101"/>
    </row>
  </sheetData>
  <mergeCells count="7">
    <mergeCell ref="E1:I1"/>
    <mergeCell ref="J1:N1"/>
    <mergeCell ref="O1:S1"/>
    <mergeCell ref="T1:X1"/>
    <mergeCell ref="Y1:Z1"/>
    <mergeCell ref="AA1:AE1"/>
    <mergeCell ref="AF1:AJ1"/>
  </mergeCells>
  <pageMargins left="0.75" right="0.75" top="1" bottom="1" header="0.509027777777778" footer="0.509027777777778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0"/>
  <sheetViews>
    <sheetView workbookViewId="0">
      <selection activeCell="G23" sqref="G23"/>
    </sheetView>
  </sheetViews>
  <sheetFormatPr defaultColWidth="9" defaultRowHeight="15"/>
  <cols>
    <col min="1" max="11" width="9" style="4"/>
    <col min="12" max="12" width="16.3727272727273" style="4" customWidth="1"/>
    <col min="13" max="35" width="9" style="4"/>
    <col min="36" max="36" width="13" style="4" customWidth="1"/>
    <col min="37" max="56" width="9" style="4"/>
    <col min="57" max="57" width="9.25454545454545" style="4"/>
    <col min="58" max="75" width="9" style="4"/>
    <col min="76" max="76" width="9.25454545454545" style="4"/>
    <col min="77" max="77" width="9" style="4"/>
    <col min="78" max="78" width="20.8727272727273" style="4" customWidth="1"/>
    <col min="79" max="16384" width="9" style="4"/>
  </cols>
  <sheetData>
    <row r="1" ht="33.95" customHeight="1" spans="1:13">
      <c r="A1" s="5" t="s">
        <v>36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30"/>
    </row>
    <row r="2" ht="39" spans="1:13">
      <c r="A2" s="5" t="s">
        <v>37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38</v>
      </c>
      <c r="G2" s="6" t="s">
        <v>39</v>
      </c>
      <c r="H2" s="5" t="s">
        <v>40</v>
      </c>
      <c r="I2" s="5" t="s">
        <v>41</v>
      </c>
      <c r="J2" s="5" t="s">
        <v>42</v>
      </c>
      <c r="K2" s="5" t="s">
        <v>43</v>
      </c>
      <c r="L2" s="5" t="s">
        <v>44</v>
      </c>
      <c r="M2" s="2"/>
    </row>
    <row r="3" ht="14" spans="1:13">
      <c r="A3" s="7" t="s">
        <v>0</v>
      </c>
      <c r="B3" s="8"/>
      <c r="C3" s="8"/>
      <c r="D3" s="8"/>
      <c r="E3" s="8"/>
      <c r="F3" s="8"/>
      <c r="G3" s="9"/>
      <c r="H3" s="7"/>
      <c r="I3" s="7"/>
      <c r="J3" s="7"/>
      <c r="K3" s="31"/>
      <c r="L3" s="32"/>
      <c r="M3" s="33"/>
    </row>
    <row r="4" ht="14" spans="1:13">
      <c r="A4" s="10" t="s">
        <v>45</v>
      </c>
      <c r="B4" s="11"/>
      <c r="C4" s="11"/>
      <c r="D4" s="11"/>
      <c r="E4" s="8"/>
      <c r="F4" s="8"/>
      <c r="G4" s="8"/>
      <c r="H4" s="8"/>
      <c r="I4" s="8"/>
      <c r="J4" s="32"/>
      <c r="K4" s="31"/>
      <c r="L4" s="32"/>
      <c r="M4" s="34"/>
    </row>
    <row r="5" ht="14" spans="1:13">
      <c r="A5" s="10" t="s">
        <v>46</v>
      </c>
      <c r="B5" s="12"/>
      <c r="C5" s="12"/>
      <c r="D5" s="12"/>
      <c r="E5" s="13"/>
      <c r="F5" s="13"/>
      <c r="G5" s="10"/>
      <c r="H5" s="10"/>
      <c r="I5" s="10"/>
      <c r="J5" s="32"/>
      <c r="K5" s="31"/>
      <c r="L5" s="32"/>
      <c r="M5" s="33"/>
    </row>
    <row r="6" ht="14" spans="1:13">
      <c r="A6" s="10" t="s">
        <v>47</v>
      </c>
      <c r="B6" s="14"/>
      <c r="C6" s="14"/>
      <c r="D6" s="14"/>
      <c r="E6" s="13"/>
      <c r="F6" s="13"/>
      <c r="G6" s="10"/>
      <c r="H6" s="10"/>
      <c r="I6" s="10"/>
      <c r="J6" s="32"/>
      <c r="K6" s="31"/>
      <c r="L6" s="32"/>
      <c r="M6" s="33"/>
    </row>
    <row r="7" ht="14" spans="1:13">
      <c r="A7" s="10" t="s">
        <v>4</v>
      </c>
      <c r="B7" s="14"/>
      <c r="C7" s="14"/>
      <c r="D7" s="15"/>
      <c r="E7" s="10"/>
      <c r="F7" s="14"/>
      <c r="G7" s="14"/>
      <c r="H7" s="10"/>
      <c r="I7" s="10"/>
      <c r="J7" s="32"/>
      <c r="K7" s="31"/>
      <c r="L7" s="32"/>
      <c r="M7" s="34"/>
    </row>
    <row r="8" ht="14" spans="1:13">
      <c r="A8" s="10" t="s">
        <v>48</v>
      </c>
      <c r="B8" s="12"/>
      <c r="C8" s="8"/>
      <c r="D8" s="8"/>
      <c r="E8" s="12"/>
      <c r="F8" s="12"/>
      <c r="G8" s="10"/>
      <c r="H8" s="10"/>
      <c r="I8" s="10"/>
      <c r="J8" s="32"/>
      <c r="K8" s="31"/>
      <c r="L8" s="32"/>
      <c r="M8" s="34"/>
    </row>
    <row r="9" ht="14" spans="1:13">
      <c r="A9" s="10" t="s">
        <v>49</v>
      </c>
      <c r="B9" s="11"/>
      <c r="C9" s="16"/>
      <c r="D9" s="16"/>
      <c r="E9" s="11"/>
      <c r="F9" s="11"/>
      <c r="G9" s="7"/>
      <c r="H9" s="10"/>
      <c r="I9" s="10"/>
      <c r="J9" s="32"/>
      <c r="K9" s="31"/>
      <c r="L9" s="32"/>
      <c r="M9" s="34"/>
    </row>
    <row r="10" ht="14" spans="1:13">
      <c r="A10" s="17"/>
      <c r="B10" s="10"/>
      <c r="C10" s="10"/>
      <c r="D10" s="10"/>
      <c r="E10" s="10"/>
      <c r="F10" s="10"/>
      <c r="G10" s="10"/>
      <c r="H10" s="10"/>
      <c r="I10" s="35" t="s">
        <v>50</v>
      </c>
      <c r="J10" s="36">
        <f>SUM(J3:J9)</f>
        <v>0</v>
      </c>
      <c r="K10" s="31">
        <v>0.81</v>
      </c>
      <c r="L10" s="32">
        <f>J10*0.5+J10*0.5*K10</f>
        <v>0</v>
      </c>
      <c r="M10" s="37"/>
    </row>
    <row r="11" spans="1:13">
      <c r="A11" s="17"/>
      <c r="B11" s="15"/>
      <c r="C11" s="15"/>
      <c r="D11" s="15"/>
      <c r="E11" s="18"/>
      <c r="F11" s="19" t="s">
        <v>51</v>
      </c>
      <c r="G11" s="5" t="s">
        <v>52</v>
      </c>
      <c r="H11" s="5" t="s">
        <v>53</v>
      </c>
      <c r="I11" s="5" t="s">
        <v>54</v>
      </c>
      <c r="J11" s="35" t="s">
        <v>55</v>
      </c>
      <c r="K11" s="35"/>
      <c r="L11" s="38" t="s">
        <v>56</v>
      </c>
      <c r="M11" s="39"/>
    </row>
    <row r="12" spans="2:13">
      <c r="B12" s="15"/>
      <c r="C12" s="15"/>
      <c r="D12" s="15"/>
      <c r="E12" s="18"/>
      <c r="F12" s="20"/>
      <c r="G12" s="21"/>
      <c r="H12" s="22"/>
      <c r="I12" s="21"/>
      <c r="J12" s="10"/>
      <c r="K12" s="31"/>
      <c r="L12" s="32">
        <v>1446.8</v>
      </c>
      <c r="M12" s="34"/>
    </row>
    <row r="13" ht="14" spans="1:13">
      <c r="A13" s="23"/>
      <c r="B13" s="10"/>
      <c r="C13" s="10"/>
      <c r="D13" s="10"/>
      <c r="E13" s="10"/>
      <c r="F13" s="10"/>
      <c r="G13" s="10"/>
      <c r="H13" s="10"/>
      <c r="I13" s="35" t="s">
        <v>57</v>
      </c>
      <c r="J13" s="38">
        <f>SUM(J10:J12)</f>
        <v>0</v>
      </c>
      <c r="K13" s="38"/>
      <c r="L13" s="38">
        <f>SUM(L10:L12)</f>
        <v>1446.8</v>
      </c>
      <c r="M13" s="39"/>
    </row>
    <row r="14" spans="5:11">
      <c r="E14" s="24"/>
      <c r="F14" s="24"/>
      <c r="G14" s="24"/>
      <c r="H14" s="24"/>
      <c r="I14" s="24"/>
      <c r="J14" s="24"/>
      <c r="K14" s="24"/>
    </row>
    <row r="15" spans="1:13">
      <c r="A15" s="4" t="s">
        <v>58</v>
      </c>
      <c r="D15" s="4" t="s">
        <v>59</v>
      </c>
      <c r="E15" s="24"/>
      <c r="F15" s="24"/>
      <c r="G15" s="24"/>
      <c r="H15" s="24" t="s">
        <v>60</v>
      </c>
      <c r="I15" s="24"/>
      <c r="J15" s="24"/>
      <c r="K15" s="24"/>
      <c r="L15" s="40" t="s">
        <v>61</v>
      </c>
      <c r="M15" s="40"/>
    </row>
    <row r="18" s="1" customFormat="1" ht="12.95" hidden="1" customHeight="1" spans="1:81">
      <c r="A18" s="25"/>
      <c r="B18" s="25"/>
      <c r="C18" s="25"/>
      <c r="D18" s="25"/>
      <c r="E18" s="26" t="s">
        <v>0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44" t="s">
        <v>45</v>
      </c>
      <c r="S18" s="45"/>
      <c r="T18" s="45"/>
      <c r="U18" s="45"/>
      <c r="V18" s="45"/>
      <c r="W18" s="45"/>
      <c r="X18" s="45"/>
      <c r="Y18" s="45"/>
      <c r="Z18" s="45"/>
      <c r="AA18" s="45"/>
      <c r="AB18" s="46" t="s">
        <v>46</v>
      </c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50" t="s">
        <v>3</v>
      </c>
      <c r="AP18" s="50"/>
      <c r="AQ18" s="50"/>
      <c r="AR18" s="50"/>
      <c r="AS18" s="50"/>
      <c r="AT18" s="51"/>
      <c r="AU18" s="51"/>
      <c r="AV18" s="51"/>
      <c r="AW18" s="51"/>
      <c r="AX18" s="51"/>
      <c r="AY18" s="51"/>
      <c r="AZ18" s="51"/>
      <c r="BA18" s="52" t="s">
        <v>4</v>
      </c>
      <c r="BB18" s="53"/>
      <c r="BC18" s="53"/>
      <c r="BD18" s="53"/>
      <c r="BE18" s="58"/>
      <c r="BF18" s="59" t="s">
        <v>48</v>
      </c>
      <c r="BG18" s="59"/>
      <c r="BH18" s="59"/>
      <c r="BI18" s="59"/>
      <c r="BJ18" s="59"/>
      <c r="BK18" s="60"/>
      <c r="BL18" s="60"/>
      <c r="BM18" s="60"/>
      <c r="BN18" s="60"/>
      <c r="BO18" s="60"/>
      <c r="BP18" s="61" t="s">
        <v>62</v>
      </c>
      <c r="BQ18" s="61"/>
      <c r="BR18" s="61"/>
      <c r="BS18" s="61"/>
      <c r="BT18" s="61"/>
      <c r="BU18" s="61"/>
      <c r="BV18" s="61"/>
      <c r="BW18" s="61"/>
      <c r="BX18" s="61"/>
      <c r="BY18" s="61"/>
      <c r="BZ18" s="25" t="s">
        <v>50</v>
      </c>
      <c r="CA18" s="25"/>
      <c r="CB18" s="25"/>
      <c r="CC18" s="25"/>
    </row>
    <row r="19" s="2" customFormat="1" ht="24.95" hidden="1" customHeight="1" spans="1:216">
      <c r="A19" s="5" t="s">
        <v>7</v>
      </c>
      <c r="B19" s="5" t="s">
        <v>8</v>
      </c>
      <c r="C19" s="5" t="s">
        <v>9</v>
      </c>
      <c r="D19" s="5" t="s">
        <v>10</v>
      </c>
      <c r="E19" s="28" t="s">
        <v>11</v>
      </c>
      <c r="F19" s="28" t="s">
        <v>12</v>
      </c>
      <c r="G19" s="28" t="s">
        <v>13</v>
      </c>
      <c r="H19" s="28" t="s">
        <v>14</v>
      </c>
      <c r="I19" s="28" t="s">
        <v>15</v>
      </c>
      <c r="J19" s="28" t="s">
        <v>63</v>
      </c>
      <c r="K19" s="41" t="s">
        <v>64</v>
      </c>
      <c r="L19" s="28" t="s">
        <v>65</v>
      </c>
      <c r="M19" s="28" t="s">
        <v>66</v>
      </c>
      <c r="N19" s="28" t="s">
        <v>67</v>
      </c>
      <c r="O19" s="28" t="s">
        <v>68</v>
      </c>
      <c r="P19" s="28" t="s">
        <v>69</v>
      </c>
      <c r="Q19" s="28" t="s">
        <v>70</v>
      </c>
      <c r="R19" s="6" t="s">
        <v>11</v>
      </c>
      <c r="S19" s="6" t="s">
        <v>12</v>
      </c>
      <c r="T19" s="6" t="s">
        <v>13</v>
      </c>
      <c r="U19" s="6" t="s">
        <v>14</v>
      </c>
      <c r="V19" s="6" t="s">
        <v>15</v>
      </c>
      <c r="W19" s="6" t="s">
        <v>63</v>
      </c>
      <c r="X19" s="6" t="s">
        <v>67</v>
      </c>
      <c r="Y19" s="6" t="s">
        <v>68</v>
      </c>
      <c r="Z19" s="6" t="s">
        <v>69</v>
      </c>
      <c r="AA19" s="6" t="s">
        <v>70</v>
      </c>
      <c r="AB19" s="28" t="s">
        <v>11</v>
      </c>
      <c r="AC19" s="47" t="s">
        <v>12</v>
      </c>
      <c r="AD19" s="28" t="s">
        <v>13</v>
      </c>
      <c r="AE19" s="28" t="s">
        <v>14</v>
      </c>
      <c r="AF19" s="28" t="s">
        <v>15</v>
      </c>
      <c r="AG19" s="28" t="s">
        <v>71</v>
      </c>
      <c r="AH19" s="28" t="s">
        <v>72</v>
      </c>
      <c r="AI19" s="28" t="s">
        <v>73</v>
      </c>
      <c r="AJ19" s="28" t="s">
        <v>74</v>
      </c>
      <c r="AK19" s="28" t="s">
        <v>67</v>
      </c>
      <c r="AL19" s="28" t="s">
        <v>68</v>
      </c>
      <c r="AM19" s="28" t="s">
        <v>69</v>
      </c>
      <c r="AN19" s="28" t="s">
        <v>70</v>
      </c>
      <c r="AO19" s="6" t="s">
        <v>11</v>
      </c>
      <c r="AP19" s="2" t="s">
        <v>12</v>
      </c>
      <c r="AQ19" s="6" t="s">
        <v>13</v>
      </c>
      <c r="AR19" s="6" t="s">
        <v>14</v>
      </c>
      <c r="AS19" s="6" t="s">
        <v>15</v>
      </c>
      <c r="AT19" s="6" t="s">
        <v>75</v>
      </c>
      <c r="AU19" s="6" t="s">
        <v>76</v>
      </c>
      <c r="AV19" s="6" t="s">
        <v>77</v>
      </c>
      <c r="AW19" s="6" t="s">
        <v>67</v>
      </c>
      <c r="AX19" s="6" t="s">
        <v>68</v>
      </c>
      <c r="AY19" s="6" t="s">
        <v>69</v>
      </c>
      <c r="AZ19" s="6" t="s">
        <v>70</v>
      </c>
      <c r="BA19" s="54" t="s">
        <v>78</v>
      </c>
      <c r="BB19" s="54" t="s">
        <v>63</v>
      </c>
      <c r="BC19" s="28" t="s">
        <v>79</v>
      </c>
      <c r="BD19" s="28" t="s">
        <v>69</v>
      </c>
      <c r="BE19" s="28" t="s">
        <v>70</v>
      </c>
      <c r="BF19" s="6" t="s">
        <v>11</v>
      </c>
      <c r="BG19" s="6" t="s">
        <v>12</v>
      </c>
      <c r="BH19" s="6" t="s">
        <v>13</v>
      </c>
      <c r="BI19" s="6" t="s">
        <v>14</v>
      </c>
      <c r="BJ19" s="6" t="s">
        <v>15</v>
      </c>
      <c r="BK19" s="6" t="s">
        <v>63</v>
      </c>
      <c r="BL19" s="6" t="s">
        <v>67</v>
      </c>
      <c r="BM19" s="6" t="s">
        <v>68</v>
      </c>
      <c r="BN19" s="6" t="s">
        <v>69</v>
      </c>
      <c r="BO19" s="6" t="s">
        <v>70</v>
      </c>
      <c r="BP19" s="28" t="s">
        <v>11</v>
      </c>
      <c r="BQ19" s="28" t="s">
        <v>12</v>
      </c>
      <c r="BR19" s="28" t="s">
        <v>13</v>
      </c>
      <c r="BS19" s="28" t="s">
        <v>14</v>
      </c>
      <c r="BT19" s="28" t="s">
        <v>17</v>
      </c>
      <c r="BU19" s="28" t="s">
        <v>63</v>
      </c>
      <c r="BV19" s="28" t="s">
        <v>67</v>
      </c>
      <c r="BW19" s="28" t="s">
        <v>68</v>
      </c>
      <c r="BX19" s="28" t="s">
        <v>69</v>
      </c>
      <c r="BY19" s="28" t="s">
        <v>70</v>
      </c>
      <c r="BZ19" s="64" t="s">
        <v>80</v>
      </c>
      <c r="CA19" s="64" t="s">
        <v>81</v>
      </c>
      <c r="CB19" s="64" t="s">
        <v>82</v>
      </c>
      <c r="CC19" s="64" t="s">
        <v>83</v>
      </c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66"/>
      <c r="FE19" s="66"/>
      <c r="FF19" s="66"/>
      <c r="FG19" s="66"/>
      <c r="FH19" s="66"/>
      <c r="FI19" s="66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66"/>
      <c r="FU19" s="66"/>
      <c r="FV19" s="66"/>
      <c r="FW19" s="66"/>
      <c r="FX19" s="66"/>
      <c r="FY19" s="66"/>
      <c r="FZ19" s="66"/>
      <c r="GA19" s="66"/>
      <c r="GB19" s="66"/>
      <c r="GC19" s="66"/>
      <c r="GD19" s="66"/>
      <c r="GE19" s="66"/>
      <c r="GF19" s="66"/>
      <c r="GG19" s="66"/>
      <c r="GH19" s="66"/>
      <c r="GI19" s="66"/>
      <c r="GJ19" s="66"/>
      <c r="GK19" s="66"/>
      <c r="GL19" s="66"/>
      <c r="GM19" s="66"/>
      <c r="GN19" s="66"/>
      <c r="GO19" s="66"/>
      <c r="GP19" s="66"/>
      <c r="GQ19" s="66"/>
      <c r="GR19" s="66"/>
      <c r="GS19" s="66"/>
      <c r="GT19" s="66"/>
      <c r="GU19" s="66"/>
      <c r="GV19" s="66"/>
      <c r="GW19" s="66"/>
      <c r="GX19" s="66"/>
      <c r="GY19" s="66"/>
      <c r="GZ19" s="66"/>
      <c r="HA19" s="66"/>
      <c r="HB19" s="66"/>
      <c r="HC19" s="66"/>
      <c r="HD19" s="66"/>
      <c r="HE19" s="66"/>
      <c r="HF19" s="66"/>
      <c r="HG19" s="66"/>
      <c r="HH19" s="66"/>
    </row>
    <row r="20" s="3" customFormat="1" ht="12.95" hidden="1" customHeight="1" spans="1:255">
      <c r="A20" s="7">
        <v>34</v>
      </c>
      <c r="B20" s="7">
        <v>515</v>
      </c>
      <c r="C20" s="7" t="s">
        <v>84</v>
      </c>
      <c r="D20" s="7" t="s">
        <v>85</v>
      </c>
      <c r="E20" s="29">
        <v>2</v>
      </c>
      <c r="F20" s="29">
        <f>E20+1</f>
        <v>3</v>
      </c>
      <c r="G20" s="29">
        <f>F20+1</f>
        <v>4</v>
      </c>
      <c r="H20" s="29">
        <v>1</v>
      </c>
      <c r="I20" s="29">
        <v>2</v>
      </c>
      <c r="J20" s="42">
        <v>2</v>
      </c>
      <c r="K20" s="43"/>
      <c r="L20" s="42"/>
      <c r="M20" s="42">
        <v>2</v>
      </c>
      <c r="N20" s="42"/>
      <c r="O20" s="42"/>
      <c r="P20" s="42">
        <f>K20*65+L20*30+M20*20</f>
        <v>40</v>
      </c>
      <c r="Q20" s="42"/>
      <c r="R20" s="11">
        <v>3113</v>
      </c>
      <c r="S20" s="11">
        <f>R20*1.1</f>
        <v>3424.3</v>
      </c>
      <c r="T20" s="11">
        <f>R20*1.2</f>
        <v>3735.6</v>
      </c>
      <c r="U20" s="8">
        <v>1</v>
      </c>
      <c r="V20" s="8">
        <v>3113</v>
      </c>
      <c r="W20" s="8">
        <v>1719.6</v>
      </c>
      <c r="X20" s="8">
        <f>W20-V20</f>
        <v>-1393.4</v>
      </c>
      <c r="Y20" s="8">
        <f>W20-V20</f>
        <v>-1393.4</v>
      </c>
      <c r="Z20" s="8"/>
      <c r="AA20" s="8">
        <f>Y20*0.05</f>
        <v>-69.67</v>
      </c>
      <c r="AB20" s="48">
        <v>115</v>
      </c>
      <c r="AC20" s="48">
        <v>132</v>
      </c>
      <c r="AD20" s="48">
        <v>149</v>
      </c>
      <c r="AE20" s="49">
        <v>1</v>
      </c>
      <c r="AF20" s="49">
        <v>115</v>
      </c>
      <c r="AG20" s="49">
        <v>54</v>
      </c>
      <c r="AH20" s="49">
        <v>16</v>
      </c>
      <c r="AI20" s="49">
        <v>27</v>
      </c>
      <c r="AJ20" s="49">
        <f>AG20+AH20+AI20</f>
        <v>97</v>
      </c>
      <c r="AK20" s="49">
        <f>AJ20-AB20</f>
        <v>-18</v>
      </c>
      <c r="AL20" s="49">
        <f>AJ20-AB20</f>
        <v>-18</v>
      </c>
      <c r="AM20" s="49"/>
      <c r="AN20" s="49">
        <f>AL20*1</f>
        <v>-18</v>
      </c>
      <c r="AO20" s="14">
        <v>713</v>
      </c>
      <c r="AP20" s="14">
        <f>AO20*1.1</f>
        <v>784.3</v>
      </c>
      <c r="AQ20" s="14">
        <f>AO20*1.2</f>
        <v>855.6</v>
      </c>
      <c r="AR20" s="13">
        <v>1</v>
      </c>
      <c r="AS20" s="13">
        <v>713</v>
      </c>
      <c r="AT20" s="13">
        <v>476.66</v>
      </c>
      <c r="AU20" s="13">
        <v>74</v>
      </c>
      <c r="AV20" s="13">
        <f>AT20+AU20</f>
        <v>550.66</v>
      </c>
      <c r="AW20" s="13">
        <f>AV20-AO20</f>
        <v>-162.34</v>
      </c>
      <c r="AX20" s="13">
        <f>AV20-AS20</f>
        <v>-162.34</v>
      </c>
      <c r="AY20" s="13"/>
      <c r="AZ20" s="55">
        <f>AX20*0.04</f>
        <v>-6.4936</v>
      </c>
      <c r="BA20" s="56">
        <v>5492</v>
      </c>
      <c r="BB20" s="56">
        <v>3427.56</v>
      </c>
      <c r="BC20" s="56">
        <f>BB20-BA20</f>
        <v>-2064.44</v>
      </c>
      <c r="BD20" s="57">
        <f>BB20*0.1</f>
        <v>342.756</v>
      </c>
      <c r="BE20" s="57">
        <f>BC20*0.06</f>
        <v>-123.8664</v>
      </c>
      <c r="BF20" s="12">
        <v>1925.6</v>
      </c>
      <c r="BG20" s="8">
        <f>BF20*1.1</f>
        <v>2118.16</v>
      </c>
      <c r="BH20" s="8">
        <f>BF20*1.2</f>
        <v>2310.72</v>
      </c>
      <c r="BI20" s="12">
        <v>1</v>
      </c>
      <c r="BJ20" s="12">
        <v>1925.6</v>
      </c>
      <c r="BK20" s="12">
        <v>2234.65</v>
      </c>
      <c r="BL20" s="12">
        <f>BK20-BJ20</f>
        <v>309.05</v>
      </c>
      <c r="BM20" s="12">
        <f>BK20-BJ20</f>
        <v>309.05</v>
      </c>
      <c r="BN20" s="12">
        <f>BK20*15%</f>
        <v>335.1975</v>
      </c>
      <c r="BO20" s="12"/>
      <c r="BP20" s="62">
        <v>17760</v>
      </c>
      <c r="BQ20" s="63">
        <f>BP20*1.08</f>
        <v>19180.8</v>
      </c>
      <c r="BR20" s="63">
        <f>BQ20*1.08</f>
        <v>20715.264</v>
      </c>
      <c r="BS20" s="62">
        <v>1</v>
      </c>
      <c r="BT20" s="62">
        <v>17760</v>
      </c>
      <c r="BU20" s="65">
        <v>16349.09</v>
      </c>
      <c r="BV20" s="65">
        <f>BU20-BT20</f>
        <v>-1410.91</v>
      </c>
      <c r="BW20" s="65">
        <f>BU20-BT20</f>
        <v>-1410.91</v>
      </c>
      <c r="BX20" s="65">
        <f>BU20*0.08</f>
        <v>1307.9272</v>
      </c>
      <c r="BY20" s="65">
        <f>BV20*0.05</f>
        <v>-70.5455</v>
      </c>
      <c r="BZ20" s="7">
        <f>P20+Z20+AM20+AY20+BD20+BN20+BX20</f>
        <v>2025.8807</v>
      </c>
      <c r="CA20" s="7"/>
      <c r="CB20" s="7"/>
      <c r="CC20" s="7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</row>
  </sheetData>
  <mergeCells count="10">
    <mergeCell ref="A1:L1"/>
    <mergeCell ref="E18:Q18"/>
    <mergeCell ref="R18:AA18"/>
    <mergeCell ref="AB18:AN18"/>
    <mergeCell ref="AO18:AZ18"/>
    <mergeCell ref="BA18:BE18"/>
    <mergeCell ref="BF18:BO18"/>
    <mergeCell ref="BP18:BY18"/>
    <mergeCell ref="BZ18:CC18"/>
    <mergeCell ref="F11:F12"/>
  </mergeCells>
  <pageMargins left="0.75" right="0.75" top="1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任务分配明细表 </vt:lpstr>
      <vt:lpstr>杨伟钰8月金牌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2018-07-27T02:58:00Z</dcterms:created>
  <dcterms:modified xsi:type="dcterms:W3CDTF">2018-08-01T15:51:31Z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</Properties>
</file>