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810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1" hidden="1">明细表!$A$1:$I$224</definedName>
    <definedName name="_xlnm._FilterDatabase" localSheetId="0" hidden="1">'任务分配明细表 '!$A$2:$HA$105</definedName>
    <definedName name="_xlnm._FilterDatabase" localSheetId="2" hidden="1">政策明细表!$A$2:$IK$26</definedName>
  </definedNames>
  <calcPr calcId="125725"/>
</workbook>
</file>

<file path=xl/calcChain.xml><?xml version="1.0" encoding="utf-8"?>
<calcChain xmlns="http://schemas.openxmlformats.org/spreadsheetml/2006/main">
  <c r="BZ20" i="7"/>
  <c r="BY20"/>
  <c r="BX20"/>
  <c r="BW20"/>
  <c r="BV20"/>
  <c r="BR20"/>
  <c r="BQ20"/>
  <c r="BN20"/>
  <c r="BM20"/>
  <c r="BL20"/>
  <c r="BH20"/>
  <c r="BG20"/>
  <c r="BE20"/>
  <c r="BD20"/>
  <c r="BC20"/>
  <c r="AZ20"/>
  <c r="AX20"/>
  <c r="AW20"/>
  <c r="AV20"/>
  <c r="AQ20"/>
  <c r="AP20"/>
  <c r="AN20"/>
  <c r="AL20"/>
  <c r="AK20"/>
  <c r="AJ20"/>
  <c r="AA20"/>
  <c r="Y20"/>
  <c r="X20"/>
  <c r="T20"/>
  <c r="S20"/>
  <c r="P20"/>
  <c r="G20"/>
  <c r="F20"/>
  <c r="L13"/>
  <c r="J13"/>
  <c r="L10"/>
  <c r="J10"/>
  <c r="J23" i="8"/>
  <c r="I23"/>
  <c r="H23"/>
  <c r="J19"/>
  <c r="I19"/>
  <c r="H19"/>
  <c r="J12"/>
  <c r="I12"/>
  <c r="H12"/>
  <c r="E224" i="9"/>
  <c r="E223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AJ105" i="10"/>
  <c r="AH105"/>
  <c r="AG105"/>
  <c r="AF105"/>
  <c r="AD105"/>
  <c r="AC105"/>
  <c r="AB105"/>
  <c r="AA105"/>
  <c r="Z105"/>
  <c r="Y105"/>
  <c r="X105"/>
  <c r="V105"/>
  <c r="U105"/>
  <c r="T105"/>
  <c r="Q105"/>
  <c r="P105"/>
  <c r="O105"/>
  <c r="L105"/>
  <c r="K105"/>
  <c r="J105"/>
  <c r="H105"/>
  <c r="G105"/>
  <c r="F105"/>
  <c r="E105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AH78"/>
  <c r="AG78"/>
  <c r="AC78"/>
  <c r="AB78"/>
  <c r="Y78"/>
  <c r="V78"/>
  <c r="U78"/>
  <c r="L78"/>
  <c r="K78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Y52"/>
  <c r="Y51"/>
  <c r="Y50"/>
  <c r="Y49"/>
  <c r="Y48"/>
  <c r="Y47"/>
  <c r="Y46"/>
  <c r="Y45"/>
  <c r="Y44"/>
  <c r="Y43"/>
  <c r="Y42"/>
  <c r="Y41"/>
  <c r="Y40"/>
  <c r="Y39"/>
  <c r="Y38"/>
  <c r="Y37"/>
  <c r="AJ36"/>
  <c r="AI36"/>
  <c r="AI105" s="1"/>
  <c r="AH36"/>
  <c r="AG36"/>
  <c r="AF36"/>
  <c r="AE36"/>
  <c r="AE105" s="1"/>
  <c r="AD36"/>
  <c r="AC36"/>
  <c r="AB36"/>
  <c r="AA36"/>
  <c r="Z36"/>
  <c r="Y36"/>
  <c r="X36"/>
  <c r="W36"/>
  <c r="W105" s="1"/>
  <c r="V36"/>
  <c r="U36"/>
  <c r="T36"/>
  <c r="S36"/>
  <c r="S105" s="1"/>
  <c r="R36"/>
  <c r="R105" s="1"/>
  <c r="Q36"/>
  <c r="P36"/>
  <c r="O36"/>
  <c r="N36"/>
  <c r="N105" s="1"/>
  <c r="M36"/>
  <c r="M105" s="1"/>
  <c r="L36"/>
  <c r="K36"/>
  <c r="J36"/>
  <c r="I36"/>
  <c r="I105" s="1"/>
  <c r="H36"/>
  <c r="G36"/>
  <c r="F36"/>
  <c r="E36"/>
  <c r="Y32"/>
  <c r="Y31"/>
  <c r="Y30"/>
  <c r="Y29"/>
  <c r="Y28"/>
  <c r="Y27"/>
  <c r="Y26"/>
  <c r="Y25"/>
  <c r="Y24"/>
  <c r="Y23"/>
  <c r="Y22"/>
  <c r="Y21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Y17"/>
  <c r="Y16"/>
  <c r="Y15"/>
  <c r="Y14"/>
  <c r="Y13"/>
  <c r="Y12"/>
  <c r="Y11"/>
  <c r="Y10"/>
  <c r="Y9"/>
  <c r="Y8"/>
  <c r="Y7"/>
  <c r="Y6"/>
  <c r="Y5"/>
  <c r="Y4"/>
  <c r="Y3"/>
</calcChain>
</file>

<file path=xl/sharedStrings.xml><?xml version="1.0" encoding="utf-8"?>
<sst xmlns="http://schemas.openxmlformats.org/spreadsheetml/2006/main" count="1599" uniqueCount="652">
  <si>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</si>
  <si>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</si>
  <si>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</si>
  <si>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</si>
  <si>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</si>
  <si>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</si>
  <si>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</si>
  <si>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</si>
  <si>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</si>
  <si>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</si>
  <si>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</si>
  <si>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</si>
  <si>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</si>
  <si>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</si>
  <si>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</si>
  <si>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</si>
  <si>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</si>
  <si>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</si>
  <si>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</si>
  <si>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</si>
  <si>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</si>
  <si>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</si>
  <si>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</si>
  <si>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</si>
  <si>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</si>
  <si>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</si>
  <si>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</si>
  <si>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</si>
  <si>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</si>
  <si>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</si>
  <si>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</si>
  <si>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</si>
  <si>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</si>
  <si>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</si>
  <si>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</si>
  <si>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</si>
  <si>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</si>
  <si>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</si>
  <si>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</si>
  <si>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</si>
  <si>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</si>
  <si>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</si>
  <si>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</si>
  <si>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</si>
  <si>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</si>
  <si>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</si>
  <si>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</si>
  <si>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</si>
  <si>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</si>
  <si>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</si>
  <si>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</si>
  <si>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</si>
  <si>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</si>
  <si>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</si>
  <si>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</si>
  <si>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</si>
  <si>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</si>
  <si>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</si>
  <si>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</si>
  <si>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</si>
  <si>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</si>
  <si>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</si>
  <si>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</si>
  <si>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</si>
  <si>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</si>
  <si>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</si>
  <si>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</si>
  <si>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</si>
  <si>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</si>
  <si>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</si>
  <si>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</si>
  <si>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</si>
  <si>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</si>
  <si>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</si>
  <si>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</si>
  <si>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</si>
  <si>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</si>
  <si>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</si>
  <si>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</si>
  <si>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</si>
  <si>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</si>
  <si>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</si>
  <si>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</si>
  <si>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</si>
  <si>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</si>
  <si>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</si>
  <si>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</si>
  <si>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</si>
  <si>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</si>
  <si>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</si>
  <si>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</si>
  <si>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</si>
  <si>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</si>
  <si>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</si>
  <si>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</si>
  <si>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</si>
  <si>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</si>
  <si>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</si>
  <si>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</si>
  <si>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</si>
  <si>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</si>
  <si>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</si>
  <si>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</si>
  <si>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</si>
  <si>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</si>
  <si>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</si>
  <si>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</si>
  <si>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</si>
  <si>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</si>
  <si>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</si>
  <si>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</si>
  <si>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</si>
  <si>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</si>
  <si>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</si>
  <si>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</si>
  <si>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</si>
  <si>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</si>
  <si>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</si>
  <si>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</si>
  <si>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</si>
  <si>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</si>
  <si>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</si>
  <si>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</si>
  <si>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</si>
  <si>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</si>
  <si>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</si>
  <si>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</si>
  <si>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</si>
  <si>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</si>
  <si>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</si>
  <si>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</si>
  <si>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</si>
  <si>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</si>
  <si>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</si>
  <si>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</si>
  <si>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</si>
  <si>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</si>
  <si>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</si>
  <si>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</si>
  <si>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</si>
  <si>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</si>
  <si>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</si>
  <si>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</si>
  <si>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</si>
  <si>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</si>
  <si>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</si>
  <si>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</si>
  <si>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</si>
  <si>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</si>
  <si>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</si>
  <si>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</si>
  <si>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</si>
  <si>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</si>
  <si>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</si>
  <si>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</si>
  <si>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</si>
  <si>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</si>
  <si>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</si>
  <si>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</si>
  <si>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</si>
  <si>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</si>
  <si>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</si>
  <si>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</si>
  <si>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</si>
  <si>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</si>
  <si>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</rPr>
      <t>(</t>
    </r>
    <r>
      <rPr>
        <sz val="10"/>
        <rFont val="宋体"/>
        <charset val="134"/>
      </rPr>
      <t>散列通</t>
    </r>
    <r>
      <rPr>
        <sz val="10"/>
        <rFont val="Arial"/>
      </rPr>
      <t>)</t>
    </r>
  </si>
  <si>
    <r>
      <rPr>
        <sz val="10"/>
        <rFont val="Arial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</si>
  <si>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</si>
  <si>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</si>
  <si>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</si>
  <si>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</si>
  <si>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</si>
  <si>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</si>
  <si>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</si>
  <si>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</si>
  <si>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</si>
  <si>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</si>
  <si>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</si>
  <si>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</si>
  <si>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</si>
  <si>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</si>
  <si>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</si>
  <si>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</si>
  <si>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</si>
  <si>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</si>
  <si>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</si>
  <si>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</rPr>
      <t>1gx20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</si>
  <si>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t>西藏藏医学院</t>
  </si>
  <si>
    <t>清肺止咳丸</t>
  </si>
  <si>
    <r>
      <rPr>
        <sz val="10"/>
        <rFont val="Arial"/>
      </rPr>
      <t>0.25gx12</t>
    </r>
    <r>
      <rPr>
        <sz val="10"/>
        <rFont val="宋体"/>
        <charset val="134"/>
      </rPr>
      <t>丸</t>
    </r>
    <r>
      <rPr>
        <sz val="10"/>
        <rFont val="Arial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</si>
  <si>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</si>
  <si>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</si>
  <si>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</si>
  <si>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</si>
  <si>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</si>
  <si>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</si>
  <si>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</si>
  <si>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</si>
  <si>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</si>
  <si>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</si>
  <si>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</si>
  <si>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</si>
  <si>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</si>
  <si>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</rPr>
      <t>0.8gx8</t>
    </r>
    <r>
      <rPr>
        <sz val="10"/>
        <rFont val="宋体"/>
        <charset val="134"/>
      </rPr>
      <t>丸</t>
    </r>
    <r>
      <rPr>
        <sz val="10"/>
        <rFont val="Arial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</si>
  <si>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</si>
  <si>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</si>
  <si>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</si>
  <si>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</si>
  <si>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</si>
  <si>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</si>
  <si>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</si>
  <si>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</rPr>
      <t>0.25gx48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</si>
  <si>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t>二十五味松石丸</t>
  </si>
  <si>
    <t>十八味降香丸</t>
  </si>
  <si>
    <r>
      <rPr>
        <sz val="10"/>
        <rFont val="Arial"/>
      </rPr>
      <t>18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每</t>
    </r>
    <r>
      <rPr>
        <sz val="10"/>
        <rFont val="Arial"/>
      </rPr>
      <t>10</t>
    </r>
    <r>
      <rPr>
        <sz val="10"/>
        <rFont val="宋体"/>
        <charset val="134"/>
      </rPr>
      <t>丸重</t>
    </r>
    <r>
      <rPr>
        <sz val="10"/>
        <rFont val="Arial"/>
      </rPr>
      <t>6g)(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</si>
  <si>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t>七味红花殊胜丸</t>
  </si>
  <si>
    <r>
      <rPr>
        <sz val="10"/>
        <rFont val="Arial"/>
      </rPr>
      <t>0.3gx36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)(12</t>
    </r>
    <r>
      <rPr>
        <sz val="10"/>
        <rFont val="宋体"/>
        <charset val="134"/>
      </rPr>
      <t>丸</t>
    </r>
    <r>
      <rPr>
        <sz val="10"/>
        <rFont val="Arial"/>
      </rPr>
      <t>x3</t>
    </r>
    <r>
      <rPr>
        <sz val="10"/>
        <rFont val="宋体"/>
        <charset val="134"/>
      </rPr>
      <t>板</t>
    </r>
    <r>
      <rPr>
        <sz val="10"/>
        <rFont val="Arial"/>
      </rPr>
      <t>)</t>
    </r>
  </si>
  <si>
    <t>石榴健胃散</t>
  </si>
  <si>
    <r>
      <rPr>
        <sz val="10"/>
        <rFont val="Arial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</si>
  <si>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</si>
  <si>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</rPr>
      <t>0.3gx50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</si>
  <si>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r>
      <rPr>
        <sz val="10"/>
        <rFont val="Arial"/>
      </rPr>
      <t>0.25gx12</t>
    </r>
    <r>
      <rPr>
        <sz val="10"/>
        <rFont val="宋体"/>
        <charset val="134"/>
      </rPr>
      <t>丸</t>
    </r>
    <r>
      <rPr>
        <sz val="10"/>
        <rFont val="Arial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</si>
  <si>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</si>
  <si>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</si>
  <si>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</si>
  <si>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</si>
  <si>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</si>
  <si>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</si>
  <si>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</si>
  <si>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</si>
  <si>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</si>
  <si>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</si>
  <si>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</si>
  <si>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</si>
  <si>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</si>
  <si>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</si>
  <si>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</si>
  <si>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</si>
  <si>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</si>
  <si>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</si>
  <si>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</si>
  <si>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</si>
  <si>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</si>
  <si>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</si>
  <si>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</si>
  <si>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</si>
  <si>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</rPr>
      <t>50g</t>
    </r>
    <r>
      <rPr>
        <sz val="10"/>
        <rFont val="宋体"/>
        <charset val="134"/>
      </rPr>
      <t>（</t>
    </r>
    <r>
      <rPr>
        <sz val="10"/>
        <rFont val="Arial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</si>
  <si>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</rPr>
      <t>(</t>
    </r>
    <r>
      <rPr>
        <sz val="10"/>
        <rFont val="宋体"/>
        <charset val="134"/>
      </rPr>
      <t>海南养生堂</t>
    </r>
    <r>
      <rPr>
        <sz val="10"/>
        <rFont val="Arial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</si>
  <si>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</si>
  <si>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</rPr>
      <t>110.5</t>
    </r>
    <r>
      <rPr>
        <sz val="10"/>
        <rFont val="宋体"/>
        <charset val="134"/>
      </rPr>
      <t>克（</t>
    </r>
    <r>
      <rPr>
        <sz val="10"/>
        <rFont val="Arial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</si>
  <si>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</si>
  <si>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</si>
  <si>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</si>
  <si>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</si>
  <si>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</si>
  <si>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</si>
  <si>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</si>
  <si>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</si>
  <si>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</si>
  <si>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</si>
  <si>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</si>
  <si>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</si>
  <si>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</si>
  <si>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</si>
  <si>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</si>
  <si>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</si>
  <si>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</si>
  <si>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</si>
  <si>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</si>
  <si>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</rPr>
      <t>(</t>
    </r>
    <r>
      <rPr>
        <sz val="10"/>
        <rFont val="宋体"/>
        <charset val="134"/>
      </rPr>
      <t>康麦斯</t>
    </r>
    <r>
      <rPr>
        <sz val="10"/>
        <rFont val="Arial"/>
      </rPr>
      <t>)</t>
    </r>
  </si>
  <si>
    <r>
      <rPr>
        <sz val="10"/>
        <rFont val="Arial"/>
      </rPr>
      <t>330g(1650mgx200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</si>
  <si>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美国</t>
    </r>
    <r>
      <rPr>
        <sz val="10"/>
        <rFont val="Arial"/>
      </rPr>
      <t>KangLong(</t>
    </r>
    <r>
      <rPr>
        <sz val="10"/>
        <rFont val="宋体"/>
        <charset val="134"/>
      </rPr>
      <t>美国康龙</t>
    </r>
    <r>
      <rPr>
        <sz val="10"/>
        <rFont val="Arial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</si>
  <si>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</rPr>
      <t>(</t>
    </r>
    <r>
      <rPr>
        <sz val="10"/>
        <rFont val="宋体"/>
        <charset val="134"/>
      </rPr>
      <t>康麦斯</t>
    </r>
    <r>
      <rPr>
        <sz val="10"/>
        <rFont val="Arial"/>
      </rPr>
      <t>)</t>
    </r>
  </si>
  <si>
    <r>
      <rPr>
        <sz val="10"/>
        <rFont val="Arial"/>
      </rPr>
      <t>274g(1370mgx200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</si>
  <si>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康麦斯美康宁褪黑素片</t>
  </si>
  <si>
    <r>
      <rPr>
        <sz val="10"/>
        <rFont val="Arial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</si>
  <si>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</si>
  <si>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</si>
  <si>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</si>
  <si>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</si>
  <si>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</si>
  <si>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</si>
  <si>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</rPr>
      <t>(Kang Long Group gorp)</t>
    </r>
  </si>
  <si>
    <r>
      <rPr>
        <sz val="10"/>
        <rFont val="Arial"/>
      </rPr>
      <t>200g</t>
    </r>
    <r>
      <rPr>
        <sz val="10"/>
        <rFont val="宋体"/>
        <charset val="134"/>
      </rPr>
      <t>（</t>
    </r>
    <r>
      <rPr>
        <sz val="10"/>
        <rFont val="Arial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</si>
  <si>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</si>
  <si>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</rPr>
      <t>1588.3mg×60</t>
    </r>
    <r>
      <rPr>
        <sz val="10"/>
        <rFont val="宋体"/>
        <charset val="134"/>
      </rPr>
      <t>片</t>
    </r>
    <r>
      <rPr>
        <sz val="10"/>
        <rFont val="Arial"/>
      </rPr>
      <t>(90g)</t>
    </r>
  </si>
  <si>
    <t>美国康龙</t>
  </si>
  <si>
    <t>蜂胶胶囊</t>
  </si>
  <si>
    <r>
      <rPr>
        <sz val="10"/>
        <rFont val="Arial"/>
      </rPr>
      <t>500mg×60</t>
    </r>
    <r>
      <rPr>
        <sz val="10"/>
        <rFont val="宋体"/>
        <charset val="134"/>
      </rPr>
      <t>片</t>
    </r>
    <r>
      <rPr>
        <sz val="10"/>
        <rFont val="Arial"/>
      </rPr>
      <t>(30g)</t>
    </r>
  </si>
  <si>
    <t>康麦斯牌多种维生素及矿物质片</t>
  </si>
  <si>
    <r>
      <rPr>
        <sz val="10"/>
        <rFont val="Arial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</si>
  <si>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</si>
  <si>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</si>
  <si>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  <r>
      <rPr>
        <sz val="10"/>
        <rFont val="Arial"/>
      </rPr>
      <t>(</t>
    </r>
    <r>
      <rPr>
        <sz val="10"/>
        <rFont val="宋体"/>
        <charset val="134"/>
      </rPr>
      <t>康麦斯</t>
    </r>
    <r>
      <rPr>
        <sz val="10"/>
        <rFont val="Arial"/>
      </rPr>
      <t>)</t>
    </r>
  </si>
  <si>
    <r>
      <rPr>
        <sz val="10"/>
        <rFont val="Arial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</si>
  <si>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</rPr>
      <t>A</t>
    </r>
    <r>
      <rPr>
        <sz val="10"/>
        <rFont val="宋体"/>
        <charset val="134"/>
      </rPr>
      <t>软胶囊</t>
    </r>
    <r>
      <rPr>
        <sz val="10"/>
        <rFont val="Arial"/>
      </rPr>
      <t>(</t>
    </r>
    <r>
      <rPr>
        <sz val="10"/>
        <rFont val="宋体"/>
        <charset val="134"/>
      </rPr>
      <t>康麦斯</t>
    </r>
    <r>
      <rPr>
        <sz val="10"/>
        <rFont val="Arial"/>
      </rPr>
      <t>)</t>
    </r>
  </si>
  <si>
    <r>
      <rPr>
        <sz val="10"/>
        <rFont val="Arial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</si>
  <si>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</si>
  <si>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</si>
  <si>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</si>
  <si>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</rPr>
      <t>137g(1370mgx100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</si>
  <si>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</rPr>
      <t>(</t>
    </r>
    <r>
      <rPr>
        <sz val="10"/>
        <rFont val="宋体"/>
        <charset val="134"/>
      </rPr>
      <t>上海康麦斯经销</t>
    </r>
    <r>
      <rPr>
        <sz val="10"/>
        <rFont val="Arial"/>
      </rPr>
      <t>)</t>
    </r>
  </si>
  <si>
    <t>康麦斯蒜油胶囊</t>
  </si>
  <si>
    <r>
      <rPr>
        <sz val="10"/>
        <rFont val="Arial"/>
      </rPr>
      <t>34.1g(341mgx100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</si>
  <si>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</rPr>
      <t>C</t>
    </r>
    <r>
      <rPr>
        <sz val="10"/>
        <rFont val="宋体"/>
        <charset val="134"/>
      </rPr>
      <t>片</t>
    </r>
  </si>
  <si>
    <r>
      <rPr>
        <sz val="10"/>
        <rFont val="Arial"/>
      </rPr>
      <t>38.4g(640mgx60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</si>
  <si>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t>康麦斯牌卵磷脂胶囊</t>
  </si>
  <si>
    <r>
      <rPr>
        <sz val="10"/>
        <rFont val="Arial"/>
      </rPr>
      <t>165g(1650mgx100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</si>
  <si>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</rPr>
      <t>A</t>
    </r>
    <r>
      <rPr>
        <sz val="10"/>
        <rFont val="宋体"/>
        <charset val="134"/>
      </rPr>
      <t>维生素</t>
    </r>
    <r>
      <rPr>
        <sz val="10"/>
        <rFont val="Arial"/>
      </rPr>
      <t>D</t>
    </r>
    <r>
      <rPr>
        <sz val="10"/>
        <rFont val="宋体"/>
        <charset val="134"/>
      </rPr>
      <t>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</si>
  <si>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24g(400mgx60</t>
    </r>
    <r>
      <rPr>
        <sz val="10"/>
        <rFont val="宋体"/>
        <charset val="134"/>
      </rPr>
      <t>粒</t>
    </r>
    <r>
      <rPr>
        <sz val="10"/>
        <rFont val="Arial"/>
      </rPr>
      <t>)(</t>
    </r>
    <r>
      <rPr>
        <sz val="10"/>
        <rFont val="宋体"/>
        <charset val="134"/>
      </rPr>
      <t>儿童型</t>
    </r>
    <r>
      <rPr>
        <sz val="10"/>
        <rFont val="Arial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</si>
  <si>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</si>
  <si>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</si>
  <si>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45g(500mgx90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</si>
  <si>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汤臣倍健鱼油软胶囊</t>
  </si>
  <si>
    <r>
      <rPr>
        <sz val="10"/>
        <rFont val="Arial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</si>
  <si>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</rPr>
      <t>(</t>
    </r>
    <r>
      <rPr>
        <sz val="10"/>
        <rFont val="宋体"/>
        <charset val="134"/>
      </rPr>
      <t>广东汤臣倍健</t>
    </r>
    <r>
      <rPr>
        <sz val="10"/>
        <rFont val="Arial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</si>
  <si>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</si>
  <si>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</si>
  <si>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</si>
  <si>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</si>
  <si>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</rPr>
      <t>B</t>
    </r>
    <r>
      <rPr>
        <sz val="10"/>
        <rFont val="宋体"/>
        <charset val="134"/>
      </rPr>
      <t>族片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</si>
  <si>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55g(550mgx100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</si>
  <si>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</si>
  <si>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30g(500mgx60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</si>
  <si>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</si>
  <si>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12g(0.2gx60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</si>
  <si>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</si>
  <si>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</si>
  <si>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</rPr>
      <t>100g(1000mgx100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</si>
  <si>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</si>
  <si>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50g(500mgx100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</si>
  <si>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汤臣倍健</t>
  </si>
  <si>
    <t>叶酸亚铁片</t>
  </si>
  <si>
    <r>
      <rPr>
        <sz val="10"/>
        <rFont val="Arial"/>
      </rPr>
      <t>30.6g(510mgx60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</si>
  <si>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天然</t>
    </r>
    <r>
      <rPr>
        <sz val="10"/>
        <rFont val="Arial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</si>
  <si>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</rPr>
      <t>50g(0.5gx100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</si>
  <si>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</si>
  <si>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</si>
  <si>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</si>
  <si>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t>牛初乳加钙咀嚼片</t>
  </si>
  <si>
    <r>
      <rPr>
        <sz val="10"/>
        <rFont val="Arial"/>
      </rPr>
      <t>72g(1.2gx60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</si>
  <si>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</si>
  <si>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60g(600mgx100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</si>
  <si>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辅酶</t>
    </r>
    <r>
      <rPr>
        <sz val="10"/>
        <rFont val="Arial"/>
      </rPr>
      <t>Q10</t>
    </r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</si>
  <si>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</rPr>
      <t>24g(400mgx60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</si>
  <si>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</si>
  <si>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200g(1000mgx200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</si>
  <si>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铬酵母片（汤臣倍健）</t>
  </si>
  <si>
    <r>
      <rPr>
        <sz val="10"/>
        <rFont val="Arial"/>
      </rPr>
      <t>45g</t>
    </r>
    <r>
      <rPr>
        <sz val="10"/>
        <rFont val="宋体"/>
        <charset val="134"/>
      </rPr>
      <t>（</t>
    </r>
    <r>
      <rPr>
        <sz val="10"/>
        <rFont val="Arial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</si>
  <si>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</si>
  <si>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108g(1200mgx90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</si>
  <si>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t>蛋白质粉</t>
  </si>
  <si>
    <r>
      <rPr>
        <sz val="10"/>
        <rFont val="Arial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</si>
  <si>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</si>
  <si>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</rPr>
      <t>300g</t>
    </r>
    <r>
      <rPr>
        <sz val="10"/>
        <rFont val="宋体"/>
        <charset val="134"/>
      </rPr>
      <t>（</t>
    </r>
    <r>
      <rPr>
        <sz val="10"/>
        <rFont val="Arial"/>
      </rPr>
      <t>200g/</t>
    </r>
    <r>
      <rPr>
        <sz val="10"/>
        <rFont val="宋体"/>
        <charset val="134"/>
      </rPr>
      <t>瓶</t>
    </r>
    <r>
      <rPr>
        <sz val="10"/>
        <rFont val="Arial"/>
      </rPr>
      <t>x1</t>
    </r>
    <r>
      <rPr>
        <sz val="10"/>
        <rFont val="宋体"/>
        <charset val="134"/>
      </rPr>
      <t>瓶</t>
    </r>
    <r>
      <rPr>
        <sz val="10"/>
        <rFont val="Arial"/>
      </rPr>
      <t>+100g/</t>
    </r>
    <r>
      <rPr>
        <sz val="10"/>
        <rFont val="宋体"/>
        <charset val="134"/>
      </rPr>
      <t>瓶</t>
    </r>
    <r>
      <rPr>
        <sz val="10"/>
        <rFont val="Arial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</si>
  <si>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</si>
  <si>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</rPr>
      <t>111.6g(1.24g/</t>
    </r>
    <r>
      <rPr>
        <sz val="10"/>
        <rFont val="宋体"/>
        <charset val="134"/>
      </rPr>
      <t>片</t>
    </r>
    <r>
      <rPr>
        <sz val="10"/>
        <rFont val="Arial"/>
      </rPr>
      <t>x90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</si>
  <si>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</rPr>
      <t>C</t>
    </r>
    <r>
      <rPr>
        <sz val="10"/>
        <rFont val="宋体"/>
        <charset val="134"/>
      </rPr>
      <t>加</t>
    </r>
    <r>
      <rPr>
        <sz val="10"/>
        <rFont val="Arial"/>
      </rPr>
      <t>E</t>
    </r>
    <r>
      <rPr>
        <sz val="10"/>
        <rFont val="宋体"/>
        <charset val="134"/>
      </rPr>
      <t>片</t>
    </r>
  </si>
  <si>
    <r>
      <rPr>
        <sz val="10"/>
        <rFont val="Arial"/>
      </rPr>
      <t>24.6g</t>
    </r>
    <r>
      <rPr>
        <sz val="10"/>
        <rFont val="宋体"/>
        <charset val="134"/>
      </rPr>
      <t>（</t>
    </r>
    <r>
      <rPr>
        <sz val="10"/>
        <rFont val="Arial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</si>
  <si>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</si>
  <si>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</rPr>
      <t>0.35g/</t>
    </r>
    <r>
      <rPr>
        <sz val="10"/>
        <rFont val="宋体"/>
        <charset val="134"/>
      </rPr>
      <t>粒</t>
    </r>
    <r>
      <rPr>
        <sz val="10"/>
        <rFont val="Arial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</si>
  <si>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</si>
  <si>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</rPr>
      <t>81g</t>
    </r>
    <r>
      <rPr>
        <sz val="10"/>
        <rFont val="宋体"/>
        <charset val="134"/>
      </rPr>
      <t>（</t>
    </r>
    <r>
      <rPr>
        <sz val="10"/>
        <rFont val="Arial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</si>
  <si>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</si>
  <si>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</si>
  <si>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</rPr>
      <t>(汤臣倍健)</t>
    </r>
  </si>
  <si>
    <r>
      <rPr>
        <sz val="10"/>
        <rFont val="Arial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</si>
  <si>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</rPr>
      <t>C</t>
    </r>
    <r>
      <rPr>
        <sz val="10"/>
        <rFont val="宋体"/>
        <charset val="134"/>
      </rPr>
      <t>加天然维生素</t>
    </r>
    <r>
      <rPr>
        <sz val="10"/>
        <rFont val="Arial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</si>
  <si>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</si>
  <si>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</rPr>
      <t>73.2g(1220mgx60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</si>
  <si>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</si>
  <si>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</rPr>
      <t xml:space="preserve"> </t>
    </r>
  </si>
  <si>
    <r>
      <rPr>
        <sz val="10"/>
        <rFont val="Arial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</si>
  <si>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</rPr>
      <t xml:space="preserve"> </t>
    </r>
  </si>
  <si>
    <r>
      <rPr>
        <sz val="10"/>
        <rFont val="Arial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</si>
  <si>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</rPr>
      <t xml:space="preserve"> </t>
    </r>
  </si>
  <si>
    <r>
      <rPr>
        <sz val="10"/>
        <rFont val="Arial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</rPr>
      <t>*90</t>
    </r>
    <r>
      <rPr>
        <sz val="10"/>
        <rFont val="宋体"/>
        <charset val="134"/>
      </rPr>
      <t>片）</t>
    </r>
    <r>
      <rPr>
        <sz val="10"/>
        <rFont val="Arial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</si>
  <si>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</si>
  <si>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</si>
  <si>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</si>
  <si>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</si>
  <si>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</si>
  <si>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</si>
  <si>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</rPr>
      <t>72g(600mg/</t>
    </r>
    <r>
      <rPr>
        <sz val="10"/>
        <rFont val="宋体"/>
        <charset val="134"/>
      </rPr>
      <t>片</t>
    </r>
    <r>
      <rPr>
        <sz val="10"/>
        <rFont val="Arial"/>
      </rPr>
      <t>*120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</si>
  <si>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Arial"/>
      </rPr>
      <t>180g(600mg/</t>
    </r>
    <r>
      <rPr>
        <sz val="10"/>
        <rFont val="宋体"/>
        <charset val="134"/>
      </rPr>
      <t>片</t>
    </r>
    <r>
      <rPr>
        <sz val="10"/>
        <rFont val="Arial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</si>
  <si>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</si>
  <si>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</si>
  <si>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</si>
  <si>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</si>
  <si>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</si>
  <si>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30g(500mgx60</t>
    </r>
    <r>
      <rPr>
        <sz val="10"/>
        <rFont val="宋体"/>
        <charset val="134"/>
      </rPr>
      <t>袋</t>
    </r>
    <r>
      <rPr>
        <sz val="10"/>
        <rFont val="Arial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</si>
  <si>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</si>
  <si>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</rPr>
      <t>505g(450/</t>
    </r>
    <r>
      <rPr>
        <sz val="10"/>
        <rFont val="宋体"/>
        <charset val="134"/>
      </rPr>
      <t>罐</t>
    </r>
    <r>
      <rPr>
        <sz val="10"/>
        <rFont val="Arial"/>
      </rPr>
      <t>x1</t>
    </r>
    <r>
      <rPr>
        <sz val="10"/>
        <rFont val="宋体"/>
        <charset val="134"/>
      </rPr>
      <t>罐</t>
    </r>
    <r>
      <rPr>
        <sz val="10"/>
        <rFont val="Arial"/>
      </rPr>
      <t xml:space="preserve">+55g/瓶x1瓶) </t>
    </r>
  </si>
  <si>
    <t>氨糖软骨素钙片</t>
  </si>
  <si>
    <r>
      <rPr>
        <sz val="10"/>
        <rFont val="Arial"/>
      </rPr>
      <t>102g(1.02gx100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</si>
  <si>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Arial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</si>
  <si>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  <r>
      <rPr>
        <sz val="10"/>
        <rFont val="Arial"/>
      </rPr>
      <t>+</t>
    </r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</si>
  <si>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</rPr>
      <t>76.5g(22.5gx1</t>
    </r>
    <r>
      <rPr>
        <sz val="10"/>
        <rFont val="宋体"/>
        <charset val="134"/>
      </rPr>
      <t>瓶</t>
    </r>
    <r>
      <rPr>
        <sz val="10"/>
        <rFont val="Arial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</si>
  <si>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</si>
  <si>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</rPr>
      <t>30g</t>
    </r>
    <r>
      <rPr>
        <sz val="10"/>
        <rFont val="宋体"/>
        <charset val="134"/>
      </rPr>
      <t>（</t>
    </r>
    <r>
      <rPr>
        <sz val="10"/>
        <rFont val="Arial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</si>
  <si>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</si>
  <si>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</rPr>
      <t>180g</t>
    </r>
    <r>
      <rPr>
        <sz val="10"/>
        <rFont val="宋体"/>
        <charset val="134"/>
      </rPr>
      <t>（</t>
    </r>
    <r>
      <rPr>
        <sz val="10"/>
        <rFont val="Arial"/>
      </rPr>
      <t>1000mgx90</t>
    </r>
    <r>
      <rPr>
        <sz val="10"/>
        <rFont val="宋体"/>
        <charset val="134"/>
      </rPr>
      <t>粒</t>
    </r>
    <r>
      <rPr>
        <sz val="10"/>
        <rFont val="Arial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</si>
  <si>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</si>
  <si>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</rPr>
      <t>54g</t>
    </r>
    <r>
      <rPr>
        <sz val="10"/>
        <rFont val="宋体"/>
        <charset val="134"/>
      </rPr>
      <t>（</t>
    </r>
    <r>
      <rPr>
        <sz val="10"/>
        <rFont val="Arial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</si>
  <si>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</si>
  <si>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</rPr>
      <t>76.5g</t>
    </r>
    <r>
      <rPr>
        <sz val="10"/>
        <rFont val="宋体"/>
        <charset val="134"/>
      </rPr>
      <t>（</t>
    </r>
    <r>
      <rPr>
        <sz val="10"/>
        <rFont val="Arial"/>
      </rPr>
      <t>54gx1</t>
    </r>
    <r>
      <rPr>
        <sz val="10"/>
        <rFont val="宋体"/>
        <charset val="134"/>
      </rPr>
      <t>瓶</t>
    </r>
    <r>
      <rPr>
        <sz val="10"/>
        <rFont val="Arial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</si>
  <si>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</si>
  <si>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</rPr>
      <t>1000mgx200</t>
    </r>
    <r>
      <rPr>
        <sz val="10"/>
        <rFont val="宋体"/>
        <charset val="134"/>
      </rPr>
      <t>粒</t>
    </r>
    <r>
      <rPr>
        <sz val="10"/>
        <rFont val="Arial"/>
      </rPr>
      <t>x2</t>
    </r>
    <r>
      <rPr>
        <sz val="10"/>
        <rFont val="宋体"/>
        <charset val="134"/>
      </rPr>
      <t>瓶</t>
    </r>
  </si>
  <si>
    <r>
      <rPr>
        <sz val="10"/>
        <rFont val="Arial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</si>
  <si>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</si>
  <si>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</rPr>
      <t>400mgx60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</si>
  <si>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t>汤臣倍健股份</t>
  </si>
  <si>
    <t>汤臣倍健多种维生素咀嚼片（儿童型）</t>
  </si>
  <si>
    <r>
      <rPr>
        <sz val="10"/>
        <rFont val="Arial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</rPr>
      <t>1000mg/</t>
    </r>
    <r>
      <rPr>
        <sz val="10"/>
        <rFont val="宋体"/>
        <charset val="134"/>
      </rPr>
      <t>片</t>
    </r>
    <r>
      <rPr>
        <sz val="10"/>
        <rFont val="Arial"/>
      </rPr>
      <t>*60</t>
    </r>
    <r>
      <rPr>
        <sz val="10"/>
        <rFont val="宋体"/>
        <charset val="134"/>
      </rPr>
      <t>片）</t>
    </r>
    <r>
      <rPr>
        <sz val="10"/>
        <rFont val="Arial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</si>
  <si>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</si>
  <si>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</rPr>
      <t>C</t>
    </r>
    <r>
      <rPr>
        <sz val="10"/>
        <rFont val="宋体"/>
        <charset val="134"/>
      </rPr>
      <t>维生素</t>
    </r>
    <r>
      <rPr>
        <sz val="10"/>
        <rFont val="Arial"/>
      </rPr>
      <t>E</t>
    </r>
    <r>
      <rPr>
        <sz val="10"/>
        <rFont val="宋体"/>
        <charset val="134"/>
      </rPr>
      <t>粉</t>
    </r>
    <r>
      <rPr>
        <sz val="10"/>
        <rFont val="Arial"/>
      </rPr>
      <t xml:space="preserve">
</t>
    </r>
  </si>
  <si>
    <r>
      <rPr>
        <sz val="10"/>
        <rFont val="Arial"/>
      </rPr>
      <t>60g(3g/</t>
    </r>
    <r>
      <rPr>
        <sz val="10"/>
        <rFont val="宋体"/>
        <charset val="134"/>
      </rPr>
      <t>袋</t>
    </r>
    <r>
      <rPr>
        <sz val="10"/>
        <rFont val="Arial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</si>
  <si>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</si>
  <si>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</rPr>
      <t>400g</t>
    </r>
    <r>
      <rPr>
        <sz val="10"/>
        <rFont val="宋体"/>
        <charset val="134"/>
      </rPr>
      <t>（</t>
    </r>
    <r>
      <rPr>
        <sz val="10"/>
        <rFont val="Arial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</si>
  <si>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</si>
  <si>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</si>
  <si>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</rPr>
      <t>0.5g×60</t>
    </r>
    <r>
      <rPr>
        <sz val="10"/>
        <rFont val="宋体"/>
        <charset val="134"/>
      </rPr>
      <t>粒</t>
    </r>
    <r>
      <rPr>
        <sz val="10"/>
        <rFont val="Arial"/>
      </rPr>
      <t xml:space="preserve">
</t>
    </r>
  </si>
  <si>
    <t>威海百合生物</t>
  </si>
  <si>
    <t>百合康硒螺旋藻软胶囊</t>
  </si>
  <si>
    <r>
      <rPr>
        <sz val="10"/>
        <rFont val="Arial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</si>
  <si>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</rPr>
      <t xml:space="preserve"> </t>
    </r>
  </si>
  <si>
    <r>
      <rPr>
        <sz val="10"/>
        <rFont val="Arial"/>
      </rPr>
      <t>0.5gx60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</si>
  <si>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</si>
  <si>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</rPr>
      <t>C</t>
    </r>
    <r>
      <rPr>
        <sz val="10"/>
        <rFont val="宋体"/>
        <charset val="134"/>
      </rPr>
      <t>含片</t>
    </r>
    <r>
      <rPr>
        <sz val="10"/>
        <rFont val="Arial"/>
      </rPr>
      <t xml:space="preserve">
</t>
    </r>
  </si>
  <si>
    <r>
      <rPr>
        <sz val="10"/>
        <rFont val="Arial"/>
      </rPr>
      <t>1.2gx60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</si>
  <si>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</si>
  <si>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</rPr>
      <t xml:space="preserve">
</t>
    </r>
  </si>
  <si>
    <r>
      <rPr>
        <sz val="10"/>
        <rFont val="Arial"/>
      </rPr>
      <t>0.5gx60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</si>
  <si>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</rPr>
      <t>B6</t>
    </r>
    <r>
      <rPr>
        <sz val="10"/>
        <rFont val="宋体"/>
        <charset val="134"/>
      </rPr>
      <t>软胶囊</t>
    </r>
    <r>
      <rPr>
        <sz val="10"/>
        <rFont val="Arial"/>
      </rPr>
      <t xml:space="preserve"> </t>
    </r>
  </si>
  <si>
    <r>
      <rPr>
        <sz val="10"/>
        <rFont val="Arial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</si>
  <si>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</rPr>
      <t xml:space="preserve">
</t>
    </r>
  </si>
  <si>
    <r>
      <rPr>
        <sz val="10"/>
        <rFont val="Arial"/>
      </rPr>
      <t>0.8gx60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</si>
  <si>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维生素</t>
    </r>
    <r>
      <rPr>
        <sz val="10"/>
        <rFont val="Arial"/>
      </rPr>
      <t>E</t>
    </r>
    <r>
      <rPr>
        <sz val="10"/>
        <rFont val="宋体"/>
        <charset val="134"/>
      </rPr>
      <t>片</t>
    </r>
    <r>
      <rPr>
        <sz val="10"/>
        <rFont val="Arial"/>
      </rPr>
      <t xml:space="preserve">
</t>
    </r>
  </si>
  <si>
    <r>
      <rPr>
        <sz val="10"/>
        <rFont val="Arial"/>
      </rPr>
      <t>0.6gx60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</si>
  <si>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t>百合康大豆卵磷脂软胶囊</t>
  </si>
  <si>
    <r>
      <rPr>
        <sz val="10"/>
        <rFont val="Arial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</si>
  <si>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</rPr>
      <t xml:space="preserve">
</t>
    </r>
  </si>
  <si>
    <r>
      <rPr>
        <sz val="10"/>
        <rFont val="Arial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</si>
  <si>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</rPr>
      <t>B1</t>
    </r>
    <r>
      <rPr>
        <sz val="10"/>
        <rFont val="宋体"/>
        <charset val="134"/>
      </rPr>
      <t>维生素</t>
    </r>
    <r>
      <rPr>
        <sz val="10"/>
        <rFont val="Arial"/>
      </rPr>
      <t>B2</t>
    </r>
    <r>
      <rPr>
        <sz val="10"/>
        <rFont val="宋体"/>
        <charset val="134"/>
      </rPr>
      <t>片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</si>
  <si>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</rPr>
      <t>B</t>
    </r>
    <r>
      <rPr>
        <sz val="10"/>
        <rFont val="宋体"/>
        <charset val="134"/>
      </rPr>
      <t>族维生素片</t>
    </r>
    <r>
      <rPr>
        <sz val="10"/>
        <rFont val="Arial"/>
      </rPr>
      <t xml:space="preserve">
</t>
    </r>
  </si>
  <si>
    <r>
      <rPr>
        <sz val="10"/>
        <rFont val="Arial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</si>
  <si>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</rPr>
      <t>D</t>
    </r>
    <r>
      <rPr>
        <sz val="10"/>
        <rFont val="宋体"/>
        <charset val="134"/>
      </rPr>
      <t>软胶囊</t>
    </r>
    <r>
      <rPr>
        <sz val="10"/>
        <rFont val="Arial"/>
      </rPr>
      <t xml:space="preserve">
</t>
    </r>
  </si>
  <si>
    <r>
      <rPr>
        <sz val="10"/>
        <rFont val="Arial"/>
      </rPr>
      <t>1.1gx60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</si>
  <si>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</rPr>
      <t xml:space="preserve">
</t>
    </r>
  </si>
  <si>
    <r>
      <rPr>
        <sz val="10"/>
        <rFont val="Arial"/>
      </rPr>
      <t>0.6gx60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</si>
  <si>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</rPr>
      <t xml:space="preserve">
</t>
    </r>
  </si>
  <si>
    <r>
      <rPr>
        <sz val="10"/>
        <rFont val="Arial"/>
      </rPr>
      <t>1.0gx60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</si>
  <si>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</si>
  <si>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</rPr>
      <t xml:space="preserve">
</t>
    </r>
  </si>
  <si>
    <r>
      <rPr>
        <sz val="10"/>
        <rFont val="Arial"/>
      </rPr>
      <t>750mgx60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</si>
  <si>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r>
      <rPr>
        <sz val="10"/>
        <rFont val="Arial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</si>
  <si>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</si>
  <si>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</rPr>
      <t>Q10</t>
    </r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  <r>
      <rPr>
        <sz val="10"/>
        <rFont val="Arial"/>
      </rPr>
      <t xml:space="preserve">
</t>
    </r>
  </si>
  <si>
    <r>
      <rPr>
        <sz val="10"/>
        <rFont val="Arial"/>
      </rPr>
      <t>500mgx60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</si>
  <si>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</si>
  <si>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</si>
  <si>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</si>
  <si>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</rPr>
      <t>30g(0.5gx60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</si>
  <si>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叶酸铁片（金奥力牌）</t>
  </si>
  <si>
    <r>
      <rPr>
        <sz val="10"/>
        <rFont val="Arial"/>
      </rPr>
      <t>500mg/</t>
    </r>
    <r>
      <rPr>
        <sz val="10"/>
        <rFont val="宋体"/>
        <charset val="134"/>
      </rPr>
      <t>片</t>
    </r>
    <r>
      <rPr>
        <sz val="10"/>
        <rFont val="Arial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</si>
  <si>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</si>
  <si>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</si>
  <si>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</si>
  <si>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</si>
  <si>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</si>
  <si>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</si>
  <si>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</rPr>
      <t>0.4g/</t>
    </r>
    <r>
      <rPr>
        <sz val="10"/>
        <rFont val="宋体"/>
        <charset val="134"/>
      </rPr>
      <t>粒</t>
    </r>
    <r>
      <rPr>
        <sz val="10"/>
        <rFont val="Arial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</si>
  <si>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</si>
  <si>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</si>
  <si>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</si>
  <si>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</si>
  <si>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片</t>
    </r>
  </si>
  <si>
    <r>
      <rPr>
        <sz val="10"/>
        <rFont val="Arial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</si>
  <si>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</si>
  <si>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</si>
  <si>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</si>
  <si>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</si>
  <si>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</si>
  <si>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</si>
  <si>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</si>
  <si>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</si>
  <si>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</si>
  <si>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</si>
  <si>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</si>
  <si>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</si>
  <si>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</si>
  <si>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</si>
  <si>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</si>
  <si>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</si>
  <si>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</si>
  <si>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</si>
  <si>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</si>
  <si>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</si>
  <si>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</si>
  <si>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</si>
  <si>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</si>
  <si>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</rPr>
      <t>(</t>
    </r>
    <r>
      <rPr>
        <sz val="10"/>
        <rFont val="宋体"/>
        <charset val="134"/>
      </rPr>
      <t>广东保瑞</t>
    </r>
    <r>
      <rPr>
        <sz val="10"/>
        <rFont val="Arial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</si>
  <si>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</rPr>
      <t>(</t>
    </r>
    <r>
      <rPr>
        <sz val="10"/>
        <rFont val="宋体"/>
        <charset val="134"/>
      </rPr>
      <t>千林</t>
    </r>
    <r>
      <rPr>
        <sz val="10"/>
        <rFont val="Arial"/>
      </rPr>
      <t>)</t>
    </r>
  </si>
  <si>
    <r>
      <rPr>
        <sz val="10"/>
        <rFont val="Arial"/>
      </rPr>
      <t>1300mgx60</t>
    </r>
    <r>
      <rPr>
        <sz val="10"/>
        <rFont val="宋体"/>
        <charset val="134"/>
      </rPr>
      <t>片</t>
    </r>
    <r>
      <rPr>
        <sz val="10"/>
        <rFont val="Arial"/>
      </rPr>
      <t>(</t>
    </r>
    <r>
      <rPr>
        <sz val="10"/>
        <rFont val="宋体"/>
        <charset val="134"/>
      </rPr>
      <t>女士型</t>
    </r>
    <r>
      <rPr>
        <sz val="10"/>
        <rFont val="Arial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</si>
  <si>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</rPr>
      <t>C</t>
    </r>
    <r>
      <rPr>
        <sz val="10"/>
        <rFont val="宋体"/>
        <charset val="134"/>
      </rPr>
      <t>咀嚼片</t>
    </r>
    <r>
      <rPr>
        <sz val="10"/>
        <rFont val="Arial"/>
      </rPr>
      <t>(</t>
    </r>
    <r>
      <rPr>
        <sz val="10"/>
        <rFont val="宋体"/>
        <charset val="134"/>
      </rPr>
      <t>千林</t>
    </r>
    <r>
      <rPr>
        <sz val="10"/>
        <rFont val="Arial"/>
      </rPr>
      <t>)</t>
    </r>
  </si>
  <si>
    <r>
      <rPr>
        <sz val="10"/>
        <rFont val="Arial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</si>
  <si>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</rPr>
      <t>(</t>
    </r>
    <r>
      <rPr>
        <sz val="10"/>
        <rFont val="宋体"/>
        <charset val="134"/>
      </rPr>
      <t>广东保瑞监制</t>
    </r>
    <r>
      <rPr>
        <sz val="10"/>
        <rFont val="Arial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</si>
  <si>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</si>
  <si>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</si>
  <si>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</si>
  <si>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1000mgx60</t>
    </r>
    <r>
      <rPr>
        <sz val="10"/>
        <rFont val="宋体"/>
        <charset val="134"/>
      </rPr>
      <t>片</t>
    </r>
    <r>
      <rPr>
        <sz val="10"/>
        <rFont val="Arial"/>
      </rPr>
      <t>(</t>
    </r>
    <r>
      <rPr>
        <sz val="10"/>
        <rFont val="宋体"/>
        <charset val="134"/>
      </rPr>
      <t>男士</t>
    </r>
    <r>
      <rPr>
        <sz val="10"/>
        <rFont val="Arial"/>
      </rPr>
      <t>)</t>
    </r>
  </si>
  <si>
    <t>美澳健牌大豆异黄酮钙软胶囊</t>
  </si>
  <si>
    <r>
      <rPr>
        <sz val="10"/>
        <rFont val="Arial"/>
      </rPr>
      <t>60g(1.0gx60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</si>
  <si>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</rPr>
      <t>(</t>
    </r>
    <r>
      <rPr>
        <sz val="10"/>
        <rFont val="宋体"/>
        <charset val="134"/>
      </rPr>
      <t>广州美澳健</t>
    </r>
    <r>
      <rPr>
        <sz val="10"/>
        <rFont val="Arial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</si>
  <si>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</si>
  <si>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96g(1.6gx60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</si>
  <si>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美国</t>
    </r>
    <r>
      <rPr>
        <sz val="10"/>
        <rFont val="Arial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</si>
  <si>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</si>
  <si>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</rPr>
      <t>20g(200mgx100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</si>
  <si>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美国</t>
    </r>
    <r>
      <rPr>
        <sz val="10"/>
        <rFont val="Arial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</si>
  <si>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</rPr>
      <t>(</t>
    </r>
    <r>
      <rPr>
        <sz val="10"/>
        <rFont val="宋体"/>
        <charset val="134"/>
      </rPr>
      <t>原复合</t>
    </r>
    <r>
      <rPr>
        <sz val="10"/>
        <rFont val="Arial"/>
      </rPr>
      <t>B</t>
    </r>
    <r>
      <rPr>
        <sz val="10"/>
        <rFont val="宋体"/>
        <charset val="134"/>
      </rPr>
      <t>族维生素营养片</t>
    </r>
    <r>
      <rPr>
        <sz val="10"/>
        <rFont val="Arial"/>
      </rPr>
      <t>)</t>
    </r>
  </si>
  <si>
    <r>
      <rPr>
        <sz val="10"/>
        <rFont val="Arial"/>
      </rPr>
      <t>60g</t>
    </r>
    <r>
      <rPr>
        <sz val="10"/>
        <rFont val="宋体"/>
        <charset val="134"/>
      </rPr>
      <t>（</t>
    </r>
    <r>
      <rPr>
        <sz val="10"/>
        <rFont val="Arial"/>
      </rPr>
      <t>100</t>
    </r>
    <r>
      <rPr>
        <sz val="10"/>
        <rFont val="宋体"/>
        <charset val="134"/>
      </rPr>
      <t>片）（原</t>
    </r>
    <r>
      <rPr>
        <sz val="10"/>
        <rFont val="Arial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</si>
  <si>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</si>
  <si>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</si>
  <si>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</si>
  <si>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40g(400mgx100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</si>
  <si>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</rPr>
      <t>-3</t>
    </r>
    <r>
      <rPr>
        <sz val="10"/>
        <rFont val="宋体"/>
        <charset val="134"/>
      </rPr>
      <t>深海鱼油软胶囊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</si>
  <si>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36g(1.2gx30</t>
    </r>
    <r>
      <rPr>
        <sz val="10"/>
        <rFont val="宋体"/>
        <charset val="134"/>
      </rPr>
      <t>粒</t>
    </r>
    <r>
      <rPr>
        <sz val="10"/>
        <rFont val="Arial"/>
      </rPr>
      <t>)×2</t>
    </r>
    <r>
      <rPr>
        <sz val="10"/>
        <rFont val="宋体"/>
        <charset val="134"/>
      </rPr>
      <t>瓶</t>
    </r>
    <r>
      <rPr>
        <sz val="10"/>
        <rFont val="Arial"/>
      </rPr>
      <t>(</t>
    </r>
    <r>
      <rPr>
        <sz val="10"/>
        <rFont val="宋体"/>
        <charset val="134"/>
      </rPr>
      <t>优惠装</t>
    </r>
    <r>
      <rPr>
        <sz val="10"/>
        <rFont val="Arial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</si>
  <si>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</si>
  <si>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41.5g(415mgx100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</si>
  <si>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Arial"/>
      </rPr>
      <t>120g(1.2gx100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</si>
  <si>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</si>
  <si>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132.5g(1.32gx100</t>
    </r>
    <r>
      <rPr>
        <sz val="10"/>
        <rFont val="宋体"/>
        <charset val="134"/>
      </rPr>
      <t>粒</t>
    </r>
    <r>
      <rPr>
        <sz val="10"/>
        <rFont val="Arial"/>
      </rPr>
      <t>)/</t>
    </r>
    <r>
      <rPr>
        <sz val="10"/>
        <rFont val="宋体"/>
        <charset val="134"/>
      </rPr>
      <t>原（</t>
    </r>
    <r>
      <rPr>
        <sz val="10"/>
        <rFont val="Arial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</si>
  <si>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</si>
  <si>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37.2g(1.24gx30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</si>
  <si>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t>康麦斯补钙胶囊</t>
  </si>
  <si>
    <r>
      <rPr>
        <sz val="10"/>
        <rFont val="Arial"/>
      </rPr>
      <t>277g(2gx100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</si>
  <si>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</si>
  <si>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</si>
  <si>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</rPr>
      <t>(</t>
    </r>
    <r>
      <rPr>
        <sz val="10"/>
        <rFont val="宋体"/>
        <charset val="134"/>
      </rPr>
      <t>纤巧</t>
    </r>
    <r>
      <rPr>
        <sz val="10"/>
        <rFont val="Arial"/>
      </rPr>
      <t>)</t>
    </r>
  </si>
  <si>
    <r>
      <rPr>
        <sz val="10"/>
        <rFont val="Arial"/>
      </rPr>
      <t>36g(0.4gx90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</si>
  <si>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加</t>
    </r>
    <r>
      <rPr>
        <sz val="10"/>
        <rFont val="Arial"/>
      </rPr>
      <t>E</t>
    </r>
    <r>
      <rPr>
        <sz val="10"/>
        <rFont val="宋体"/>
        <charset val="134"/>
      </rPr>
      <t>咀嚼片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</si>
  <si>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90g(1500mgx60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</si>
  <si>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咀嚼片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</si>
  <si>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t>钙镁咀嚼片（儿童及青少年）</t>
  </si>
  <si>
    <r>
      <rPr>
        <sz val="10"/>
        <rFont val="Arial"/>
      </rPr>
      <t>90</t>
    </r>
    <r>
      <rPr>
        <sz val="10"/>
        <rFont val="宋体"/>
        <charset val="134"/>
      </rPr>
      <t>片（</t>
    </r>
    <r>
      <rPr>
        <sz val="10"/>
        <rFont val="Arial"/>
      </rPr>
      <t>1.6g/</t>
    </r>
    <r>
      <rPr>
        <sz val="10"/>
        <rFont val="宋体"/>
        <charset val="134"/>
      </rPr>
      <t>片</t>
    </r>
    <r>
      <rPr>
        <sz val="10"/>
        <rFont val="Arial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</si>
  <si>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</si>
  <si>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</rPr>
      <t>+</t>
    </r>
    <r>
      <rPr>
        <sz val="10"/>
        <rFont val="宋体"/>
        <charset val="134"/>
      </rPr>
      <t>维生素</t>
    </r>
    <r>
      <rPr>
        <sz val="10"/>
        <rFont val="Arial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</si>
  <si>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</si>
  <si>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</si>
  <si>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</rPr>
      <t>78g(24g/</t>
    </r>
    <r>
      <rPr>
        <sz val="10"/>
        <rFont val="宋体"/>
        <charset val="134"/>
      </rPr>
      <t>瓶</t>
    </r>
    <r>
      <rPr>
        <sz val="10"/>
        <rFont val="Arial"/>
      </rPr>
      <t>*2</t>
    </r>
    <r>
      <rPr>
        <sz val="10"/>
        <rFont val="宋体"/>
        <charset val="134"/>
      </rPr>
      <t>瓶</t>
    </r>
    <r>
      <rPr>
        <sz val="10"/>
        <rFont val="Arial"/>
      </rPr>
      <t>+30g/</t>
    </r>
    <r>
      <rPr>
        <sz val="10"/>
        <rFont val="宋体"/>
        <charset val="134"/>
      </rPr>
      <t>瓶</t>
    </r>
    <r>
      <rPr>
        <sz val="10"/>
        <rFont val="Arial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</si>
  <si>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</rPr>
      <t>+</t>
    </r>
    <r>
      <rPr>
        <sz val="10"/>
        <rFont val="宋体"/>
        <charset val="134"/>
      </rPr>
      <t>维生素</t>
    </r>
    <r>
      <rPr>
        <sz val="10"/>
        <rFont val="Arial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</si>
  <si>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</rPr>
      <t>510g(455/</t>
    </r>
    <r>
      <rPr>
        <sz val="10"/>
        <rFont val="宋体"/>
        <charset val="134"/>
      </rPr>
      <t>罐</t>
    </r>
    <r>
      <rPr>
        <sz val="10"/>
        <rFont val="Arial"/>
      </rPr>
      <t>x1</t>
    </r>
    <r>
      <rPr>
        <sz val="10"/>
        <rFont val="宋体"/>
        <charset val="134"/>
      </rPr>
      <t>罐</t>
    </r>
    <r>
      <rPr>
        <sz val="10"/>
        <rFont val="Arial"/>
      </rPr>
      <t>+55g/</t>
    </r>
    <r>
      <rPr>
        <sz val="10"/>
        <rFont val="宋体"/>
        <charset val="134"/>
      </rPr>
      <t>瓶</t>
    </r>
    <r>
      <rPr>
        <sz val="10"/>
        <rFont val="Arial"/>
      </rPr>
      <t>x1</t>
    </r>
    <r>
      <rPr>
        <sz val="10"/>
        <rFont val="宋体"/>
        <charset val="134"/>
      </rPr>
      <t>瓶</t>
    </r>
    <r>
      <rPr>
        <sz val="10"/>
        <rFont val="Arial"/>
      </rPr>
      <t>)</t>
    </r>
  </si>
  <si>
    <t>汤臣倍健胶原软骨素钙片</t>
  </si>
  <si>
    <r>
      <rPr>
        <sz val="10"/>
        <rFont val="Arial"/>
      </rPr>
      <t>180g(108g/</t>
    </r>
    <r>
      <rPr>
        <sz val="10"/>
        <rFont val="宋体"/>
        <charset val="134"/>
      </rPr>
      <t>瓶</t>
    </r>
    <r>
      <rPr>
        <sz val="10"/>
        <rFont val="Arial"/>
      </rPr>
      <t>+36g/</t>
    </r>
    <r>
      <rPr>
        <sz val="10"/>
        <rFont val="宋体"/>
        <charset val="134"/>
      </rPr>
      <t>瓶</t>
    </r>
    <r>
      <rPr>
        <sz val="10"/>
        <rFont val="Arial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</si>
  <si>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</rPr>
      <t>CE</t>
    </r>
    <r>
      <rPr>
        <sz val="10"/>
        <rFont val="宋体"/>
        <charset val="134"/>
      </rPr>
      <t>片</t>
    </r>
  </si>
  <si>
    <r>
      <rPr>
        <sz val="10"/>
        <rFont val="Arial"/>
      </rPr>
      <t>0.75gx60</t>
    </r>
    <r>
      <rPr>
        <sz val="10"/>
        <rFont val="宋体"/>
        <charset val="134"/>
      </rPr>
      <t>片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</si>
  <si>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</si>
  <si>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</si>
  <si>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</si>
  <si>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</si>
  <si>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</si>
  <si>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</si>
  <si>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</rPr>
      <t>22.5g</t>
    </r>
    <r>
      <rPr>
        <sz val="10"/>
        <rFont val="宋体"/>
        <charset val="134"/>
      </rPr>
      <t>（</t>
    </r>
    <r>
      <rPr>
        <sz val="10"/>
        <rFont val="Arial"/>
      </rPr>
      <t>0.5g/粒×45粒）</t>
    </r>
  </si>
  <si>
    <t>金乐心辅酶Q10天然维生素E软胶囊</t>
  </si>
  <si>
    <r>
      <rPr>
        <sz val="10"/>
        <rFont val="Arial"/>
      </rPr>
      <t>27g(450mg×60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</si>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</sst>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2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b/>
      <sz val="10"/>
      <name val="Arial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6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6" applyNumberFormat="1" applyFont="1" applyFill="1" applyBorder="1" applyAlignment="1">
      <alignment horizontal="center" vertical="top"/>
    </xf>
    <xf numFmtId="177" fontId="4" fillId="0" borderId="1" xfId="6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top"/>
    </xf>
    <xf numFmtId="0" fontId="2" fillId="0" borderId="1" xfId="6" applyNumberFormat="1" applyFont="1" applyFill="1" applyBorder="1" applyAlignment="1">
      <alignment horizontal="center" vertical="top"/>
    </xf>
    <xf numFmtId="0" fontId="5" fillId="0" borderId="1" xfId="2" applyFont="1" applyFill="1" applyBorder="1" applyAlignment="1">
      <alignment horizontal="center" vertical="top"/>
    </xf>
    <xf numFmtId="0" fontId="2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2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177" fontId="1" fillId="2" borderId="1" xfId="1" applyNumberFormat="1" applyFont="1" applyFill="1" applyBorder="1" applyAlignment="1">
      <alignment horizontal="center" vertical="center" wrapText="1"/>
    </xf>
    <xf numFmtId="177" fontId="2" fillId="2" borderId="1" xfId="6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" applyNumberFormat="1" applyFont="1" applyFill="1" applyBorder="1" applyAlignment="1">
      <alignment horizontal="center" vertical="center" wrapText="1"/>
    </xf>
    <xf numFmtId="177" fontId="4" fillId="2" borderId="1" xfId="6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6" applyNumberFormat="1" applyFont="1" applyFill="1" applyBorder="1" applyAlignment="1">
      <alignment horizontal="center" vertical="top"/>
    </xf>
    <xf numFmtId="0" fontId="5" fillId="2" borderId="1" xfId="2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center" vertical="center"/>
    </xf>
    <xf numFmtId="176" fontId="2" fillId="2" borderId="1" xfId="2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top"/>
    </xf>
    <xf numFmtId="176" fontId="2" fillId="2" borderId="1" xfId="2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177" fontId="1" fillId="0" borderId="1" xfId="1" applyNumberFormat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top"/>
    </xf>
    <xf numFmtId="0" fontId="4" fillId="0" borderId="1" xfId="2" applyFont="1" applyFill="1" applyBorder="1" applyAlignment="1">
      <alignment horizontal="center" vertical="top"/>
    </xf>
    <xf numFmtId="177" fontId="4" fillId="0" borderId="1" xfId="6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7" applyFont="1" applyFill="1" applyBorder="1" applyAlignment="1">
      <alignment horizontal="center" vertical="top"/>
    </xf>
    <xf numFmtId="0" fontId="4" fillId="0" borderId="1" xfId="7" applyFont="1" applyFill="1" applyBorder="1" applyAlignment="1">
      <alignment horizontal="left" vertical="top"/>
    </xf>
    <xf numFmtId="0" fontId="4" fillId="0" borderId="1" xfId="5" applyFont="1" applyFill="1" applyBorder="1" applyAlignment="1">
      <alignment horizontal="center" vertical="top"/>
    </xf>
    <xf numFmtId="0" fontId="4" fillId="0" borderId="1" xfId="5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177" fontId="1" fillId="0" borderId="1" xfId="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2" applyNumberFormat="1" applyFont="1" applyFill="1" applyBorder="1" applyAlignment="1">
      <alignment horizontal="center" vertical="top"/>
    </xf>
    <xf numFmtId="177" fontId="2" fillId="0" borderId="1" xfId="1" applyNumberFormat="1" applyFont="1" applyFill="1" applyBorder="1" applyAlignment="1">
      <alignment horizontal="center" vertical="top"/>
    </xf>
    <xf numFmtId="177" fontId="19" fillId="0" borderId="1" xfId="6" applyNumberFormat="1" applyFont="1" applyFill="1" applyBorder="1" applyAlignment="1">
      <alignment horizontal="center" vertical="top"/>
    </xf>
    <xf numFmtId="0" fontId="2" fillId="0" borderId="1" xfId="4" applyFont="1" applyFill="1" applyBorder="1" applyAlignment="1">
      <alignment horizontal="center" vertical="top"/>
    </xf>
    <xf numFmtId="0" fontId="2" fillId="0" borderId="1" xfId="4" applyFont="1" applyFill="1" applyBorder="1" applyAlignment="1">
      <alignment horizontal="left" vertical="top"/>
    </xf>
    <xf numFmtId="0" fontId="6" fillId="0" borderId="1" xfId="2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center" vertical="top"/>
    </xf>
    <xf numFmtId="176" fontId="4" fillId="0" borderId="1" xfId="2" applyNumberFormat="1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4" fillId="0" borderId="0" xfId="2" applyFont="1" applyFill="1" applyBorder="1" applyAlignment="1">
      <alignment horizontal="left" vertical="top"/>
    </xf>
    <xf numFmtId="0" fontId="4" fillId="0" borderId="0" xfId="5" applyFont="1" applyFill="1" applyBorder="1" applyAlignment="1">
      <alignment horizontal="left" vertical="top"/>
    </xf>
    <xf numFmtId="177" fontId="1" fillId="0" borderId="1" xfId="1" applyNumberFormat="1" applyFont="1" applyFill="1" applyBorder="1" applyAlignment="1">
      <alignment horizontal="left" vertical="top"/>
    </xf>
    <xf numFmtId="177" fontId="19" fillId="0" borderId="1" xfId="6" applyNumberFormat="1" applyFont="1" applyFill="1" applyBorder="1" applyAlignment="1">
      <alignment horizontal="left" vertical="top"/>
    </xf>
    <xf numFmtId="0" fontId="2" fillId="0" borderId="0" xfId="4" applyFont="1" applyFill="1" applyBorder="1" applyAlignment="1">
      <alignment horizontal="left" vertical="top"/>
    </xf>
    <xf numFmtId="0" fontId="20" fillId="0" borderId="0" xfId="2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" applyFont="1" applyFill="1" applyBorder="1" applyAlignment="1">
      <alignment vertical="center"/>
    </xf>
    <xf numFmtId="0" fontId="2" fillId="0" borderId="1" xfId="3" applyFont="1" applyFill="1" applyBorder="1" applyAlignment="1">
      <alignment horizontal="center" vertical="top"/>
    </xf>
    <xf numFmtId="0" fontId="2" fillId="0" borderId="1" xfId="3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177" fontId="4" fillId="0" borderId="1" xfId="6" applyNumberFormat="1" applyFont="1" applyFill="1" applyBorder="1" applyAlignment="1">
      <alignment horizontal="center" vertical="top"/>
    </xf>
    <xf numFmtId="177" fontId="4" fillId="0" borderId="1" xfId="6" applyNumberFormat="1" applyFont="1" applyFill="1" applyBorder="1" applyAlignment="1">
      <alignment horizontal="left" vertical="top"/>
    </xf>
    <xf numFmtId="1" fontId="4" fillId="0" borderId="1" xfId="2" applyNumberFormat="1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top"/>
    </xf>
    <xf numFmtId="0" fontId="4" fillId="0" borderId="1" xfId="6" applyNumberFormat="1" applyFont="1" applyFill="1" applyBorder="1" applyAlignment="1">
      <alignment horizontal="center" vertical="top"/>
    </xf>
    <xf numFmtId="0" fontId="2" fillId="0" borderId="1" xfId="1" applyNumberFormat="1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vertical="top"/>
    </xf>
    <xf numFmtId="176" fontId="4" fillId="0" borderId="1" xfId="2" applyNumberFormat="1" applyFont="1" applyFill="1" applyBorder="1" applyAlignment="1">
      <alignment horizontal="center" vertical="top"/>
    </xf>
    <xf numFmtId="176" fontId="4" fillId="0" borderId="1" xfId="2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1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2" xfId="1" applyNumberFormat="1" applyFont="1" applyFill="1" applyBorder="1" applyAlignment="1">
      <alignment horizontal="center" vertical="center"/>
    </xf>
    <xf numFmtId="9" fontId="2" fillId="0" borderId="7" xfId="1" applyNumberFormat="1" applyFont="1" applyFill="1" applyBorder="1" applyAlignment="1">
      <alignment horizontal="center" vertical="center"/>
    </xf>
    <xf numFmtId="9" fontId="2" fillId="0" borderId="3" xfId="1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2" xfId="1" applyFont="1" applyFill="1" applyBorder="1" applyAlignment="1">
      <alignment horizontal="center" vertical="center"/>
    </xf>
    <xf numFmtId="9" fontId="2" fillId="0" borderId="7" xfId="1" applyFont="1" applyFill="1" applyBorder="1" applyAlignment="1">
      <alignment horizontal="center" vertical="center"/>
    </xf>
    <xf numFmtId="9" fontId="2" fillId="0" borderId="3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" applyNumberFormat="1" applyFont="1" applyFill="1" applyBorder="1" applyAlignment="1">
      <alignment horizontal="center" vertical="top"/>
    </xf>
    <xf numFmtId="0" fontId="1" fillId="0" borderId="4" xfId="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0" borderId="1" xfId="1" applyNumberFormat="1" applyFont="1" applyFill="1" applyBorder="1" applyAlignment="1">
      <alignment horizontal="center" vertical="top" wrapText="1"/>
    </xf>
    <xf numFmtId="0" fontId="1" fillId="0" borderId="4" xfId="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/>
    </xf>
    <xf numFmtId="0" fontId="22" fillId="0" borderId="1" xfId="2" applyFont="1" applyFill="1" applyBorder="1" applyAlignment="1">
      <alignment horizontal="center" vertical="top"/>
    </xf>
    <xf numFmtId="176" fontId="22" fillId="0" borderId="1" xfId="2" applyNumberFormat="1" applyFont="1" applyFill="1" applyBorder="1" applyAlignment="1">
      <alignment horizontal="center" vertical="top"/>
    </xf>
    <xf numFmtId="0" fontId="22" fillId="0" borderId="1" xfId="2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top"/>
    </xf>
    <xf numFmtId="177" fontId="22" fillId="0" borderId="1" xfId="6" applyNumberFormat="1" applyFont="1" applyFill="1" applyBorder="1" applyAlignment="1">
      <alignment horizontal="left" vertical="top"/>
    </xf>
    <xf numFmtId="177" fontId="22" fillId="0" borderId="1" xfId="6" applyNumberFormat="1" applyFont="1" applyFill="1" applyBorder="1" applyAlignment="1">
      <alignment horizontal="center" vertical="top"/>
    </xf>
  </cellXfs>
  <cellStyles count="8">
    <cellStyle name="百分比" xfId="1" builtinId="5"/>
    <cellStyle name="百分比 10 2" xfId="6"/>
    <cellStyle name="常规" xfId="0" builtinId="0"/>
    <cellStyle name="常规 10 2" xfId="2"/>
    <cellStyle name="常规 17" xfId="5"/>
    <cellStyle name="常规 2" xfId="4"/>
    <cellStyle name="常规 20" xfId="3"/>
    <cellStyle name="常规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18405.169999999998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17980.599999999999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16861.599999999999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16619.099999999999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316.10000000000002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296.10000000000002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4840.3900000000003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4522.7299999999996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4154.5200000000004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2438.5500000000002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2261.2800000000002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599143.44999999995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A105"/>
  <sheetViews>
    <sheetView tabSelected="1" workbookViewId="0">
      <pane xSplit="4" ySplit="2" topLeftCell="E3" activePane="bottomRight" state="frozen"/>
      <selection pane="topRight"/>
      <selection pane="bottomLeft"/>
      <selection pane="bottomRight" activeCell="H33" sqref="H33:I33"/>
    </sheetView>
  </sheetViews>
  <sheetFormatPr defaultColWidth="9" defaultRowHeight="12.95" customHeight="1"/>
  <cols>
    <col min="1" max="1" width="3.125" style="137" customWidth="1"/>
    <col min="2" max="2" width="9.375" style="3" customWidth="1"/>
    <col min="3" max="3" width="20.875" style="137" customWidth="1"/>
    <col min="4" max="4" width="11.625" style="137" customWidth="1"/>
    <col min="5" max="5" width="5.125" style="3" customWidth="1"/>
    <col min="6" max="7" width="5.375" style="3" customWidth="1"/>
    <col min="8" max="8" width="7.875" style="137" customWidth="1"/>
    <col min="9" max="9" width="7.875" style="3" customWidth="1"/>
    <col min="10" max="10" width="7.75" style="141" customWidth="1"/>
    <col min="11" max="11" width="6.375" style="3" customWidth="1"/>
    <col min="12" max="12" width="6.875" style="3" customWidth="1"/>
    <col min="13" max="13" width="6.625" style="3" customWidth="1"/>
    <col min="14" max="14" width="6.875" style="141" customWidth="1"/>
    <col min="15" max="15" width="6.75" style="3" customWidth="1"/>
    <col min="16" max="16" width="5.625" style="3" customWidth="1"/>
    <col min="17" max="17" width="6.25" style="3" customWidth="1"/>
    <col min="18" max="18" width="8.25" style="137" customWidth="1"/>
    <col min="19" max="19" width="9.625" style="137" customWidth="1"/>
    <col min="20" max="20" width="9" style="137"/>
    <col min="21" max="22" width="9.375" style="137"/>
    <col min="23" max="24" width="9" style="137"/>
    <col min="25" max="26" width="10.375" style="137"/>
    <col min="27" max="27" width="9.375" style="137"/>
    <col min="28" max="29" width="10.375" style="137"/>
    <col min="30" max="30" width="9.25" style="137"/>
    <col min="31" max="31" width="9" style="137"/>
    <col min="32" max="34" width="12.625" style="137"/>
    <col min="35" max="35" width="9.25" style="137"/>
    <col min="36" max="36" width="10.25" style="137" customWidth="1"/>
    <col min="37" max="127" width="9" style="137"/>
    <col min="128" max="16384" width="9" style="4"/>
  </cols>
  <sheetData>
    <row r="1" spans="1:201" s="133" customFormat="1" ht="12.95" customHeight="1">
      <c r="A1" s="142"/>
      <c r="B1" s="23"/>
      <c r="C1" s="142"/>
      <c r="D1" s="142"/>
      <c r="E1" s="198" t="s">
        <v>0</v>
      </c>
      <c r="F1" s="198"/>
      <c r="G1" s="198"/>
      <c r="H1" s="199"/>
      <c r="I1" s="198"/>
      <c r="J1" s="200" t="s">
        <v>1</v>
      </c>
      <c r="K1" s="200"/>
      <c r="L1" s="200"/>
      <c r="M1" s="200"/>
      <c r="N1" s="200"/>
      <c r="O1" s="200" t="s">
        <v>2</v>
      </c>
      <c r="P1" s="200"/>
      <c r="Q1" s="200"/>
      <c r="R1" s="200"/>
      <c r="S1" s="200"/>
      <c r="T1" s="201" t="s">
        <v>3</v>
      </c>
      <c r="U1" s="202"/>
      <c r="V1" s="202"/>
      <c r="W1" s="202"/>
      <c r="X1" s="203"/>
      <c r="Y1" s="201" t="s">
        <v>4</v>
      </c>
      <c r="Z1" s="202"/>
      <c r="AA1" s="201" t="s">
        <v>5</v>
      </c>
      <c r="AB1" s="202"/>
      <c r="AC1" s="202"/>
      <c r="AD1" s="202"/>
      <c r="AE1" s="203"/>
      <c r="AF1" s="201" t="s">
        <v>6</v>
      </c>
      <c r="AG1" s="202"/>
      <c r="AH1" s="204"/>
      <c r="AI1" s="202"/>
      <c r="AJ1" s="203"/>
    </row>
    <row r="2" spans="1:201" s="134" customFormat="1" ht="24.95" customHeight="1">
      <c r="A2" s="49" t="s">
        <v>7</v>
      </c>
      <c r="B2" s="5" t="s">
        <v>8</v>
      </c>
      <c r="C2" s="49" t="s">
        <v>9</v>
      </c>
      <c r="D2" s="49" t="s">
        <v>10</v>
      </c>
      <c r="E2" s="6" t="s">
        <v>11</v>
      </c>
      <c r="F2" s="6" t="s">
        <v>12</v>
      </c>
      <c r="G2" s="6" t="s">
        <v>13</v>
      </c>
      <c r="H2" s="14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0" t="s">
        <v>11</v>
      </c>
      <c r="U2" s="60" t="s">
        <v>12</v>
      </c>
      <c r="V2" s="60" t="s">
        <v>13</v>
      </c>
      <c r="W2" s="60" t="s">
        <v>14</v>
      </c>
      <c r="X2" s="60" t="s">
        <v>15</v>
      </c>
      <c r="Y2" s="60" t="s">
        <v>16</v>
      </c>
      <c r="Z2" s="60"/>
      <c r="AA2" s="60" t="s">
        <v>11</v>
      </c>
      <c r="AB2" s="60" t="s">
        <v>12</v>
      </c>
      <c r="AC2" s="60" t="s">
        <v>13</v>
      </c>
      <c r="AD2" s="60" t="s">
        <v>14</v>
      </c>
      <c r="AE2" s="60" t="s">
        <v>15</v>
      </c>
      <c r="AF2" s="60" t="s">
        <v>11</v>
      </c>
      <c r="AG2" s="60" t="s">
        <v>12</v>
      </c>
      <c r="AH2" s="60" t="s">
        <v>13</v>
      </c>
      <c r="AI2" s="60" t="s">
        <v>14</v>
      </c>
      <c r="AJ2" s="60" t="s">
        <v>17</v>
      </c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</row>
    <row r="3" spans="1:201" s="135" customFormat="1" ht="12">
      <c r="A3" s="144">
        <v>1</v>
      </c>
      <c r="B3" s="145">
        <v>594</v>
      </c>
      <c r="C3" s="144" t="s">
        <v>18</v>
      </c>
      <c r="D3" s="144" t="s">
        <v>19</v>
      </c>
      <c r="E3" s="9">
        <v>1</v>
      </c>
      <c r="F3" s="9">
        <v>2</v>
      </c>
      <c r="G3" s="9">
        <v>3</v>
      </c>
      <c r="H3" s="146"/>
      <c r="I3" s="9"/>
      <c r="J3" s="163">
        <v>1770</v>
      </c>
      <c r="K3" s="164">
        <v>1947</v>
      </c>
      <c r="L3" s="164">
        <v>2124</v>
      </c>
      <c r="M3" s="164"/>
      <c r="N3" s="163"/>
      <c r="O3" s="9">
        <v>49</v>
      </c>
      <c r="P3" s="165">
        <v>54</v>
      </c>
      <c r="Q3" s="165">
        <v>59</v>
      </c>
      <c r="R3" s="145"/>
      <c r="S3" s="166"/>
      <c r="T3" s="167">
        <v>269.10000000000002</v>
      </c>
      <c r="U3" s="167">
        <v>296.01</v>
      </c>
      <c r="V3" s="167">
        <v>322.92</v>
      </c>
      <c r="W3" s="167"/>
      <c r="X3" s="167"/>
      <c r="Y3" s="167">
        <f>VLOOKUP(B:B,[1]查询时间段分门店销售明细!$B$1:$X$65536,23,0)</f>
        <v>2261.2800000000002</v>
      </c>
      <c r="Z3" s="167"/>
      <c r="AA3" s="167">
        <v>916.56</v>
      </c>
      <c r="AB3" s="167">
        <v>1008.216</v>
      </c>
      <c r="AC3" s="167">
        <v>1099.8720000000001</v>
      </c>
      <c r="AD3" s="167"/>
      <c r="AE3" s="167"/>
      <c r="AF3" s="167">
        <v>9298.7999999999993</v>
      </c>
      <c r="AG3" s="167">
        <v>10228.68</v>
      </c>
      <c r="AH3" s="167">
        <v>11158.56</v>
      </c>
      <c r="AI3" s="167"/>
      <c r="AJ3" s="167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T3" s="170"/>
      <c r="EU3" s="170"/>
      <c r="EV3" s="170"/>
      <c r="EW3" s="170"/>
      <c r="EX3" s="170"/>
      <c r="EY3" s="170"/>
      <c r="EZ3" s="170"/>
      <c r="FA3" s="170"/>
      <c r="FB3" s="170"/>
      <c r="FC3" s="170"/>
      <c r="FD3" s="170"/>
      <c r="FE3" s="170"/>
      <c r="FF3" s="170"/>
      <c r="FG3" s="170"/>
      <c r="FH3" s="170"/>
      <c r="FI3" s="170"/>
      <c r="FJ3" s="170"/>
      <c r="FK3" s="170"/>
      <c r="FL3" s="170"/>
      <c r="FM3" s="170"/>
      <c r="FN3" s="170"/>
      <c r="FO3" s="170"/>
    </row>
    <row r="4" spans="1:201" s="136" customFormat="1" ht="12.95" customHeight="1">
      <c r="A4" s="144">
        <v>2</v>
      </c>
      <c r="B4" s="147">
        <v>549</v>
      </c>
      <c r="C4" s="148" t="s">
        <v>20</v>
      </c>
      <c r="D4" s="148" t="s">
        <v>19</v>
      </c>
      <c r="E4" s="9">
        <v>1</v>
      </c>
      <c r="F4" s="9">
        <v>2</v>
      </c>
      <c r="G4" s="9">
        <v>3</v>
      </c>
      <c r="H4" s="146"/>
      <c r="I4" s="9"/>
      <c r="J4" s="163">
        <v>1462</v>
      </c>
      <c r="K4" s="164">
        <v>1608.2</v>
      </c>
      <c r="L4" s="164">
        <v>1754.4</v>
      </c>
      <c r="M4" s="164"/>
      <c r="N4" s="163"/>
      <c r="O4" s="9">
        <v>48</v>
      </c>
      <c r="P4" s="165">
        <v>53</v>
      </c>
      <c r="Q4" s="165">
        <v>58</v>
      </c>
      <c r="R4" s="145"/>
      <c r="S4" s="166"/>
      <c r="T4" s="148">
        <v>266.39999999999998</v>
      </c>
      <c r="U4" s="148">
        <v>293.04000000000002</v>
      </c>
      <c r="V4" s="148">
        <v>319.68</v>
      </c>
      <c r="W4" s="148"/>
      <c r="X4" s="148"/>
      <c r="Y4" s="167">
        <f>VLOOKUP(B:B,[1]查询时间段分门店销售明细!$B$1:$X$65536,23,0)</f>
        <v>2623.2</v>
      </c>
      <c r="Z4" s="148"/>
      <c r="AA4" s="148">
        <v>992.88</v>
      </c>
      <c r="AB4" s="148">
        <v>1092.1679999999999</v>
      </c>
      <c r="AC4" s="148">
        <v>1191.4559999999999</v>
      </c>
      <c r="AD4" s="148"/>
      <c r="AE4" s="148"/>
      <c r="AF4" s="148">
        <v>10859.4</v>
      </c>
      <c r="AG4" s="148">
        <v>11945.34</v>
      </c>
      <c r="AH4" s="148">
        <v>13031.28</v>
      </c>
      <c r="AI4" s="148"/>
      <c r="AJ4" s="148"/>
    </row>
    <row r="5" spans="1:201" s="135" customFormat="1" ht="12">
      <c r="A5" s="144">
        <v>3</v>
      </c>
      <c r="B5" s="147">
        <v>746</v>
      </c>
      <c r="C5" s="148" t="s">
        <v>21</v>
      </c>
      <c r="D5" s="148" t="s">
        <v>19</v>
      </c>
      <c r="E5" s="9">
        <v>2</v>
      </c>
      <c r="F5" s="9">
        <v>3</v>
      </c>
      <c r="G5" s="9">
        <v>4</v>
      </c>
      <c r="H5" s="146"/>
      <c r="I5" s="9"/>
      <c r="J5" s="163">
        <v>1478</v>
      </c>
      <c r="K5" s="164">
        <v>1625.8</v>
      </c>
      <c r="L5" s="164">
        <v>1773.6</v>
      </c>
      <c r="M5" s="164"/>
      <c r="N5" s="163"/>
      <c r="O5" s="9">
        <v>88</v>
      </c>
      <c r="P5" s="165">
        <v>97</v>
      </c>
      <c r="Q5" s="165">
        <v>106</v>
      </c>
      <c r="R5" s="145"/>
      <c r="S5" s="166"/>
      <c r="T5" s="148">
        <v>504</v>
      </c>
      <c r="U5" s="148">
        <v>554.4</v>
      </c>
      <c r="V5" s="148">
        <v>604.79999999999995</v>
      </c>
      <c r="W5" s="148"/>
      <c r="X5" s="148"/>
      <c r="Y5" s="167">
        <f>VLOOKUP(B:B,[1]查询时间段分门店销售明细!$B$1:$X$65536,23,0)</f>
        <v>2989.33</v>
      </c>
      <c r="Z5" s="148"/>
      <c r="AA5" s="148">
        <v>1643.76</v>
      </c>
      <c r="AB5" s="148">
        <v>1808.136</v>
      </c>
      <c r="AC5" s="148">
        <v>1972.5119999999999</v>
      </c>
      <c r="AD5" s="148"/>
      <c r="AE5" s="148"/>
      <c r="AF5" s="148">
        <v>13189.5</v>
      </c>
      <c r="AG5" s="148">
        <v>14508.45</v>
      </c>
      <c r="AH5" s="148">
        <v>15827.4</v>
      </c>
      <c r="AI5" s="148"/>
      <c r="AJ5" s="148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/>
      <c r="FJ5" s="136"/>
      <c r="FK5" s="136"/>
      <c r="FL5" s="136"/>
      <c r="FM5" s="136"/>
      <c r="FN5" s="136"/>
      <c r="FO5" s="136"/>
    </row>
    <row r="6" spans="1:201" s="136" customFormat="1" ht="12">
      <c r="A6" s="144">
        <v>4</v>
      </c>
      <c r="B6" s="147">
        <v>716</v>
      </c>
      <c r="C6" s="148" t="s">
        <v>22</v>
      </c>
      <c r="D6" s="148" t="s">
        <v>19</v>
      </c>
      <c r="E6" s="9">
        <v>1</v>
      </c>
      <c r="F6" s="9">
        <v>2</v>
      </c>
      <c r="G6" s="9">
        <v>3</v>
      </c>
      <c r="H6" s="146"/>
      <c r="I6" s="9"/>
      <c r="J6" s="163">
        <v>1433</v>
      </c>
      <c r="K6" s="164">
        <v>1576.3</v>
      </c>
      <c r="L6" s="164">
        <v>1719.6</v>
      </c>
      <c r="M6" s="164"/>
      <c r="N6" s="163"/>
      <c r="O6" s="9">
        <v>61</v>
      </c>
      <c r="P6" s="165">
        <v>67</v>
      </c>
      <c r="Q6" s="165">
        <v>73</v>
      </c>
      <c r="R6" s="145"/>
      <c r="S6" s="166"/>
      <c r="T6" s="148">
        <v>394.2</v>
      </c>
      <c r="U6" s="148">
        <v>433.62</v>
      </c>
      <c r="V6" s="148">
        <v>473.04</v>
      </c>
      <c r="W6" s="148"/>
      <c r="X6" s="148"/>
      <c r="Y6" s="167">
        <f>VLOOKUP(B:B,[1]查询时间段分门店销售明细!$B$1:$X$65536,23,0)</f>
        <v>3331.62</v>
      </c>
      <c r="Z6" s="148"/>
      <c r="AA6" s="148">
        <v>1126.08</v>
      </c>
      <c r="AB6" s="148">
        <v>1238.6880000000001</v>
      </c>
      <c r="AC6" s="148">
        <v>1351.296</v>
      </c>
      <c r="AD6" s="148"/>
      <c r="AE6" s="148"/>
      <c r="AF6" s="148">
        <v>8323.2000000000007</v>
      </c>
      <c r="AG6" s="148">
        <v>9155.52</v>
      </c>
      <c r="AH6" s="148">
        <v>9987.84</v>
      </c>
      <c r="AI6" s="148"/>
      <c r="AJ6" s="148"/>
    </row>
    <row r="7" spans="1:201" s="135" customFormat="1" ht="14.25">
      <c r="A7" s="144">
        <v>5</v>
      </c>
      <c r="B7" s="145">
        <v>717</v>
      </c>
      <c r="C7" s="144" t="s">
        <v>23</v>
      </c>
      <c r="D7" s="144" t="s">
        <v>19</v>
      </c>
      <c r="E7" s="9">
        <v>2</v>
      </c>
      <c r="F7" s="9">
        <v>3</v>
      </c>
      <c r="G7" s="9">
        <v>4</v>
      </c>
      <c r="H7" s="146"/>
      <c r="I7" s="9"/>
      <c r="J7" s="163">
        <v>1854</v>
      </c>
      <c r="K7" s="164">
        <v>2039.4</v>
      </c>
      <c r="L7" s="164">
        <v>2224.8000000000002</v>
      </c>
      <c r="M7" s="164"/>
      <c r="N7" s="163"/>
      <c r="O7" s="9">
        <v>69</v>
      </c>
      <c r="P7" s="165">
        <v>76</v>
      </c>
      <c r="Q7" s="165">
        <v>83</v>
      </c>
      <c r="R7" s="145"/>
      <c r="S7" s="166"/>
      <c r="T7" s="144">
        <v>385.2</v>
      </c>
      <c r="U7" s="144">
        <v>423.72</v>
      </c>
      <c r="V7" s="144">
        <v>462.24</v>
      </c>
      <c r="W7" s="144"/>
      <c r="X7" s="144"/>
      <c r="Y7" s="167">
        <f>VLOOKUP(B:B,[1]查询时间段分门店销售明细!$B$1:$X$65536,23,0)</f>
        <v>3038.04</v>
      </c>
      <c r="Z7" s="144"/>
      <c r="AA7" s="144">
        <v>1265.76</v>
      </c>
      <c r="AB7" s="144">
        <v>1392.336</v>
      </c>
      <c r="AC7" s="144">
        <v>1518.912</v>
      </c>
      <c r="AD7" s="144"/>
      <c r="AE7" s="144"/>
      <c r="AF7" s="144">
        <v>11819.7</v>
      </c>
      <c r="AG7" s="144">
        <v>13001.67</v>
      </c>
      <c r="AH7" s="144">
        <v>14183.64</v>
      </c>
      <c r="AI7" s="144"/>
      <c r="AJ7" s="144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1"/>
      <c r="DX7" s="176"/>
      <c r="DY7" s="176"/>
      <c r="DZ7" s="176"/>
      <c r="EA7" s="176"/>
      <c r="EB7" s="176"/>
      <c r="EC7" s="176"/>
      <c r="ED7" s="176"/>
      <c r="EE7" s="176"/>
      <c r="EF7" s="176"/>
      <c r="EG7" s="176"/>
      <c r="EH7" s="176"/>
      <c r="EI7" s="176"/>
      <c r="EJ7" s="176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176"/>
      <c r="EV7" s="176"/>
      <c r="EW7" s="176"/>
      <c r="EX7" s="176"/>
      <c r="EY7" s="176"/>
      <c r="EZ7" s="176"/>
      <c r="FA7" s="176"/>
      <c r="FB7" s="176"/>
      <c r="FC7" s="176"/>
      <c r="FD7" s="176"/>
      <c r="FE7" s="176"/>
      <c r="FF7" s="176"/>
      <c r="FG7" s="176"/>
      <c r="FH7" s="176"/>
      <c r="FI7" s="176"/>
      <c r="FJ7" s="176"/>
      <c r="FK7" s="176"/>
      <c r="FL7" s="176"/>
      <c r="FM7" s="176"/>
      <c r="FN7" s="176"/>
      <c r="FO7" s="176"/>
      <c r="FP7" s="176"/>
      <c r="FQ7" s="176"/>
    </row>
    <row r="8" spans="1:201" s="136" customFormat="1" ht="12">
      <c r="A8" s="144">
        <v>6</v>
      </c>
      <c r="B8" s="147">
        <v>720</v>
      </c>
      <c r="C8" s="148" t="s">
        <v>24</v>
      </c>
      <c r="D8" s="148" t="s">
        <v>19</v>
      </c>
      <c r="E8" s="9">
        <v>1</v>
      </c>
      <c r="F8" s="9">
        <v>2</v>
      </c>
      <c r="G8" s="9">
        <v>3</v>
      </c>
      <c r="H8" s="146"/>
      <c r="I8" s="9"/>
      <c r="J8" s="163">
        <v>1957</v>
      </c>
      <c r="K8" s="164">
        <v>2152.6999999999998</v>
      </c>
      <c r="L8" s="164">
        <v>2348.4</v>
      </c>
      <c r="M8" s="164"/>
      <c r="N8" s="163"/>
      <c r="O8" s="9">
        <v>47</v>
      </c>
      <c r="P8" s="165">
        <v>52</v>
      </c>
      <c r="Q8" s="165">
        <v>56</v>
      </c>
      <c r="R8" s="145"/>
      <c r="S8" s="166"/>
      <c r="T8" s="148">
        <v>252</v>
      </c>
      <c r="U8" s="148">
        <v>277.2</v>
      </c>
      <c r="V8" s="148">
        <v>302.39999999999998</v>
      </c>
      <c r="W8" s="148"/>
      <c r="X8" s="148"/>
      <c r="Y8" s="167">
        <f>VLOOKUP(B:B,[1]查询时间段分门店销售明细!$B$1:$X$65536,23,0)</f>
        <v>1806.35</v>
      </c>
      <c r="Z8" s="148"/>
      <c r="AA8" s="148">
        <v>912.24</v>
      </c>
      <c r="AB8" s="148">
        <v>1003.4640000000001</v>
      </c>
      <c r="AC8" s="148">
        <v>1094.6880000000001</v>
      </c>
      <c r="AD8" s="148"/>
      <c r="AE8" s="148"/>
      <c r="AF8" s="148">
        <v>8591.4</v>
      </c>
      <c r="AG8" s="148">
        <v>9450.5400000000009</v>
      </c>
      <c r="AH8" s="148">
        <v>10309.68</v>
      </c>
      <c r="AI8" s="148"/>
      <c r="AJ8" s="148"/>
    </row>
    <row r="9" spans="1:201" s="135" customFormat="1" ht="12">
      <c r="A9" s="144">
        <v>7</v>
      </c>
      <c r="B9" s="147">
        <v>539</v>
      </c>
      <c r="C9" s="148" t="s">
        <v>25</v>
      </c>
      <c r="D9" s="148" t="s">
        <v>19</v>
      </c>
      <c r="E9" s="9">
        <v>1</v>
      </c>
      <c r="F9" s="9">
        <v>2</v>
      </c>
      <c r="G9" s="9">
        <v>3</v>
      </c>
      <c r="H9" s="146"/>
      <c r="I9" s="9"/>
      <c r="J9" s="163">
        <v>2669</v>
      </c>
      <c r="K9" s="164">
        <v>2935.9</v>
      </c>
      <c r="L9" s="164">
        <v>3202.8</v>
      </c>
      <c r="M9" s="164"/>
      <c r="N9" s="163"/>
      <c r="O9" s="9">
        <v>53</v>
      </c>
      <c r="P9" s="165">
        <v>58</v>
      </c>
      <c r="Q9" s="165">
        <v>64</v>
      </c>
      <c r="R9" s="145"/>
      <c r="S9" s="166"/>
      <c r="T9" s="168">
        <v>277.2</v>
      </c>
      <c r="U9" s="168">
        <v>304.92</v>
      </c>
      <c r="V9" s="168">
        <v>332.64</v>
      </c>
      <c r="W9" s="168"/>
      <c r="X9" s="168"/>
      <c r="Y9" s="167">
        <f>VLOOKUP(B:B,[1]查询时间段分门店销售明细!$B$1:$X$65536,23,0)</f>
        <v>2895.43</v>
      </c>
      <c r="Z9" s="168"/>
      <c r="AA9" s="168">
        <v>1076.4000000000001</v>
      </c>
      <c r="AB9" s="168">
        <v>1184.04</v>
      </c>
      <c r="AC9" s="168">
        <v>1291.68</v>
      </c>
      <c r="AD9" s="168"/>
      <c r="AE9" s="168"/>
      <c r="AF9" s="168">
        <v>15384.6</v>
      </c>
      <c r="AG9" s="168">
        <v>16923.060000000001</v>
      </c>
      <c r="AH9" s="168">
        <v>18461.52</v>
      </c>
      <c r="AI9" s="168"/>
      <c r="AJ9" s="168"/>
    </row>
    <row r="10" spans="1:201" s="136" customFormat="1" ht="12.95" customHeight="1">
      <c r="A10" s="144">
        <v>8</v>
      </c>
      <c r="B10" s="147">
        <v>721</v>
      </c>
      <c r="C10" s="148" t="s">
        <v>26</v>
      </c>
      <c r="D10" s="148" t="s">
        <v>19</v>
      </c>
      <c r="E10" s="9">
        <v>2</v>
      </c>
      <c r="F10" s="9">
        <v>3</v>
      </c>
      <c r="G10" s="9">
        <v>4</v>
      </c>
      <c r="H10" s="146"/>
      <c r="I10" s="9"/>
      <c r="J10" s="163">
        <v>2111</v>
      </c>
      <c r="K10" s="164">
        <v>2322.1</v>
      </c>
      <c r="L10" s="164">
        <v>2533.1999999999998</v>
      </c>
      <c r="M10" s="164"/>
      <c r="N10" s="163"/>
      <c r="O10" s="9">
        <v>86</v>
      </c>
      <c r="P10" s="165">
        <v>95</v>
      </c>
      <c r="Q10" s="165">
        <v>103</v>
      </c>
      <c r="R10" s="145"/>
      <c r="S10" s="166"/>
      <c r="T10" s="148">
        <v>411.3</v>
      </c>
      <c r="U10" s="148">
        <v>452.43</v>
      </c>
      <c r="V10" s="148">
        <v>493.56</v>
      </c>
      <c r="W10" s="148"/>
      <c r="X10" s="148"/>
      <c r="Y10" s="167">
        <f>VLOOKUP(B:B,[1]查询时间段分门店销售明细!$B$1:$X$65536,23,0)</f>
        <v>17980.599999999999</v>
      </c>
      <c r="Z10" s="148"/>
      <c r="AA10" s="148">
        <v>1379.52</v>
      </c>
      <c r="AB10" s="148">
        <v>1517.472</v>
      </c>
      <c r="AC10" s="148">
        <v>1655.424</v>
      </c>
      <c r="AD10" s="148"/>
      <c r="AE10" s="148"/>
      <c r="AF10" s="148">
        <v>15564.6</v>
      </c>
      <c r="AG10" s="148">
        <v>17121.060000000001</v>
      </c>
      <c r="AH10" s="148">
        <v>18677.52</v>
      </c>
      <c r="AI10" s="148"/>
      <c r="AJ10" s="148"/>
    </row>
    <row r="11" spans="1:201" s="135" customFormat="1" ht="12">
      <c r="A11" s="144">
        <v>9</v>
      </c>
      <c r="B11" s="145">
        <v>732</v>
      </c>
      <c r="C11" s="144" t="s">
        <v>27</v>
      </c>
      <c r="D11" s="144" t="s">
        <v>19</v>
      </c>
      <c r="E11" s="9">
        <v>1</v>
      </c>
      <c r="F11" s="9">
        <v>2</v>
      </c>
      <c r="G11" s="9">
        <v>3</v>
      </c>
      <c r="H11" s="146"/>
      <c r="I11" s="9"/>
      <c r="J11" s="163">
        <v>2366</v>
      </c>
      <c r="K11" s="164">
        <v>2602.6</v>
      </c>
      <c r="L11" s="164">
        <v>2839.2</v>
      </c>
      <c r="M11" s="164"/>
      <c r="N11" s="163"/>
      <c r="O11" s="9">
        <v>48</v>
      </c>
      <c r="P11" s="165">
        <v>53</v>
      </c>
      <c r="Q11" s="165">
        <v>58</v>
      </c>
      <c r="R11" s="145"/>
      <c r="S11" s="166"/>
      <c r="T11" s="167">
        <v>290.7</v>
      </c>
      <c r="U11" s="167">
        <v>319.77</v>
      </c>
      <c r="V11" s="167">
        <v>348.84</v>
      </c>
      <c r="W11" s="167"/>
      <c r="X11" s="167"/>
      <c r="Y11" s="167">
        <f>VLOOKUP(B:B,[1]查询时间段分门店销售明细!$B$1:$X$65536,23,0)</f>
        <v>12551</v>
      </c>
      <c r="Z11" s="167"/>
      <c r="AA11" s="167">
        <v>827.28</v>
      </c>
      <c r="AB11" s="167">
        <v>910.00800000000004</v>
      </c>
      <c r="AC11" s="167">
        <v>992.73599999999999</v>
      </c>
      <c r="AD11" s="167"/>
      <c r="AE11" s="167"/>
      <c r="AF11" s="167">
        <v>7065</v>
      </c>
      <c r="AG11" s="167">
        <v>7771.5</v>
      </c>
      <c r="AH11" s="167">
        <v>8478</v>
      </c>
      <c r="AI11" s="167"/>
      <c r="AJ11" s="167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70"/>
      <c r="EP11" s="170"/>
      <c r="EQ11" s="170"/>
      <c r="ER11" s="170"/>
      <c r="ES11" s="170"/>
      <c r="ET11" s="170"/>
      <c r="EU11" s="170"/>
      <c r="EV11" s="170"/>
      <c r="EW11" s="170"/>
      <c r="EX11" s="170"/>
      <c r="EY11" s="170"/>
      <c r="EZ11" s="170"/>
      <c r="FA11" s="170"/>
      <c r="FB11" s="170"/>
      <c r="FC11" s="170"/>
      <c r="FD11" s="170"/>
      <c r="FE11" s="170"/>
      <c r="FF11" s="170"/>
      <c r="FG11" s="170"/>
      <c r="FH11" s="170"/>
      <c r="FI11" s="170"/>
      <c r="FJ11" s="170"/>
      <c r="FK11" s="170"/>
      <c r="FL11" s="170"/>
      <c r="FM11" s="170"/>
      <c r="FN11" s="170"/>
      <c r="FO11" s="170"/>
    </row>
    <row r="12" spans="1:201" s="136" customFormat="1" ht="12.95" customHeight="1">
      <c r="A12" s="144">
        <v>10</v>
      </c>
      <c r="B12" s="147">
        <v>591</v>
      </c>
      <c r="C12" s="148" t="s">
        <v>28</v>
      </c>
      <c r="D12" s="148" t="s">
        <v>19</v>
      </c>
      <c r="E12" s="9">
        <v>3</v>
      </c>
      <c r="F12" s="9">
        <v>4</v>
      </c>
      <c r="G12" s="9">
        <v>5</v>
      </c>
      <c r="H12" s="146"/>
      <c r="I12" s="9"/>
      <c r="J12" s="163">
        <v>1860</v>
      </c>
      <c r="K12" s="164">
        <v>2046</v>
      </c>
      <c r="L12" s="164">
        <v>2232</v>
      </c>
      <c r="M12" s="164"/>
      <c r="N12" s="163"/>
      <c r="O12" s="9">
        <v>71</v>
      </c>
      <c r="P12" s="165">
        <v>78</v>
      </c>
      <c r="Q12" s="165">
        <v>85</v>
      </c>
      <c r="R12" s="145"/>
      <c r="S12" s="166"/>
      <c r="T12" s="148">
        <v>386.1</v>
      </c>
      <c r="U12" s="148">
        <v>424.71</v>
      </c>
      <c r="V12" s="148">
        <v>463.32</v>
      </c>
      <c r="W12" s="148"/>
      <c r="X12" s="148"/>
      <c r="Y12" s="167">
        <f>VLOOKUP(B:B,[1]查询时间段分门店销售明细!$B$1:$X$65536,23,0)</f>
        <v>6460</v>
      </c>
      <c r="Z12" s="148"/>
      <c r="AA12" s="148">
        <v>1239.1199999999999</v>
      </c>
      <c r="AB12" s="148">
        <v>1363.0319999999999</v>
      </c>
      <c r="AC12" s="148">
        <v>1486.944</v>
      </c>
      <c r="AD12" s="148"/>
      <c r="AE12" s="148"/>
      <c r="AF12" s="148">
        <v>10089.9</v>
      </c>
      <c r="AG12" s="148">
        <v>11098.89</v>
      </c>
      <c r="AH12" s="148">
        <v>12107.88</v>
      </c>
      <c r="AI12" s="148"/>
      <c r="AJ12" s="148"/>
    </row>
    <row r="13" spans="1:201" s="136" customFormat="1" ht="12.95" customHeight="1">
      <c r="A13" s="144">
        <v>11</v>
      </c>
      <c r="B13" s="147">
        <v>341</v>
      </c>
      <c r="C13" s="148" t="s">
        <v>29</v>
      </c>
      <c r="D13" s="148" t="s">
        <v>19</v>
      </c>
      <c r="E13" s="9">
        <v>5</v>
      </c>
      <c r="F13" s="9">
        <v>6</v>
      </c>
      <c r="G13" s="9">
        <v>7</v>
      </c>
      <c r="H13" s="146"/>
      <c r="I13" s="9"/>
      <c r="J13" s="163">
        <v>12475</v>
      </c>
      <c r="K13" s="164">
        <v>13722.5</v>
      </c>
      <c r="L13" s="164">
        <v>14970</v>
      </c>
      <c r="M13" s="164"/>
      <c r="N13" s="163"/>
      <c r="O13" s="9">
        <v>167</v>
      </c>
      <c r="P13" s="165">
        <v>184</v>
      </c>
      <c r="Q13" s="165">
        <v>200</v>
      </c>
      <c r="R13" s="145"/>
      <c r="S13" s="166"/>
      <c r="T13" s="157">
        <v>801.9</v>
      </c>
      <c r="U13" s="157">
        <v>882.09</v>
      </c>
      <c r="V13" s="157">
        <v>962.28</v>
      </c>
      <c r="W13" s="157"/>
      <c r="X13" s="157"/>
      <c r="Y13" s="167">
        <f>VLOOKUP(B:B,[1]查询时间段分门店销售明细!$B$1:$X$65536,23,0)</f>
        <v>1364.37</v>
      </c>
      <c r="Z13" s="157"/>
      <c r="AA13" s="157">
        <v>3594.24</v>
      </c>
      <c r="AB13" s="157">
        <v>3953.6640000000002</v>
      </c>
      <c r="AC13" s="157">
        <v>4313.0879999999997</v>
      </c>
      <c r="AD13" s="157"/>
      <c r="AE13" s="157"/>
      <c r="AF13" s="157">
        <v>54600.3</v>
      </c>
      <c r="AG13" s="157">
        <v>60060.33</v>
      </c>
      <c r="AH13" s="157">
        <v>65520.36</v>
      </c>
      <c r="AI13" s="157"/>
      <c r="AJ13" s="15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pans="1:201" s="135" customFormat="1" ht="14.25">
      <c r="A14" s="144">
        <v>12</v>
      </c>
      <c r="B14" s="149">
        <v>385</v>
      </c>
      <c r="C14" s="150" t="s">
        <v>30</v>
      </c>
      <c r="D14" s="150" t="s">
        <v>19</v>
      </c>
      <c r="E14" s="9">
        <v>3</v>
      </c>
      <c r="F14" s="9">
        <v>4</v>
      </c>
      <c r="G14" s="9">
        <v>5</v>
      </c>
      <c r="H14" s="146"/>
      <c r="I14" s="9"/>
      <c r="J14" s="163">
        <v>1994</v>
      </c>
      <c r="K14" s="164">
        <v>2193.4</v>
      </c>
      <c r="L14" s="164">
        <v>2392.8000000000002</v>
      </c>
      <c r="M14" s="164"/>
      <c r="N14" s="163"/>
      <c r="O14" s="9">
        <v>62</v>
      </c>
      <c r="P14" s="165">
        <v>68</v>
      </c>
      <c r="Q14" s="165">
        <v>74</v>
      </c>
      <c r="R14" s="145"/>
      <c r="S14" s="166"/>
      <c r="T14" s="148">
        <v>917.1</v>
      </c>
      <c r="U14" s="148">
        <v>1008.81</v>
      </c>
      <c r="V14" s="148">
        <v>1100.52</v>
      </c>
      <c r="W14" s="148"/>
      <c r="X14" s="148"/>
      <c r="Y14" s="167">
        <f>VLOOKUP(B:B,[1]查询时间段分门店销售明细!$B$1:$X$65536,23,0)</f>
        <v>24071.3</v>
      </c>
      <c r="Z14" s="148"/>
      <c r="AA14" s="148">
        <v>2556.7199999999998</v>
      </c>
      <c r="AB14" s="148">
        <v>2812.3919999999998</v>
      </c>
      <c r="AC14" s="148">
        <v>3068.0639999999999</v>
      </c>
      <c r="AD14" s="148"/>
      <c r="AE14" s="148"/>
      <c r="AF14" s="148">
        <v>21114</v>
      </c>
      <c r="AG14" s="148">
        <v>23225.4</v>
      </c>
      <c r="AH14" s="148">
        <v>25336.799999999999</v>
      </c>
      <c r="AI14" s="148"/>
      <c r="AJ14" s="148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77"/>
      <c r="DY14" s="177"/>
      <c r="DZ14" s="177"/>
      <c r="EA14" s="177"/>
      <c r="EB14" s="177"/>
      <c r="EC14" s="177"/>
      <c r="ED14" s="177"/>
      <c r="EE14" s="177"/>
      <c r="EF14" s="177"/>
      <c r="EG14" s="177"/>
      <c r="EH14" s="177"/>
      <c r="EI14" s="177"/>
      <c r="EJ14" s="177"/>
      <c r="EK14" s="177"/>
      <c r="EL14" s="177"/>
      <c r="EM14" s="177"/>
      <c r="EN14" s="177"/>
      <c r="EO14" s="177"/>
      <c r="EP14" s="177"/>
      <c r="EQ14" s="177"/>
      <c r="ER14" s="177"/>
      <c r="ES14" s="177"/>
      <c r="ET14" s="177"/>
      <c r="EU14" s="177"/>
      <c r="EV14" s="177"/>
      <c r="EW14" s="177"/>
      <c r="EX14" s="177"/>
      <c r="EY14" s="177"/>
      <c r="EZ14" s="177"/>
      <c r="FA14" s="177"/>
      <c r="FB14" s="177"/>
      <c r="FC14" s="177"/>
      <c r="FD14" s="177"/>
      <c r="FE14" s="177"/>
      <c r="FF14" s="177"/>
      <c r="FG14" s="177"/>
      <c r="FH14" s="177"/>
      <c r="FI14" s="177"/>
      <c r="FJ14" s="177"/>
      <c r="FK14" s="177"/>
      <c r="FL14" s="177"/>
      <c r="FM14" s="177"/>
      <c r="FN14" s="177"/>
      <c r="FO14" s="177"/>
      <c r="FP14" s="177"/>
      <c r="FQ14" s="177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pans="1:201" s="136" customFormat="1" ht="14.25">
      <c r="A15" s="144">
        <v>13</v>
      </c>
      <c r="B15" s="147">
        <v>514</v>
      </c>
      <c r="C15" s="148" t="s">
        <v>31</v>
      </c>
      <c r="D15" s="148" t="s">
        <v>19</v>
      </c>
      <c r="E15" s="9">
        <v>3</v>
      </c>
      <c r="F15" s="9">
        <v>4</v>
      </c>
      <c r="G15" s="9">
        <v>5</v>
      </c>
      <c r="H15" s="146"/>
      <c r="I15" s="9"/>
      <c r="J15" s="163">
        <v>3025</v>
      </c>
      <c r="K15" s="164">
        <v>3327.5</v>
      </c>
      <c r="L15" s="164">
        <v>3630</v>
      </c>
      <c r="M15" s="164"/>
      <c r="N15" s="163"/>
      <c r="O15" s="9">
        <v>148</v>
      </c>
      <c r="P15" s="165">
        <v>163</v>
      </c>
      <c r="Q15" s="165">
        <v>178</v>
      </c>
      <c r="R15" s="145"/>
      <c r="S15" s="166"/>
      <c r="T15" s="148">
        <v>810</v>
      </c>
      <c r="U15" s="148">
        <v>891</v>
      </c>
      <c r="V15" s="148">
        <v>972</v>
      </c>
      <c r="W15" s="148"/>
      <c r="X15" s="148"/>
      <c r="Y15" s="167">
        <f>VLOOKUP(B:B,[1]查询时间段分门店销售明细!$B$1:$X$65536,23,0)</f>
        <v>15170.57</v>
      </c>
      <c r="Z15" s="148"/>
      <c r="AA15" s="148">
        <v>2025.36</v>
      </c>
      <c r="AB15" s="148">
        <v>2227.8960000000002</v>
      </c>
      <c r="AC15" s="148">
        <v>2430.4319999999998</v>
      </c>
      <c r="AD15" s="148"/>
      <c r="AE15" s="148"/>
      <c r="AF15" s="148">
        <v>26488.799999999999</v>
      </c>
      <c r="AG15" s="148">
        <v>29137.68</v>
      </c>
      <c r="AH15" s="148">
        <v>31786.560000000001</v>
      </c>
      <c r="AI15" s="148"/>
      <c r="AJ15" s="14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pans="1:201" s="135" customFormat="1" ht="14.25">
      <c r="A16" s="144">
        <v>14</v>
      </c>
      <c r="B16" s="151">
        <v>371</v>
      </c>
      <c r="C16" s="152" t="s">
        <v>32</v>
      </c>
      <c r="D16" s="152" t="s">
        <v>19</v>
      </c>
      <c r="E16" s="9">
        <v>1</v>
      </c>
      <c r="F16" s="9">
        <v>2</v>
      </c>
      <c r="G16" s="9">
        <v>3</v>
      </c>
      <c r="H16" s="146"/>
      <c r="I16" s="9"/>
      <c r="J16" s="163">
        <v>1044</v>
      </c>
      <c r="K16" s="164">
        <v>1148.4000000000001</v>
      </c>
      <c r="L16" s="164">
        <v>1252.8</v>
      </c>
      <c r="M16" s="164"/>
      <c r="N16" s="163"/>
      <c r="O16" s="9">
        <v>50</v>
      </c>
      <c r="P16" s="165">
        <v>55</v>
      </c>
      <c r="Q16" s="165">
        <v>60</v>
      </c>
      <c r="R16" s="145"/>
      <c r="S16" s="166"/>
      <c r="T16" s="152">
        <v>333</v>
      </c>
      <c r="U16" s="152">
        <v>366.3</v>
      </c>
      <c r="V16" s="152">
        <v>399.6</v>
      </c>
      <c r="W16" s="152"/>
      <c r="X16" s="152"/>
      <c r="Y16" s="167">
        <f>VLOOKUP(B:B,[1]查询时间段分门店销售明细!$B$1:$X$65536,23,0)</f>
        <v>7023.41</v>
      </c>
      <c r="Z16" s="152"/>
      <c r="AA16" s="152">
        <v>861.12</v>
      </c>
      <c r="AB16" s="152">
        <v>947.23199999999997</v>
      </c>
      <c r="AC16" s="152">
        <v>1033.3440000000001</v>
      </c>
      <c r="AD16" s="152"/>
      <c r="AE16" s="152"/>
      <c r="AF16" s="152">
        <v>8603.1</v>
      </c>
      <c r="AG16" s="152">
        <v>9463.41</v>
      </c>
      <c r="AH16" s="152">
        <v>10323.719999999999</v>
      </c>
      <c r="AI16" s="152"/>
      <c r="AJ16" s="15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8"/>
      <c r="EI16" s="178"/>
      <c r="EJ16" s="178"/>
      <c r="EK16" s="178"/>
      <c r="EL16" s="178"/>
      <c r="EM16" s="178"/>
      <c r="EN16" s="178"/>
      <c r="EO16" s="178"/>
      <c r="EP16" s="178"/>
      <c r="EQ16" s="178"/>
      <c r="ER16" s="178"/>
      <c r="ES16" s="178"/>
      <c r="ET16" s="178"/>
      <c r="EU16" s="178"/>
      <c r="EV16" s="178"/>
      <c r="EW16" s="178"/>
      <c r="EX16" s="178"/>
      <c r="EY16" s="178"/>
      <c r="EZ16" s="178"/>
      <c r="FA16" s="178"/>
      <c r="FB16" s="178"/>
      <c r="FC16" s="178"/>
      <c r="FD16" s="178"/>
      <c r="FE16" s="178"/>
      <c r="FF16" s="178"/>
      <c r="FG16" s="178"/>
      <c r="FH16" s="178"/>
      <c r="FI16" s="178"/>
      <c r="FJ16" s="178"/>
      <c r="FK16" s="178"/>
      <c r="FL16" s="178"/>
      <c r="FM16" s="178"/>
      <c r="FN16" s="178"/>
      <c r="FO16" s="178"/>
    </row>
    <row r="17" spans="1:209" s="135" customFormat="1" ht="14.25">
      <c r="A17" s="144">
        <v>15</v>
      </c>
      <c r="B17" s="147">
        <v>748</v>
      </c>
      <c r="C17" s="148" t="s">
        <v>33</v>
      </c>
      <c r="D17" s="148" t="s">
        <v>19</v>
      </c>
      <c r="E17" s="9">
        <v>1</v>
      </c>
      <c r="F17" s="9">
        <v>2</v>
      </c>
      <c r="G17" s="9">
        <v>3</v>
      </c>
      <c r="H17" s="146"/>
      <c r="I17" s="9"/>
      <c r="J17" s="163">
        <v>1923</v>
      </c>
      <c r="K17" s="164">
        <v>2115.3000000000002</v>
      </c>
      <c r="L17" s="164">
        <v>2307.6</v>
      </c>
      <c r="M17" s="164"/>
      <c r="N17" s="163"/>
      <c r="O17" s="9">
        <v>48</v>
      </c>
      <c r="P17" s="165">
        <v>53</v>
      </c>
      <c r="Q17" s="165">
        <v>58</v>
      </c>
      <c r="R17" s="145"/>
      <c r="S17" s="166"/>
      <c r="T17" s="148">
        <v>281.7</v>
      </c>
      <c r="U17" s="148">
        <v>309.87</v>
      </c>
      <c r="V17" s="148">
        <v>338.04</v>
      </c>
      <c r="W17" s="148"/>
      <c r="X17" s="148"/>
      <c r="Y17" s="167">
        <f>VLOOKUP(B:B,[1]查询时间段分门店销售明细!$B$1:$X$65536,23,0)</f>
        <v>3470.6</v>
      </c>
      <c r="Z17" s="148"/>
      <c r="AA17" s="148">
        <v>986.4</v>
      </c>
      <c r="AB17" s="148">
        <v>1085.04</v>
      </c>
      <c r="AC17" s="148">
        <v>1183.68</v>
      </c>
      <c r="AD17" s="148"/>
      <c r="AE17" s="148"/>
      <c r="AF17" s="148">
        <v>11658.6</v>
      </c>
      <c r="AG17" s="148">
        <v>12824.46</v>
      </c>
      <c r="AH17" s="148">
        <v>13990.32</v>
      </c>
      <c r="AI17" s="148"/>
      <c r="AJ17" s="148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77"/>
      <c r="DY17" s="177"/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7"/>
      <c r="EK17" s="177"/>
      <c r="EL17" s="177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  <c r="FC17" s="177"/>
      <c r="FD17" s="177"/>
      <c r="FE17" s="177"/>
      <c r="FF17" s="177"/>
      <c r="FG17" s="177"/>
      <c r="FH17" s="177"/>
      <c r="FI17" s="177"/>
      <c r="FJ17" s="177"/>
      <c r="FK17" s="177"/>
      <c r="FL17" s="177"/>
      <c r="FM17" s="177"/>
      <c r="FN17" s="177"/>
      <c r="FO17" s="177"/>
      <c r="FP17" s="177"/>
      <c r="FQ17" s="177"/>
    </row>
    <row r="18" spans="1:209" s="135" customFormat="1" ht="14.25">
      <c r="A18" s="144">
        <v>16</v>
      </c>
      <c r="B18" s="153">
        <v>102567</v>
      </c>
      <c r="C18" s="153" t="s">
        <v>34</v>
      </c>
      <c r="D18" s="148" t="s">
        <v>19</v>
      </c>
      <c r="E18" s="9"/>
      <c r="F18" s="9"/>
      <c r="G18" s="9"/>
      <c r="H18" s="146"/>
      <c r="I18" s="9"/>
      <c r="J18" s="163"/>
      <c r="K18" s="164"/>
      <c r="L18" s="164"/>
      <c r="M18" s="164"/>
      <c r="N18" s="163"/>
      <c r="O18" s="9"/>
      <c r="P18" s="165"/>
      <c r="Q18" s="165"/>
      <c r="R18" s="145"/>
      <c r="S18" s="166"/>
      <c r="T18" s="148"/>
      <c r="U18" s="148"/>
      <c r="V18" s="148"/>
      <c r="W18" s="148"/>
      <c r="X18" s="148"/>
      <c r="Y18" s="167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77"/>
      <c r="FE18" s="177"/>
      <c r="FF18" s="177"/>
      <c r="FG18" s="177"/>
      <c r="FH18" s="177"/>
      <c r="FI18" s="177"/>
      <c r="FJ18" s="177"/>
      <c r="FK18" s="177"/>
      <c r="FL18" s="177"/>
      <c r="FM18" s="177"/>
      <c r="FN18" s="177"/>
      <c r="FO18" s="177"/>
      <c r="FP18" s="177"/>
      <c r="FQ18" s="177"/>
    </row>
    <row r="19" spans="1:209" s="135" customFormat="1" ht="14.25">
      <c r="A19" s="144">
        <v>17</v>
      </c>
      <c r="B19" s="154">
        <v>102564</v>
      </c>
      <c r="C19" s="155" t="s">
        <v>35</v>
      </c>
      <c r="D19" s="148" t="s">
        <v>19</v>
      </c>
      <c r="E19" s="9"/>
      <c r="F19" s="9"/>
      <c r="G19" s="9"/>
      <c r="H19" s="146"/>
      <c r="I19" s="9"/>
      <c r="J19" s="163"/>
      <c r="K19" s="164"/>
      <c r="L19" s="164"/>
      <c r="M19" s="164"/>
      <c r="N19" s="163"/>
      <c r="O19" s="9"/>
      <c r="P19" s="165"/>
      <c r="Q19" s="165"/>
      <c r="R19" s="145"/>
      <c r="S19" s="166"/>
      <c r="T19" s="148"/>
      <c r="U19" s="148"/>
      <c r="V19" s="148"/>
      <c r="W19" s="148"/>
      <c r="X19" s="148"/>
      <c r="Y19" s="167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177"/>
      <c r="FE19" s="177"/>
      <c r="FF19" s="177"/>
      <c r="FG19" s="177"/>
      <c r="FH19" s="177"/>
      <c r="FI19" s="177"/>
      <c r="FJ19" s="177"/>
      <c r="FK19" s="177"/>
      <c r="FL19" s="177"/>
      <c r="FM19" s="177"/>
      <c r="FN19" s="177"/>
      <c r="FO19" s="177"/>
      <c r="FP19" s="177"/>
      <c r="FQ19" s="177"/>
    </row>
    <row r="20" spans="1:209" s="133" customFormat="1" ht="12.95" customHeight="1">
      <c r="A20" s="142"/>
      <c r="B20" s="23"/>
      <c r="C20" s="142"/>
      <c r="D20" s="142" t="s">
        <v>19</v>
      </c>
      <c r="E20" s="156">
        <f>SUM(E3:E19)</f>
        <v>28</v>
      </c>
      <c r="F20" s="156">
        <f t="shared" ref="F20:X20" si="0">SUM(F3:F19)</f>
        <v>43</v>
      </c>
      <c r="G20" s="156">
        <f t="shared" si="0"/>
        <v>58</v>
      </c>
      <c r="H20" s="156">
        <f t="shared" si="0"/>
        <v>0</v>
      </c>
      <c r="I20" s="156">
        <f t="shared" si="0"/>
        <v>0</v>
      </c>
      <c r="J20" s="156">
        <f t="shared" si="0"/>
        <v>39421</v>
      </c>
      <c r="K20" s="156">
        <f t="shared" si="0"/>
        <v>43363.1</v>
      </c>
      <c r="L20" s="156">
        <f t="shared" si="0"/>
        <v>47305.2</v>
      </c>
      <c r="M20" s="156">
        <f t="shared" si="0"/>
        <v>0</v>
      </c>
      <c r="N20" s="156">
        <f t="shared" si="0"/>
        <v>0</v>
      </c>
      <c r="O20" s="156">
        <f t="shared" si="0"/>
        <v>1095</v>
      </c>
      <c r="P20" s="156">
        <f t="shared" si="0"/>
        <v>1206</v>
      </c>
      <c r="Q20" s="156">
        <f t="shared" si="0"/>
        <v>1315</v>
      </c>
      <c r="R20" s="156">
        <f t="shared" si="0"/>
        <v>0</v>
      </c>
      <c r="S20" s="156">
        <f t="shared" si="0"/>
        <v>0</v>
      </c>
      <c r="T20" s="156">
        <f t="shared" si="0"/>
        <v>6579.9</v>
      </c>
      <c r="U20" s="156">
        <f t="shared" si="0"/>
        <v>7237.89</v>
      </c>
      <c r="V20" s="156">
        <f t="shared" si="0"/>
        <v>7895.88</v>
      </c>
      <c r="W20" s="156">
        <f t="shared" si="0"/>
        <v>0</v>
      </c>
      <c r="X20" s="156">
        <f t="shared" si="0"/>
        <v>0</v>
      </c>
      <c r="Y20" s="156">
        <f t="shared" ref="Y20:AJ20" si="1">SUM(Y3:Y19)</f>
        <v>107037.1</v>
      </c>
      <c r="Z20" s="156">
        <f t="shared" si="1"/>
        <v>0</v>
      </c>
      <c r="AA20" s="156">
        <f t="shared" si="1"/>
        <v>21403.439999999999</v>
      </c>
      <c r="AB20" s="156">
        <f t="shared" si="1"/>
        <v>23543.784</v>
      </c>
      <c r="AC20" s="156">
        <f t="shared" si="1"/>
        <v>25684.128000000001</v>
      </c>
      <c r="AD20" s="156">
        <f t="shared" si="1"/>
        <v>0</v>
      </c>
      <c r="AE20" s="156">
        <f t="shared" si="1"/>
        <v>0</v>
      </c>
      <c r="AF20" s="156">
        <f t="shared" si="1"/>
        <v>232650.9</v>
      </c>
      <c r="AG20" s="156">
        <f t="shared" si="1"/>
        <v>255915.99</v>
      </c>
      <c r="AH20" s="173">
        <f t="shared" si="1"/>
        <v>279181.08</v>
      </c>
      <c r="AI20" s="156">
        <f t="shared" si="1"/>
        <v>0</v>
      </c>
      <c r="AJ20" s="156">
        <f t="shared" si="1"/>
        <v>0</v>
      </c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</row>
    <row r="21" spans="1:209" s="137" customFormat="1" ht="12.95" customHeight="1">
      <c r="A21" s="157">
        <v>18</v>
      </c>
      <c r="B21" s="7">
        <v>52</v>
      </c>
      <c r="C21" s="157" t="s">
        <v>36</v>
      </c>
      <c r="D21" s="157" t="s">
        <v>37</v>
      </c>
      <c r="E21" s="8">
        <v>3</v>
      </c>
      <c r="F21" s="9">
        <v>4</v>
      </c>
      <c r="G21" s="9">
        <v>5</v>
      </c>
      <c r="H21" s="146"/>
      <c r="I21" s="9"/>
      <c r="J21" s="163">
        <v>3281</v>
      </c>
      <c r="K21" s="164">
        <v>3609.1</v>
      </c>
      <c r="L21" s="164">
        <v>3937.2</v>
      </c>
      <c r="M21" s="164"/>
      <c r="N21" s="163"/>
      <c r="O21" s="9">
        <v>91</v>
      </c>
      <c r="P21" s="165">
        <v>100</v>
      </c>
      <c r="Q21" s="165">
        <v>109</v>
      </c>
      <c r="R21" s="145"/>
      <c r="S21" s="166"/>
      <c r="T21" s="157">
        <v>548.1</v>
      </c>
      <c r="U21" s="157">
        <v>602.91</v>
      </c>
      <c r="V21" s="157">
        <v>657.72</v>
      </c>
      <c r="W21" s="157"/>
      <c r="X21" s="157"/>
      <c r="Y21" s="167">
        <f>VLOOKUP(B:B,[1]查询时间段分门店销售明细!$B$1:$X$65536,23,0)</f>
        <v>7884.06</v>
      </c>
      <c r="Z21" s="157"/>
      <c r="AA21" s="157">
        <v>1675.44</v>
      </c>
      <c r="AB21" s="157">
        <v>1842.9839999999999</v>
      </c>
      <c r="AC21" s="157">
        <v>2010.528</v>
      </c>
      <c r="AD21" s="157"/>
      <c r="AE21" s="157"/>
      <c r="AF21" s="157">
        <v>11778.3</v>
      </c>
      <c r="AG21" s="157">
        <v>12956.13</v>
      </c>
      <c r="AH21" s="157">
        <v>14133.96</v>
      </c>
      <c r="AI21" s="157"/>
      <c r="AJ21" s="157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pans="1:209" s="137" customFormat="1" ht="12.95" customHeight="1">
      <c r="A22" s="157">
        <v>19</v>
      </c>
      <c r="B22" s="7">
        <v>54</v>
      </c>
      <c r="C22" s="157" t="s">
        <v>38</v>
      </c>
      <c r="D22" s="157" t="s">
        <v>37</v>
      </c>
      <c r="E22" s="8">
        <v>6</v>
      </c>
      <c r="F22" s="9">
        <v>7</v>
      </c>
      <c r="G22" s="9">
        <v>8</v>
      </c>
      <c r="H22" s="146"/>
      <c r="I22" s="9"/>
      <c r="J22" s="163">
        <v>5780</v>
      </c>
      <c r="K22" s="164">
        <v>6358</v>
      </c>
      <c r="L22" s="164">
        <v>6936</v>
      </c>
      <c r="M22" s="164"/>
      <c r="N22" s="163"/>
      <c r="O22" s="9">
        <v>93</v>
      </c>
      <c r="P22" s="165">
        <v>102</v>
      </c>
      <c r="Q22" s="165">
        <v>112</v>
      </c>
      <c r="R22" s="145"/>
      <c r="S22" s="166"/>
      <c r="T22" s="157">
        <v>544.5</v>
      </c>
      <c r="U22" s="157">
        <v>598.95000000000005</v>
      </c>
      <c r="V22" s="157">
        <v>653.4</v>
      </c>
      <c r="W22" s="157"/>
      <c r="X22" s="157"/>
      <c r="Y22" s="167">
        <f>VLOOKUP(B:B,[1]查询时间段分门店销售明细!$B$1:$X$65536,23,0)</f>
        <v>7991.74</v>
      </c>
      <c r="Z22" s="157"/>
      <c r="AA22" s="157">
        <v>1659.6</v>
      </c>
      <c r="AB22" s="157">
        <v>1825.56</v>
      </c>
      <c r="AC22" s="157">
        <v>1991.52</v>
      </c>
      <c r="AD22" s="157"/>
      <c r="AE22" s="157"/>
      <c r="AF22" s="157">
        <v>24984.9</v>
      </c>
      <c r="AG22" s="157">
        <v>27483.39</v>
      </c>
      <c r="AH22" s="157">
        <v>29981.88</v>
      </c>
      <c r="AI22" s="157"/>
      <c r="AJ22" s="157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pans="1:209" s="137" customFormat="1" ht="12.95" customHeight="1">
      <c r="A23" s="157">
        <v>20</v>
      </c>
      <c r="B23" s="7">
        <v>56</v>
      </c>
      <c r="C23" s="157" t="s">
        <v>39</v>
      </c>
      <c r="D23" s="157" t="s">
        <v>37</v>
      </c>
      <c r="E23" s="8">
        <v>2</v>
      </c>
      <c r="F23" s="9">
        <v>3</v>
      </c>
      <c r="G23" s="9">
        <v>4</v>
      </c>
      <c r="H23" s="146"/>
      <c r="I23" s="9"/>
      <c r="J23" s="163">
        <v>3421</v>
      </c>
      <c r="K23" s="164">
        <v>3763.1</v>
      </c>
      <c r="L23" s="164">
        <v>4105.2</v>
      </c>
      <c r="M23" s="164"/>
      <c r="N23" s="163"/>
      <c r="O23" s="9">
        <v>55</v>
      </c>
      <c r="P23" s="165">
        <v>61</v>
      </c>
      <c r="Q23" s="165">
        <v>66</v>
      </c>
      <c r="R23" s="145"/>
      <c r="S23" s="166"/>
      <c r="T23" s="157">
        <v>324</v>
      </c>
      <c r="U23" s="157">
        <v>356.4</v>
      </c>
      <c r="V23" s="157">
        <v>388.8</v>
      </c>
      <c r="W23" s="157"/>
      <c r="X23" s="157"/>
      <c r="Y23" s="167">
        <f>VLOOKUP(B:B,[1]查询时间段分门店销售明细!$B$1:$X$65536,23,0)</f>
        <v>4972.13</v>
      </c>
      <c r="Z23" s="157"/>
      <c r="AA23" s="157">
        <v>969.84</v>
      </c>
      <c r="AB23" s="157">
        <v>1066.8240000000001</v>
      </c>
      <c r="AC23" s="157">
        <v>1163.808</v>
      </c>
      <c r="AD23" s="157"/>
      <c r="AE23" s="157"/>
      <c r="AF23" s="157">
        <v>8718.2999999999993</v>
      </c>
      <c r="AG23" s="157">
        <v>9590.1299999999992</v>
      </c>
      <c r="AH23" s="157">
        <v>10461.959999999999</v>
      </c>
      <c r="AI23" s="157"/>
      <c r="AJ23" s="157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pans="1:209" s="137" customFormat="1" ht="12.95" customHeight="1">
      <c r="A24" s="157">
        <v>21</v>
      </c>
      <c r="B24" s="7">
        <v>351</v>
      </c>
      <c r="C24" s="157" t="s">
        <v>40</v>
      </c>
      <c r="D24" s="157" t="s">
        <v>37</v>
      </c>
      <c r="E24" s="8">
        <v>3</v>
      </c>
      <c r="F24" s="9">
        <v>4</v>
      </c>
      <c r="G24" s="9">
        <v>5</v>
      </c>
      <c r="H24" s="146"/>
      <c r="I24" s="9"/>
      <c r="J24" s="163">
        <v>2966</v>
      </c>
      <c r="K24" s="164">
        <v>3262.6</v>
      </c>
      <c r="L24" s="164">
        <v>3559.2</v>
      </c>
      <c r="M24" s="164"/>
      <c r="N24" s="163"/>
      <c r="O24" s="9">
        <v>54</v>
      </c>
      <c r="P24" s="165">
        <v>59</v>
      </c>
      <c r="Q24" s="165">
        <v>65</v>
      </c>
      <c r="R24" s="145"/>
      <c r="S24" s="166"/>
      <c r="T24" s="157">
        <v>279</v>
      </c>
      <c r="U24" s="157">
        <v>306.89999999999998</v>
      </c>
      <c r="V24" s="157">
        <v>334.8</v>
      </c>
      <c r="W24" s="157"/>
      <c r="X24" s="157"/>
      <c r="Y24" s="167">
        <f>VLOOKUP(B:B,[1]查询时间段分门店销售明细!$B$1:$X$65536,23,0)</f>
        <v>2545.4</v>
      </c>
      <c r="Z24" s="157"/>
      <c r="AA24" s="157">
        <v>1267.2</v>
      </c>
      <c r="AB24" s="157">
        <v>1393.92</v>
      </c>
      <c r="AC24" s="157">
        <v>1520.64</v>
      </c>
      <c r="AD24" s="157"/>
      <c r="AE24" s="157"/>
      <c r="AF24" s="157">
        <v>15444.9</v>
      </c>
      <c r="AG24" s="157">
        <v>16989.39</v>
      </c>
      <c r="AH24" s="157">
        <v>18533.88</v>
      </c>
      <c r="AI24" s="157"/>
      <c r="AJ24" s="157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pans="1:209" s="137" customFormat="1" ht="12.95" customHeight="1">
      <c r="A25" s="157">
        <v>22</v>
      </c>
      <c r="B25" s="7">
        <v>367</v>
      </c>
      <c r="C25" s="157" t="s">
        <v>41</v>
      </c>
      <c r="D25" s="157" t="s">
        <v>37</v>
      </c>
      <c r="E25" s="8">
        <v>2</v>
      </c>
      <c r="F25" s="9">
        <v>3</v>
      </c>
      <c r="G25" s="9">
        <v>4</v>
      </c>
      <c r="H25" s="146"/>
      <c r="I25" s="9"/>
      <c r="J25" s="163">
        <v>1471</v>
      </c>
      <c r="K25" s="164">
        <v>1618.1</v>
      </c>
      <c r="L25" s="164">
        <v>1765.2</v>
      </c>
      <c r="M25" s="164"/>
      <c r="N25" s="163"/>
      <c r="O25" s="9">
        <v>82</v>
      </c>
      <c r="P25" s="165">
        <v>90</v>
      </c>
      <c r="Q25" s="165">
        <v>98</v>
      </c>
      <c r="R25" s="145"/>
      <c r="S25" s="166"/>
      <c r="T25" s="157">
        <v>558</v>
      </c>
      <c r="U25" s="157">
        <v>613.79999999999995</v>
      </c>
      <c r="V25" s="157">
        <v>669.6</v>
      </c>
      <c r="W25" s="157"/>
      <c r="X25" s="157"/>
      <c r="Y25" s="167">
        <f>VLOOKUP(B:B,[1]查询时间段分门店销售明细!$B$1:$X$65536,23,0)</f>
        <v>15098.4</v>
      </c>
      <c r="Z25" s="157"/>
      <c r="AA25" s="157">
        <v>1455.84</v>
      </c>
      <c r="AB25" s="157">
        <v>1601.424</v>
      </c>
      <c r="AC25" s="157">
        <v>1747.008</v>
      </c>
      <c r="AD25" s="157"/>
      <c r="AE25" s="157"/>
      <c r="AF25" s="157">
        <v>12486.6</v>
      </c>
      <c r="AG25" s="157">
        <v>13735.26</v>
      </c>
      <c r="AH25" s="157">
        <v>14983.92</v>
      </c>
      <c r="AI25" s="157"/>
      <c r="AJ25" s="157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pans="1:209" s="137" customFormat="1" ht="12.95" customHeight="1">
      <c r="A26" s="157">
        <v>23</v>
      </c>
      <c r="B26" s="7">
        <v>587</v>
      </c>
      <c r="C26" s="157" t="s">
        <v>42</v>
      </c>
      <c r="D26" s="157" t="s">
        <v>37</v>
      </c>
      <c r="E26" s="8">
        <v>2</v>
      </c>
      <c r="F26" s="9">
        <v>3</v>
      </c>
      <c r="G26" s="9">
        <v>4</v>
      </c>
      <c r="H26" s="146"/>
      <c r="I26" s="9"/>
      <c r="J26" s="163">
        <v>2138</v>
      </c>
      <c r="K26" s="164">
        <v>2351.8000000000002</v>
      </c>
      <c r="L26" s="164">
        <v>2565.6</v>
      </c>
      <c r="M26" s="164"/>
      <c r="N26" s="163"/>
      <c r="O26" s="9">
        <v>91</v>
      </c>
      <c r="P26" s="165">
        <v>100</v>
      </c>
      <c r="Q26" s="165">
        <v>109</v>
      </c>
      <c r="R26" s="145"/>
      <c r="S26" s="166"/>
      <c r="T26" s="157">
        <v>540</v>
      </c>
      <c r="U26" s="157">
        <v>594</v>
      </c>
      <c r="V26" s="157">
        <v>648</v>
      </c>
      <c r="W26" s="157"/>
      <c r="X26" s="157"/>
      <c r="Y26" s="167">
        <f>VLOOKUP(B:B,[1]查询时间段分门店销售明细!$B$1:$X$65536,23,0)</f>
        <v>5678.3</v>
      </c>
      <c r="Z26" s="157"/>
      <c r="AA26" s="157">
        <v>1657.44</v>
      </c>
      <c r="AB26" s="157">
        <v>1823.184</v>
      </c>
      <c r="AC26" s="157">
        <v>1988.9280000000001</v>
      </c>
      <c r="AD26" s="157"/>
      <c r="AE26" s="157"/>
      <c r="AF26" s="157">
        <v>15597.9</v>
      </c>
      <c r="AG26" s="157">
        <v>17157.689999999999</v>
      </c>
      <c r="AH26" s="157">
        <v>18717.48</v>
      </c>
      <c r="AI26" s="157"/>
      <c r="AJ26" s="157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pans="1:209" s="137" customFormat="1" ht="12.95" customHeight="1">
      <c r="A27" s="157">
        <v>24</v>
      </c>
      <c r="B27" s="7">
        <v>704</v>
      </c>
      <c r="C27" s="157" t="s">
        <v>43</v>
      </c>
      <c r="D27" s="157" t="s">
        <v>37</v>
      </c>
      <c r="E27" s="8">
        <v>2</v>
      </c>
      <c r="F27" s="9">
        <v>3</v>
      </c>
      <c r="G27" s="9">
        <v>4</v>
      </c>
      <c r="H27" s="146"/>
      <c r="I27" s="9"/>
      <c r="J27" s="163">
        <v>1656</v>
      </c>
      <c r="K27" s="164">
        <v>1821.6</v>
      </c>
      <c r="L27" s="164">
        <v>1987.2</v>
      </c>
      <c r="M27" s="164"/>
      <c r="N27" s="163"/>
      <c r="O27" s="9">
        <v>68</v>
      </c>
      <c r="P27" s="165">
        <v>75</v>
      </c>
      <c r="Q27" s="165">
        <v>82</v>
      </c>
      <c r="R27" s="145"/>
      <c r="S27" s="166"/>
      <c r="T27" s="157">
        <v>392.4</v>
      </c>
      <c r="U27" s="157">
        <v>431.64</v>
      </c>
      <c r="V27" s="157">
        <v>470.88</v>
      </c>
      <c r="W27" s="157"/>
      <c r="X27" s="157"/>
      <c r="Y27" s="167">
        <f>VLOOKUP(B:B,[1]查询时间段分门店销售明细!$B$1:$X$65536,23,0)</f>
        <v>2931.1</v>
      </c>
      <c r="Z27" s="157"/>
      <c r="AA27" s="157">
        <v>1418.4</v>
      </c>
      <c r="AB27" s="157">
        <v>1560.24</v>
      </c>
      <c r="AC27" s="157">
        <v>1702.08</v>
      </c>
      <c r="AD27" s="157"/>
      <c r="AE27" s="157"/>
      <c r="AF27" s="157">
        <v>14818.5</v>
      </c>
      <c r="AG27" s="157">
        <v>16300.35</v>
      </c>
      <c r="AH27" s="157">
        <v>17782.2</v>
      </c>
      <c r="AI27" s="157"/>
      <c r="AJ27" s="157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pans="1:209" s="137" customFormat="1" ht="12.95" customHeight="1">
      <c r="A28" s="157">
        <v>25</v>
      </c>
      <c r="B28" s="7">
        <v>706</v>
      </c>
      <c r="C28" s="157" t="s">
        <v>44</v>
      </c>
      <c r="D28" s="157" t="s">
        <v>37</v>
      </c>
      <c r="E28" s="8">
        <v>2</v>
      </c>
      <c r="F28" s="9">
        <v>3</v>
      </c>
      <c r="G28" s="9">
        <v>4</v>
      </c>
      <c r="H28" s="146"/>
      <c r="I28" s="9"/>
      <c r="J28" s="163">
        <v>1217</v>
      </c>
      <c r="K28" s="164">
        <v>1338.7</v>
      </c>
      <c r="L28" s="164">
        <v>1460.4</v>
      </c>
      <c r="M28" s="164"/>
      <c r="N28" s="163"/>
      <c r="O28" s="9">
        <v>45</v>
      </c>
      <c r="P28" s="165">
        <v>50</v>
      </c>
      <c r="Q28" s="165">
        <v>54</v>
      </c>
      <c r="R28" s="145"/>
      <c r="S28" s="166"/>
      <c r="T28" s="157">
        <v>311.39999999999998</v>
      </c>
      <c r="U28" s="157">
        <v>342.54</v>
      </c>
      <c r="V28" s="157">
        <v>373.68</v>
      </c>
      <c r="W28" s="157"/>
      <c r="X28" s="157"/>
      <c r="Y28" s="167">
        <f>VLOOKUP(B:B,[1]查询时间段分门店销售明细!$B$1:$X$65536,23,0)</f>
        <v>3609.83</v>
      </c>
      <c r="Z28" s="157"/>
      <c r="AA28" s="157">
        <v>853.92</v>
      </c>
      <c r="AB28" s="157">
        <v>939.31200000000001</v>
      </c>
      <c r="AC28" s="157">
        <v>1024.704</v>
      </c>
      <c r="AD28" s="157"/>
      <c r="AE28" s="157"/>
      <c r="AF28" s="157">
        <v>8960.4</v>
      </c>
      <c r="AG28" s="157">
        <v>9856.44</v>
      </c>
      <c r="AH28" s="157">
        <v>10752.48</v>
      </c>
      <c r="AI28" s="157"/>
      <c r="AJ28" s="157"/>
    </row>
    <row r="29" spans="1:209" s="137" customFormat="1" ht="12.95" customHeight="1">
      <c r="A29" s="157">
        <v>26</v>
      </c>
      <c r="B29" s="7">
        <v>710</v>
      </c>
      <c r="C29" s="157" t="s">
        <v>45</v>
      </c>
      <c r="D29" s="157" t="s">
        <v>37</v>
      </c>
      <c r="E29" s="8">
        <v>2</v>
      </c>
      <c r="F29" s="9">
        <v>3</v>
      </c>
      <c r="G29" s="9">
        <v>4</v>
      </c>
      <c r="H29" s="146"/>
      <c r="I29" s="9"/>
      <c r="J29" s="163">
        <v>941</v>
      </c>
      <c r="K29" s="164">
        <v>1035.0999999999999</v>
      </c>
      <c r="L29" s="164">
        <v>1129.2</v>
      </c>
      <c r="M29" s="164"/>
      <c r="N29" s="163"/>
      <c r="O29" s="9">
        <v>50</v>
      </c>
      <c r="P29" s="165">
        <v>55</v>
      </c>
      <c r="Q29" s="165">
        <v>60</v>
      </c>
      <c r="R29" s="145"/>
      <c r="S29" s="166"/>
      <c r="T29" s="157">
        <v>329.4</v>
      </c>
      <c r="U29" s="157">
        <v>362.34</v>
      </c>
      <c r="V29" s="157">
        <v>395.28</v>
      </c>
      <c r="W29" s="157"/>
      <c r="X29" s="157"/>
      <c r="Y29" s="167">
        <f>VLOOKUP(B:B,[1]查询时间段分门店销售明细!$B$1:$X$65536,23,0)</f>
        <v>2723.4</v>
      </c>
      <c r="Z29" s="157"/>
      <c r="AA29" s="157">
        <v>858.24</v>
      </c>
      <c r="AB29" s="157">
        <v>944.06399999999996</v>
      </c>
      <c r="AC29" s="157">
        <v>1029.8879999999999</v>
      </c>
      <c r="AD29" s="157"/>
      <c r="AE29" s="157"/>
      <c r="AF29" s="157">
        <v>5038.2</v>
      </c>
      <c r="AG29" s="157">
        <v>5542.02</v>
      </c>
      <c r="AH29" s="157">
        <v>6045.84</v>
      </c>
      <c r="AI29" s="157"/>
      <c r="AJ29" s="157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pans="1:209" s="137" customFormat="1" ht="12.95" customHeight="1">
      <c r="A30" s="157">
        <v>27</v>
      </c>
      <c r="B30" s="7">
        <v>713</v>
      </c>
      <c r="C30" s="157" t="s">
        <v>46</v>
      </c>
      <c r="D30" s="157" t="s">
        <v>37</v>
      </c>
      <c r="E30" s="8">
        <v>1</v>
      </c>
      <c r="F30" s="9">
        <v>2</v>
      </c>
      <c r="G30" s="9">
        <v>3</v>
      </c>
      <c r="H30" s="146"/>
      <c r="I30" s="9"/>
      <c r="J30" s="163">
        <v>1428</v>
      </c>
      <c r="K30" s="164">
        <v>1570.8</v>
      </c>
      <c r="L30" s="164">
        <v>1713.6</v>
      </c>
      <c r="M30" s="164"/>
      <c r="N30" s="163"/>
      <c r="O30" s="9">
        <v>31</v>
      </c>
      <c r="P30" s="165">
        <v>34</v>
      </c>
      <c r="Q30" s="165">
        <v>37</v>
      </c>
      <c r="R30" s="145"/>
      <c r="S30" s="166"/>
      <c r="T30" s="157">
        <v>202.5</v>
      </c>
      <c r="U30" s="157">
        <v>222.75</v>
      </c>
      <c r="V30" s="157">
        <v>243</v>
      </c>
      <c r="W30" s="157"/>
      <c r="X30" s="157"/>
      <c r="Y30" s="167">
        <f>VLOOKUP(B:B,[1]查询时间段分门店销售明细!$B$1:$X$65536,23,0)</f>
        <v>2225</v>
      </c>
      <c r="Z30" s="157"/>
      <c r="AA30" s="157">
        <v>591.84</v>
      </c>
      <c r="AB30" s="157">
        <v>651.024</v>
      </c>
      <c r="AC30" s="157">
        <v>710.20799999999997</v>
      </c>
      <c r="AD30" s="157"/>
      <c r="AE30" s="157"/>
      <c r="AF30" s="157">
        <v>8478</v>
      </c>
      <c r="AG30" s="157">
        <v>9325.7999999999993</v>
      </c>
      <c r="AH30" s="157">
        <v>10173.6</v>
      </c>
      <c r="AI30" s="157"/>
      <c r="AJ30" s="157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pans="1:209" s="137" customFormat="1" ht="12.95" customHeight="1">
      <c r="A31" s="157">
        <v>28</v>
      </c>
      <c r="B31" s="7">
        <v>738</v>
      </c>
      <c r="C31" s="157" t="s">
        <v>47</v>
      </c>
      <c r="D31" s="157" t="s">
        <v>37</v>
      </c>
      <c r="E31" s="8">
        <v>2</v>
      </c>
      <c r="F31" s="9">
        <v>3</v>
      </c>
      <c r="G31" s="9">
        <v>4</v>
      </c>
      <c r="H31" s="146"/>
      <c r="I31" s="9"/>
      <c r="J31" s="163">
        <v>1646</v>
      </c>
      <c r="K31" s="164">
        <v>1810.6</v>
      </c>
      <c r="L31" s="164">
        <v>1975.2</v>
      </c>
      <c r="M31" s="164"/>
      <c r="N31" s="163"/>
      <c r="O31" s="9">
        <v>55</v>
      </c>
      <c r="P31" s="165">
        <v>61</v>
      </c>
      <c r="Q31" s="165">
        <v>66</v>
      </c>
      <c r="R31" s="145"/>
      <c r="S31" s="166"/>
      <c r="T31" s="157">
        <v>269.10000000000002</v>
      </c>
      <c r="U31" s="157">
        <v>296.01</v>
      </c>
      <c r="V31" s="157">
        <v>322.92</v>
      </c>
      <c r="W31" s="157"/>
      <c r="X31" s="157"/>
      <c r="Y31" s="167">
        <f>VLOOKUP(B:B,[1]查询时间段分门店销售明细!$B$1:$X$65536,23,0)</f>
        <v>3221.17</v>
      </c>
      <c r="Z31" s="157"/>
      <c r="AA31" s="157">
        <v>1026.72</v>
      </c>
      <c r="AB31" s="157">
        <v>1129.3920000000001</v>
      </c>
      <c r="AC31" s="157">
        <v>1232.0640000000001</v>
      </c>
      <c r="AD31" s="157"/>
      <c r="AE31" s="157"/>
      <c r="AF31" s="157">
        <v>10304.1</v>
      </c>
      <c r="AG31" s="157">
        <v>11334.51</v>
      </c>
      <c r="AH31" s="157">
        <v>12364.92</v>
      </c>
      <c r="AI31" s="157"/>
      <c r="AJ31" s="157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pans="1:209" s="137" customFormat="1" ht="12.95" customHeight="1">
      <c r="A32" s="157">
        <v>29</v>
      </c>
      <c r="B32" s="7">
        <v>329</v>
      </c>
      <c r="C32" s="157" t="s">
        <v>48</v>
      </c>
      <c r="D32" s="157" t="s">
        <v>37</v>
      </c>
      <c r="E32" s="8">
        <v>3</v>
      </c>
      <c r="F32" s="9">
        <v>4</v>
      </c>
      <c r="G32" s="9">
        <v>5</v>
      </c>
      <c r="H32" s="146"/>
      <c r="I32" s="9"/>
      <c r="J32" s="163">
        <v>2931</v>
      </c>
      <c r="K32" s="164">
        <v>3224.1</v>
      </c>
      <c r="L32" s="164">
        <v>3517.2</v>
      </c>
      <c r="M32" s="164"/>
      <c r="N32" s="163"/>
      <c r="O32" s="9">
        <v>92</v>
      </c>
      <c r="P32" s="165">
        <v>101</v>
      </c>
      <c r="Q32" s="165">
        <v>110</v>
      </c>
      <c r="R32" s="145"/>
      <c r="S32" s="166"/>
      <c r="T32" s="157">
        <v>441</v>
      </c>
      <c r="U32" s="157">
        <v>485.1</v>
      </c>
      <c r="V32" s="157">
        <v>529.20000000000005</v>
      </c>
      <c r="W32" s="157"/>
      <c r="X32" s="157"/>
      <c r="Y32" s="167">
        <f>VLOOKUP(B:B,[1]查询时间段分门店销售明细!$B$1:$X$65536,23,0)</f>
        <v>4641.54</v>
      </c>
      <c r="Z32" s="157"/>
      <c r="AA32" s="157">
        <v>1838.16</v>
      </c>
      <c r="AB32" s="157">
        <v>2021.9760000000001</v>
      </c>
      <c r="AC32" s="157">
        <v>2205.7919999999999</v>
      </c>
      <c r="AD32" s="157"/>
      <c r="AE32" s="157"/>
      <c r="AF32" s="157">
        <v>28483.200000000001</v>
      </c>
      <c r="AG32" s="157">
        <v>31331.52</v>
      </c>
      <c r="AH32" s="157">
        <v>34179.839999999997</v>
      </c>
      <c r="AI32" s="157"/>
      <c r="AJ32" s="157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pans="1:201" s="137" customFormat="1" ht="12.95" customHeight="1">
      <c r="A33" s="157">
        <v>30</v>
      </c>
      <c r="B33" s="64">
        <v>754</v>
      </c>
      <c r="C33" s="63" t="s">
        <v>49</v>
      </c>
      <c r="D33" s="157" t="s">
        <v>37</v>
      </c>
      <c r="E33" s="8">
        <v>2</v>
      </c>
      <c r="F33" s="9">
        <v>3</v>
      </c>
      <c r="G33" s="9">
        <v>4</v>
      </c>
      <c r="H33" s="259">
        <v>1</v>
      </c>
      <c r="I33" s="260">
        <v>2</v>
      </c>
      <c r="J33" s="163">
        <v>1234</v>
      </c>
      <c r="K33" s="164">
        <v>1357.4</v>
      </c>
      <c r="L33" s="164">
        <v>1480.8</v>
      </c>
      <c r="M33" s="257">
        <v>3</v>
      </c>
      <c r="N33" s="258">
        <v>1480.8</v>
      </c>
      <c r="O33" s="9">
        <v>66</v>
      </c>
      <c r="P33" s="165">
        <v>73</v>
      </c>
      <c r="Q33" s="165">
        <v>79</v>
      </c>
      <c r="R33" s="255">
        <v>3</v>
      </c>
      <c r="S33" s="256">
        <v>79</v>
      </c>
      <c r="T33" s="157">
        <v>287.10000000000002</v>
      </c>
      <c r="U33" s="157">
        <v>315.81</v>
      </c>
      <c r="V33" s="157">
        <v>344.52</v>
      </c>
      <c r="W33" s="254">
        <v>3</v>
      </c>
      <c r="X33" s="254">
        <v>344.52</v>
      </c>
      <c r="Y33" s="167">
        <v>2000</v>
      </c>
      <c r="Z33" s="254">
        <v>2000</v>
      </c>
      <c r="AA33" s="157">
        <v>1000.08</v>
      </c>
      <c r="AB33" s="157">
        <v>1100.088</v>
      </c>
      <c r="AC33" s="157">
        <v>1200.096</v>
      </c>
      <c r="AD33" s="254">
        <v>3</v>
      </c>
      <c r="AE33" s="254">
        <v>1200.096</v>
      </c>
      <c r="AF33" s="157">
        <v>7475.3409600000005</v>
      </c>
      <c r="AG33" s="157">
        <v>8222.8750560000008</v>
      </c>
      <c r="AH33" s="157">
        <v>8970.4091520000002</v>
      </c>
      <c r="AI33" s="254">
        <v>3</v>
      </c>
      <c r="AJ33" s="254">
        <v>8970.4091520000002</v>
      </c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pans="1:201" s="137" customFormat="1" ht="12.95" customHeight="1">
      <c r="A34" s="157">
        <v>31</v>
      </c>
      <c r="B34" s="64">
        <v>755</v>
      </c>
      <c r="C34" s="63" t="s">
        <v>50</v>
      </c>
      <c r="D34" s="157" t="s">
        <v>37</v>
      </c>
      <c r="E34" s="8">
        <v>1</v>
      </c>
      <c r="F34" s="9">
        <v>2</v>
      </c>
      <c r="G34" s="9">
        <v>3</v>
      </c>
      <c r="H34" s="146"/>
      <c r="I34" s="9"/>
      <c r="J34" s="163">
        <v>391</v>
      </c>
      <c r="K34" s="164">
        <v>430.1</v>
      </c>
      <c r="L34" s="164">
        <v>469.2</v>
      </c>
      <c r="M34" s="164"/>
      <c r="N34" s="163"/>
      <c r="O34" s="9">
        <v>25</v>
      </c>
      <c r="P34" s="165">
        <v>28</v>
      </c>
      <c r="Q34" s="165">
        <v>30</v>
      </c>
      <c r="R34" s="145"/>
      <c r="S34" s="166"/>
      <c r="T34" s="157">
        <v>175.5</v>
      </c>
      <c r="U34" s="157">
        <v>193.05</v>
      </c>
      <c r="V34" s="157">
        <v>210.6</v>
      </c>
      <c r="W34" s="157"/>
      <c r="X34" s="157"/>
      <c r="Y34" s="167">
        <v>800</v>
      </c>
      <c r="Z34" s="157"/>
      <c r="AA34" s="157">
        <v>396.72</v>
      </c>
      <c r="AB34" s="157">
        <v>436.392</v>
      </c>
      <c r="AC34" s="157">
        <v>476.06400000000002</v>
      </c>
      <c r="AD34" s="157"/>
      <c r="AE34" s="157"/>
      <c r="AF34" s="157">
        <v>6262.2</v>
      </c>
      <c r="AG34" s="157">
        <v>6888.42</v>
      </c>
      <c r="AH34" s="157">
        <v>7514.64</v>
      </c>
      <c r="AI34" s="157"/>
      <c r="AJ34" s="157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pans="1:201" s="137" customFormat="1" ht="12.95" customHeight="1">
      <c r="A35" s="157">
        <v>32</v>
      </c>
      <c r="B35" s="64">
        <v>101453</v>
      </c>
      <c r="C35" s="63" t="s">
        <v>51</v>
      </c>
      <c r="D35" s="157" t="s">
        <v>37</v>
      </c>
      <c r="E35" s="8">
        <v>1</v>
      </c>
      <c r="F35" s="9">
        <v>2</v>
      </c>
      <c r="G35" s="9">
        <v>3</v>
      </c>
      <c r="H35" s="146"/>
      <c r="I35" s="9"/>
      <c r="J35" s="163">
        <v>586.5</v>
      </c>
      <c r="K35" s="164">
        <v>645.15</v>
      </c>
      <c r="L35" s="164">
        <v>703.8</v>
      </c>
      <c r="M35" s="164"/>
      <c r="N35" s="163"/>
      <c r="O35" s="9">
        <v>37</v>
      </c>
      <c r="P35" s="165">
        <v>42</v>
      </c>
      <c r="Q35" s="165">
        <v>45</v>
      </c>
      <c r="R35" s="145"/>
      <c r="S35" s="166"/>
      <c r="T35" s="157">
        <v>263.25</v>
      </c>
      <c r="U35" s="157">
        <v>289.57499999999999</v>
      </c>
      <c r="V35" s="157">
        <v>315.89999999999998</v>
      </c>
      <c r="W35" s="157"/>
      <c r="X35" s="157"/>
      <c r="Y35" s="167">
        <v>1200</v>
      </c>
      <c r="Z35" s="157"/>
      <c r="AA35" s="157">
        <v>595.08000000000004</v>
      </c>
      <c r="AB35" s="157">
        <v>654.58799999999997</v>
      </c>
      <c r="AC35" s="157">
        <v>714.096</v>
      </c>
      <c r="AD35" s="157"/>
      <c r="AE35" s="157"/>
      <c r="AF35" s="157">
        <v>9393.2999999999993</v>
      </c>
      <c r="AG35" s="157">
        <v>10332.629999999999</v>
      </c>
      <c r="AH35" s="157">
        <v>11271.96</v>
      </c>
      <c r="AI35" s="157"/>
      <c r="AJ35" s="157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pans="1:201" s="133" customFormat="1" ht="12.95" customHeight="1">
      <c r="A36" s="142"/>
      <c r="B36" s="23"/>
      <c r="C36" s="142"/>
      <c r="D36" s="142" t="s">
        <v>37</v>
      </c>
      <c r="E36" s="156">
        <f>SUM(E21:E35)</f>
        <v>34</v>
      </c>
      <c r="F36" s="156">
        <f>SUM(F21:F35)</f>
        <v>49</v>
      </c>
      <c r="G36" s="156">
        <f>SUM(G21:G35)</f>
        <v>64</v>
      </c>
      <c r="H36" s="156">
        <f t="shared" ref="H36:X36" si="2">SUM(H21:H35)</f>
        <v>1</v>
      </c>
      <c r="I36" s="156">
        <f t="shared" si="2"/>
        <v>2</v>
      </c>
      <c r="J36" s="156">
        <f t="shared" si="2"/>
        <v>31087.5</v>
      </c>
      <c r="K36" s="156">
        <f t="shared" si="2"/>
        <v>34196.25</v>
      </c>
      <c r="L36" s="156">
        <f t="shared" si="2"/>
        <v>37305</v>
      </c>
      <c r="M36" s="156">
        <f t="shared" si="2"/>
        <v>3</v>
      </c>
      <c r="N36" s="156">
        <f t="shared" si="2"/>
        <v>1480.8</v>
      </c>
      <c r="O36" s="156">
        <f t="shared" si="2"/>
        <v>935</v>
      </c>
      <c r="P36" s="156">
        <f t="shared" si="2"/>
        <v>1031</v>
      </c>
      <c r="Q36" s="156">
        <f t="shared" si="2"/>
        <v>1122</v>
      </c>
      <c r="R36" s="156">
        <f t="shared" si="2"/>
        <v>3</v>
      </c>
      <c r="S36" s="156">
        <f t="shared" si="2"/>
        <v>79</v>
      </c>
      <c r="T36" s="156">
        <f t="shared" si="2"/>
        <v>5465.25</v>
      </c>
      <c r="U36" s="156">
        <f t="shared" si="2"/>
        <v>6011.7749999999996</v>
      </c>
      <c r="V36" s="156">
        <f t="shared" si="2"/>
        <v>6558.3</v>
      </c>
      <c r="W36" s="156">
        <f t="shared" si="2"/>
        <v>3</v>
      </c>
      <c r="X36" s="156">
        <f t="shared" si="2"/>
        <v>344.52</v>
      </c>
      <c r="Y36" s="156">
        <f t="shared" ref="Y36:AJ36" si="3">SUM(Y21:Y35)</f>
        <v>67522.070000000007</v>
      </c>
      <c r="Z36" s="156">
        <f t="shared" si="3"/>
        <v>2000</v>
      </c>
      <c r="AA36" s="156">
        <f t="shared" si="3"/>
        <v>17264.52</v>
      </c>
      <c r="AB36" s="156">
        <f t="shared" si="3"/>
        <v>18990.972000000002</v>
      </c>
      <c r="AC36" s="156">
        <f t="shared" si="3"/>
        <v>20717.423999999999</v>
      </c>
      <c r="AD36" s="156">
        <f t="shared" si="3"/>
        <v>3</v>
      </c>
      <c r="AE36" s="156">
        <f t="shared" si="3"/>
        <v>1200.096</v>
      </c>
      <c r="AF36" s="156">
        <f t="shared" si="3"/>
        <v>188224.14095999999</v>
      </c>
      <c r="AG36" s="156">
        <f t="shared" si="3"/>
        <v>207046.55505600001</v>
      </c>
      <c r="AH36" s="173">
        <f t="shared" si="3"/>
        <v>225868.96915200001</v>
      </c>
      <c r="AI36" s="156">
        <f t="shared" si="3"/>
        <v>3</v>
      </c>
      <c r="AJ36" s="156">
        <f t="shared" si="3"/>
        <v>8970.4091520000002</v>
      </c>
      <c r="EH36" s="140"/>
      <c r="EI36" s="140"/>
      <c r="EJ36" s="140"/>
      <c r="EK36" s="140"/>
      <c r="EL36" s="140"/>
    </row>
    <row r="37" spans="1:201" s="3" customFormat="1" ht="12.95" customHeight="1">
      <c r="A37" s="7">
        <v>33</v>
      </c>
      <c r="B37" s="7">
        <v>355</v>
      </c>
      <c r="C37" s="157" t="s">
        <v>52</v>
      </c>
      <c r="D37" s="157" t="s">
        <v>53</v>
      </c>
      <c r="E37" s="8">
        <v>4</v>
      </c>
      <c r="F37" s="9">
        <v>5</v>
      </c>
      <c r="G37" s="9">
        <v>6</v>
      </c>
      <c r="H37" s="146"/>
      <c r="I37" s="9"/>
      <c r="J37" s="163">
        <v>3743</v>
      </c>
      <c r="K37" s="164">
        <v>4117.3</v>
      </c>
      <c r="L37" s="164">
        <v>4491.6000000000004</v>
      </c>
      <c r="M37" s="164"/>
      <c r="N37" s="163"/>
      <c r="O37" s="9">
        <v>113</v>
      </c>
      <c r="P37" s="165">
        <v>124</v>
      </c>
      <c r="Q37" s="165">
        <v>136</v>
      </c>
      <c r="R37" s="145"/>
      <c r="S37" s="166"/>
      <c r="T37" s="157">
        <v>657.9</v>
      </c>
      <c r="U37" s="157">
        <v>723.69</v>
      </c>
      <c r="V37" s="157">
        <v>789.48</v>
      </c>
      <c r="W37" s="157"/>
      <c r="X37" s="157"/>
      <c r="Y37" s="167">
        <f>VLOOKUP(B:B,[1]查询时间段分门店销售明细!$B$1:$X$65536,23,0)</f>
        <v>4856.38</v>
      </c>
      <c r="Z37" s="157"/>
      <c r="AA37" s="157">
        <v>2029.68</v>
      </c>
      <c r="AB37" s="157">
        <v>2232.6480000000001</v>
      </c>
      <c r="AC37" s="157">
        <v>2435.616</v>
      </c>
      <c r="AD37" s="157"/>
      <c r="AE37" s="157"/>
      <c r="AF37" s="157">
        <v>21113.1</v>
      </c>
      <c r="AG37" s="157">
        <v>23224.41</v>
      </c>
      <c r="AH37" s="157">
        <v>25335.72</v>
      </c>
      <c r="AI37" s="157"/>
      <c r="AJ37" s="15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pans="1:201" s="3" customFormat="1" ht="12.95" customHeight="1">
      <c r="A38" s="7">
        <v>34</v>
      </c>
      <c r="B38" s="7">
        <v>373</v>
      </c>
      <c r="C38" s="157" t="s">
        <v>54</v>
      </c>
      <c r="D38" s="157" t="s">
        <v>53</v>
      </c>
      <c r="E38" s="8">
        <v>3</v>
      </c>
      <c r="F38" s="9">
        <v>4</v>
      </c>
      <c r="G38" s="9">
        <v>5</v>
      </c>
      <c r="H38" s="146"/>
      <c r="I38" s="9"/>
      <c r="J38" s="163">
        <v>2186</v>
      </c>
      <c r="K38" s="164">
        <v>2404.6</v>
      </c>
      <c r="L38" s="164">
        <v>2623.2</v>
      </c>
      <c r="M38" s="164"/>
      <c r="N38" s="163"/>
      <c r="O38" s="9">
        <v>140</v>
      </c>
      <c r="P38" s="165">
        <v>154</v>
      </c>
      <c r="Q38" s="165">
        <v>168</v>
      </c>
      <c r="R38" s="145"/>
      <c r="S38" s="166"/>
      <c r="T38" s="7">
        <v>828</v>
      </c>
      <c r="U38" s="7">
        <v>910.8</v>
      </c>
      <c r="V38" s="7">
        <v>993.6</v>
      </c>
      <c r="W38" s="7"/>
      <c r="X38" s="7"/>
      <c r="Y38" s="167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2572.9920000000002</v>
      </c>
      <c r="AD38" s="7"/>
      <c r="AE38" s="7"/>
      <c r="AF38" s="7">
        <v>16719.3</v>
      </c>
      <c r="AG38" s="7">
        <v>18391.23</v>
      </c>
      <c r="AH38" s="157">
        <v>20063.16</v>
      </c>
      <c r="AI38" s="7"/>
      <c r="AJ38" s="7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pans="1:201" s="3" customFormat="1" ht="12.95" customHeight="1">
      <c r="A39" s="7">
        <v>35</v>
      </c>
      <c r="B39" s="7">
        <v>511</v>
      </c>
      <c r="C39" s="157" t="s">
        <v>55</v>
      </c>
      <c r="D39" s="157" t="s">
        <v>53</v>
      </c>
      <c r="E39" s="8">
        <v>3</v>
      </c>
      <c r="F39" s="9">
        <v>4</v>
      </c>
      <c r="G39" s="9">
        <v>5</v>
      </c>
      <c r="H39" s="146"/>
      <c r="I39" s="9"/>
      <c r="J39" s="163">
        <v>1130</v>
      </c>
      <c r="K39" s="164">
        <v>1243</v>
      </c>
      <c r="L39" s="164">
        <v>1356</v>
      </c>
      <c r="M39" s="164"/>
      <c r="N39" s="163"/>
      <c r="O39" s="9">
        <v>96</v>
      </c>
      <c r="P39" s="165">
        <v>106</v>
      </c>
      <c r="Q39" s="165">
        <v>115</v>
      </c>
      <c r="R39" s="145"/>
      <c r="S39" s="166"/>
      <c r="T39" s="157">
        <v>518.4</v>
      </c>
      <c r="U39" s="157">
        <v>570.24</v>
      </c>
      <c r="V39" s="157">
        <v>622.08000000000004</v>
      </c>
      <c r="W39" s="157"/>
      <c r="X39" s="157"/>
      <c r="Y39" s="167">
        <f>VLOOKUP(B:B,[1]查询时间段分门店销售明细!$B$1:$X$65536,23,0)</f>
        <v>4569.95</v>
      </c>
      <c r="Z39" s="157"/>
      <c r="AA39" s="157">
        <v>1460.16</v>
      </c>
      <c r="AB39" s="157">
        <v>1606.1759999999999</v>
      </c>
      <c r="AC39" s="157">
        <v>1752.192</v>
      </c>
      <c r="AD39" s="157"/>
      <c r="AE39" s="157"/>
      <c r="AF39" s="157">
        <v>8979.2999999999993</v>
      </c>
      <c r="AG39" s="157">
        <v>9877.23</v>
      </c>
      <c r="AH39" s="157">
        <v>10775.16</v>
      </c>
      <c r="AI39" s="157"/>
      <c r="AJ39" s="15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pans="1:201" s="3" customFormat="1" ht="12.95" customHeight="1">
      <c r="A40" s="7">
        <v>36</v>
      </c>
      <c r="B40" s="7">
        <v>515</v>
      </c>
      <c r="C40" s="157" t="s">
        <v>56</v>
      </c>
      <c r="D40" s="157" t="s">
        <v>53</v>
      </c>
      <c r="E40" s="8">
        <v>2</v>
      </c>
      <c r="F40" s="9">
        <v>3</v>
      </c>
      <c r="G40" s="9">
        <v>4</v>
      </c>
      <c r="H40" s="146"/>
      <c r="I40" s="9"/>
      <c r="J40" s="163">
        <v>2802</v>
      </c>
      <c r="K40" s="164">
        <v>3082.2</v>
      </c>
      <c r="L40" s="164">
        <v>3362.4</v>
      </c>
      <c r="M40" s="164"/>
      <c r="N40" s="163"/>
      <c r="O40" s="9">
        <v>104</v>
      </c>
      <c r="P40" s="165">
        <v>114</v>
      </c>
      <c r="Q40" s="165">
        <v>125</v>
      </c>
      <c r="R40" s="145"/>
      <c r="S40" s="166"/>
      <c r="T40" s="7">
        <v>641.70000000000005</v>
      </c>
      <c r="U40" s="7">
        <v>705.87</v>
      </c>
      <c r="V40" s="7">
        <v>770.04</v>
      </c>
      <c r="W40" s="7"/>
      <c r="X40" s="7"/>
      <c r="Y40" s="167">
        <f>VLOOKUP(B:B,[1]查询时间段分门店销售明细!$B$1:$X$65536,23,0)</f>
        <v>4522.7299999999996</v>
      </c>
      <c r="Z40" s="7"/>
      <c r="AA40" s="7">
        <v>1733.04</v>
      </c>
      <c r="AB40" s="7">
        <v>1906.3440000000001</v>
      </c>
      <c r="AC40" s="7">
        <v>2079.6480000000001</v>
      </c>
      <c r="AD40" s="7"/>
      <c r="AE40" s="7"/>
      <c r="AF40" s="7">
        <v>15984</v>
      </c>
      <c r="AG40" s="7">
        <v>17582.400000000001</v>
      </c>
      <c r="AH40" s="157">
        <v>19180.8</v>
      </c>
      <c r="AI40" s="7"/>
      <c r="AJ40" s="7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</row>
    <row r="41" spans="1:201" s="3" customFormat="1" ht="12.95" customHeight="1">
      <c r="A41" s="7">
        <v>37</v>
      </c>
      <c r="B41" s="7">
        <v>572</v>
      </c>
      <c r="C41" s="157" t="s">
        <v>57</v>
      </c>
      <c r="D41" s="157" t="s">
        <v>53</v>
      </c>
      <c r="E41" s="8">
        <v>2</v>
      </c>
      <c r="F41" s="9">
        <v>3</v>
      </c>
      <c r="G41" s="9">
        <v>4</v>
      </c>
      <c r="H41" s="146"/>
      <c r="I41" s="9"/>
      <c r="J41" s="163">
        <v>2863</v>
      </c>
      <c r="K41" s="164">
        <v>3149.3</v>
      </c>
      <c r="L41" s="164">
        <v>3435.6</v>
      </c>
      <c r="M41" s="164"/>
      <c r="N41" s="163"/>
      <c r="O41" s="9">
        <v>81</v>
      </c>
      <c r="P41" s="165">
        <v>89</v>
      </c>
      <c r="Q41" s="165">
        <v>97</v>
      </c>
      <c r="R41" s="145"/>
      <c r="S41" s="166"/>
      <c r="T41" s="7">
        <v>483.3</v>
      </c>
      <c r="U41" s="7">
        <v>531.63</v>
      </c>
      <c r="V41" s="7">
        <v>579.96</v>
      </c>
      <c r="W41" s="7"/>
      <c r="X41" s="7"/>
      <c r="Y41" s="167">
        <f>VLOOKUP(B:B,[1]查询时间段分门店销售明细!$B$1:$X$65536,23,0)</f>
        <v>4009.41</v>
      </c>
      <c r="Z41" s="7"/>
      <c r="AA41" s="7">
        <v>1571.76</v>
      </c>
      <c r="AB41" s="7">
        <v>1728.9359999999999</v>
      </c>
      <c r="AC41" s="7">
        <v>1886.1120000000001</v>
      </c>
      <c r="AD41" s="7"/>
      <c r="AE41" s="7"/>
      <c r="AF41" s="7">
        <v>14424.3</v>
      </c>
      <c r="AG41" s="7">
        <v>15866.73</v>
      </c>
      <c r="AH41" s="157">
        <v>17309.16</v>
      </c>
      <c r="AI41" s="7"/>
      <c r="AJ41" s="7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</row>
    <row r="42" spans="1:201" s="3" customFormat="1" ht="12" customHeight="1">
      <c r="A42" s="7">
        <v>38</v>
      </c>
      <c r="B42" s="7">
        <v>578</v>
      </c>
      <c r="C42" s="157" t="s">
        <v>58</v>
      </c>
      <c r="D42" s="157" t="s">
        <v>53</v>
      </c>
      <c r="E42" s="8">
        <v>2</v>
      </c>
      <c r="F42" s="9">
        <v>3</v>
      </c>
      <c r="G42" s="9">
        <v>4</v>
      </c>
      <c r="H42" s="146"/>
      <c r="I42" s="9"/>
      <c r="J42" s="163">
        <v>2173</v>
      </c>
      <c r="K42" s="164">
        <v>2390.3000000000002</v>
      </c>
      <c r="L42" s="164">
        <v>2607.6</v>
      </c>
      <c r="M42" s="164"/>
      <c r="N42" s="163"/>
      <c r="O42" s="9">
        <v>105</v>
      </c>
      <c r="P42" s="165">
        <v>116</v>
      </c>
      <c r="Q42" s="165">
        <v>126</v>
      </c>
      <c r="R42" s="145"/>
      <c r="S42" s="166"/>
      <c r="T42" s="7">
        <v>714.6</v>
      </c>
      <c r="U42" s="7">
        <v>786.06</v>
      </c>
      <c r="V42" s="7">
        <v>857.52</v>
      </c>
      <c r="W42" s="7"/>
      <c r="X42" s="7"/>
      <c r="Y42" s="167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57">
        <v>19592.28</v>
      </c>
      <c r="AI42" s="7"/>
      <c r="AJ42" s="7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</row>
    <row r="43" spans="1:201" s="3" customFormat="1" ht="12.95" customHeight="1">
      <c r="A43" s="7">
        <v>39</v>
      </c>
      <c r="B43" s="7">
        <v>723</v>
      </c>
      <c r="C43" s="157" t="s">
        <v>59</v>
      </c>
      <c r="D43" s="157" t="s">
        <v>53</v>
      </c>
      <c r="E43" s="8">
        <v>1</v>
      </c>
      <c r="F43" s="9">
        <v>2</v>
      </c>
      <c r="G43" s="9">
        <v>3</v>
      </c>
      <c r="H43" s="146"/>
      <c r="I43" s="9"/>
      <c r="J43" s="163">
        <v>1056</v>
      </c>
      <c r="K43" s="164">
        <v>1161.5999999999999</v>
      </c>
      <c r="L43" s="164">
        <v>1267.2</v>
      </c>
      <c r="M43" s="164"/>
      <c r="N43" s="163"/>
      <c r="O43" s="9">
        <v>42</v>
      </c>
      <c r="P43" s="165">
        <v>46</v>
      </c>
      <c r="Q43" s="165">
        <v>50</v>
      </c>
      <c r="R43" s="145"/>
      <c r="S43" s="166"/>
      <c r="T43" s="7">
        <v>282.60000000000002</v>
      </c>
      <c r="U43" s="7">
        <v>310.86</v>
      </c>
      <c r="V43" s="7">
        <v>339.12</v>
      </c>
      <c r="W43" s="7"/>
      <c r="X43" s="7"/>
      <c r="Y43" s="167">
        <f>VLOOKUP(B:B,[1]查询时间段分门店销售明细!$B$1:$X$65536,23,0)</f>
        <v>3762.27</v>
      </c>
      <c r="Z43" s="7"/>
      <c r="AA43" s="7">
        <v>660.24</v>
      </c>
      <c r="AB43" s="7">
        <v>726.26400000000001</v>
      </c>
      <c r="AC43" s="7">
        <v>792.28800000000001</v>
      </c>
      <c r="AD43" s="7"/>
      <c r="AE43" s="7"/>
      <c r="AF43" s="7">
        <v>6117.3</v>
      </c>
      <c r="AG43" s="7">
        <v>6729.03</v>
      </c>
      <c r="AH43" s="157">
        <v>7340.76</v>
      </c>
      <c r="AI43" s="7"/>
      <c r="AJ43" s="7"/>
    </row>
    <row r="44" spans="1:201" s="3" customFormat="1" ht="12.95" customHeight="1">
      <c r="A44" s="7">
        <v>40</v>
      </c>
      <c r="B44" s="7">
        <v>718</v>
      </c>
      <c r="C44" s="157" t="s">
        <v>60</v>
      </c>
      <c r="D44" s="157" t="s">
        <v>53</v>
      </c>
      <c r="E44" s="8">
        <v>2</v>
      </c>
      <c r="F44" s="9">
        <v>3</v>
      </c>
      <c r="G44" s="9">
        <v>4</v>
      </c>
      <c r="H44" s="146"/>
      <c r="I44" s="9"/>
      <c r="J44" s="163">
        <v>1145</v>
      </c>
      <c r="K44" s="164">
        <v>1259.5</v>
      </c>
      <c r="L44" s="164">
        <v>1374</v>
      </c>
      <c r="M44" s="164"/>
      <c r="N44" s="163"/>
      <c r="O44" s="9">
        <v>45</v>
      </c>
      <c r="P44" s="165">
        <v>50</v>
      </c>
      <c r="Q44" s="165">
        <v>54</v>
      </c>
      <c r="R44" s="145"/>
      <c r="S44" s="166"/>
      <c r="T44" s="7">
        <v>234.9</v>
      </c>
      <c r="U44" s="7">
        <v>258.39</v>
      </c>
      <c r="V44" s="7">
        <v>281.88</v>
      </c>
      <c r="W44" s="7"/>
      <c r="X44" s="7"/>
      <c r="Y44" s="167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57">
        <v>9771.84</v>
      </c>
      <c r="AI44" s="7"/>
      <c r="AJ44" s="7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</row>
    <row r="45" spans="1:201" s="3" customFormat="1" ht="12.95" customHeight="1">
      <c r="A45" s="7">
        <v>41</v>
      </c>
      <c r="B45" s="7">
        <v>747</v>
      </c>
      <c r="C45" s="157" t="s">
        <v>61</v>
      </c>
      <c r="D45" s="157" t="s">
        <v>53</v>
      </c>
      <c r="E45" s="8">
        <v>2</v>
      </c>
      <c r="F45" s="9">
        <v>3</v>
      </c>
      <c r="G45" s="9">
        <v>4</v>
      </c>
      <c r="H45" s="146"/>
      <c r="I45" s="9"/>
      <c r="J45" s="163">
        <v>2082</v>
      </c>
      <c r="K45" s="164">
        <v>2290.1999999999998</v>
      </c>
      <c r="L45" s="164">
        <v>2498.4</v>
      </c>
      <c r="M45" s="164"/>
      <c r="N45" s="163"/>
      <c r="O45" s="9">
        <v>66</v>
      </c>
      <c r="P45" s="165">
        <v>73</v>
      </c>
      <c r="Q45" s="165">
        <v>79</v>
      </c>
      <c r="R45" s="145"/>
      <c r="S45" s="166"/>
      <c r="T45" s="7">
        <v>351</v>
      </c>
      <c r="U45" s="7">
        <v>386.1</v>
      </c>
      <c r="V45" s="7">
        <v>421.2</v>
      </c>
      <c r="W45" s="7"/>
      <c r="X45" s="7"/>
      <c r="Y45" s="167">
        <f>VLOOKUP(B:B,[1]查询时间段分门店销售明细!$B$1:$X$65536,23,0)</f>
        <v>1869</v>
      </c>
      <c r="Z45" s="7"/>
      <c r="AA45" s="7">
        <v>1439.28</v>
      </c>
      <c r="AB45" s="7">
        <v>1583.2080000000001</v>
      </c>
      <c r="AC45" s="7">
        <v>1727.136</v>
      </c>
      <c r="AD45" s="7"/>
      <c r="AE45" s="7"/>
      <c r="AF45" s="7">
        <v>18888.3</v>
      </c>
      <c r="AG45" s="7">
        <v>20777.13</v>
      </c>
      <c r="AH45" s="157">
        <v>22665.96</v>
      </c>
      <c r="AI45" s="7"/>
      <c r="AJ45" s="7"/>
    </row>
    <row r="46" spans="1:201" s="3" customFormat="1" ht="12.95" customHeight="1">
      <c r="A46" s="7">
        <v>42</v>
      </c>
      <c r="B46" s="7">
        <v>337</v>
      </c>
      <c r="C46" s="157" t="s">
        <v>62</v>
      </c>
      <c r="D46" s="157" t="s">
        <v>53</v>
      </c>
      <c r="E46" s="8">
        <v>5</v>
      </c>
      <c r="F46" s="9">
        <v>6</v>
      </c>
      <c r="G46" s="9">
        <v>7</v>
      </c>
      <c r="H46" s="146"/>
      <c r="I46" s="9"/>
      <c r="J46" s="163">
        <v>7930</v>
      </c>
      <c r="K46" s="164">
        <v>8723</v>
      </c>
      <c r="L46" s="164">
        <v>9516</v>
      </c>
      <c r="M46" s="164"/>
      <c r="N46" s="163"/>
      <c r="O46" s="9">
        <v>398</v>
      </c>
      <c r="P46" s="165">
        <v>438</v>
      </c>
      <c r="Q46" s="165">
        <v>478</v>
      </c>
      <c r="R46" s="145"/>
      <c r="S46" s="166"/>
      <c r="T46" s="157">
        <v>1757.7</v>
      </c>
      <c r="U46" s="157">
        <v>1933.47</v>
      </c>
      <c r="V46" s="157">
        <v>2109.2399999999998</v>
      </c>
      <c r="W46" s="157"/>
      <c r="X46" s="157"/>
      <c r="Y46" s="167">
        <f>VLOOKUP(B:B,[1]查询时间段分门店销售明细!$B$1:$X$65536,23,0)</f>
        <v>22023.86</v>
      </c>
      <c r="Z46" s="157"/>
      <c r="AA46" s="157">
        <v>6292.08</v>
      </c>
      <c r="AB46" s="157">
        <v>6921.2879999999996</v>
      </c>
      <c r="AC46" s="157">
        <v>7550.4960000000001</v>
      </c>
      <c r="AD46" s="157"/>
      <c r="AE46" s="157"/>
      <c r="AF46" s="157">
        <v>52536.6</v>
      </c>
      <c r="AG46" s="157">
        <v>57790.26</v>
      </c>
      <c r="AH46" s="157">
        <v>63043.92</v>
      </c>
      <c r="AI46" s="157"/>
      <c r="AJ46" s="15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7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7"/>
      <c r="DQ46" s="137"/>
      <c r="DR46" s="137"/>
      <c r="DS46" s="137"/>
      <c r="DT46" s="137"/>
      <c r="DU46" s="137"/>
      <c r="DV46" s="137"/>
      <c r="DW46" s="137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pans="1:201" s="3" customFormat="1" ht="12.95" customHeight="1">
      <c r="A47" s="7">
        <v>43</v>
      </c>
      <c r="B47" s="7">
        <v>308</v>
      </c>
      <c r="C47" s="157" t="s">
        <v>63</v>
      </c>
      <c r="D47" s="157" t="s">
        <v>53</v>
      </c>
      <c r="E47" s="8">
        <v>3</v>
      </c>
      <c r="F47" s="9">
        <v>4</v>
      </c>
      <c r="G47" s="9">
        <v>5</v>
      </c>
      <c r="H47" s="146"/>
      <c r="I47" s="9"/>
      <c r="J47" s="163">
        <v>2993</v>
      </c>
      <c r="K47" s="164">
        <v>3292.3</v>
      </c>
      <c r="L47" s="164">
        <v>3591.6</v>
      </c>
      <c r="M47" s="164"/>
      <c r="N47" s="163"/>
      <c r="O47" s="9">
        <v>95</v>
      </c>
      <c r="P47" s="165">
        <v>105</v>
      </c>
      <c r="Q47" s="165">
        <v>114</v>
      </c>
      <c r="R47" s="145"/>
      <c r="S47" s="166"/>
      <c r="T47" s="157">
        <v>472.5</v>
      </c>
      <c r="U47" s="157">
        <v>519.75</v>
      </c>
      <c r="V47" s="157">
        <v>567</v>
      </c>
      <c r="W47" s="157"/>
      <c r="X47" s="157"/>
      <c r="Y47" s="167">
        <f>VLOOKUP(B:B,[1]查询时间段分门店销售明细!$B$1:$X$65536,23,0)</f>
        <v>5259.81</v>
      </c>
      <c r="Z47" s="157"/>
      <c r="AA47" s="157">
        <v>1800.72</v>
      </c>
      <c r="AB47" s="157">
        <v>1980.7919999999999</v>
      </c>
      <c r="AC47" s="157">
        <v>2160.864</v>
      </c>
      <c r="AD47" s="157"/>
      <c r="AE47" s="157"/>
      <c r="AF47" s="157">
        <v>14518.8</v>
      </c>
      <c r="AG47" s="157">
        <v>15970.68</v>
      </c>
      <c r="AH47" s="157">
        <v>17422.560000000001</v>
      </c>
      <c r="AI47" s="157"/>
      <c r="AJ47" s="15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137"/>
      <c r="CP47" s="137"/>
      <c r="CQ47" s="137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7"/>
      <c r="DC47" s="137"/>
      <c r="DD47" s="137"/>
      <c r="DE47" s="137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7"/>
      <c r="DQ47" s="137"/>
      <c r="DR47" s="137"/>
      <c r="DS47" s="137"/>
      <c r="DT47" s="137"/>
      <c r="DU47" s="137"/>
      <c r="DV47" s="137"/>
      <c r="DW47" s="137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pans="1:201" s="3" customFormat="1" ht="12.95" customHeight="1">
      <c r="A48" s="7">
        <v>44</v>
      </c>
      <c r="B48" s="7">
        <v>349</v>
      </c>
      <c r="C48" s="157" t="s">
        <v>64</v>
      </c>
      <c r="D48" s="157" t="s">
        <v>53</v>
      </c>
      <c r="E48" s="8">
        <v>2</v>
      </c>
      <c r="F48" s="9">
        <v>3</v>
      </c>
      <c r="G48" s="9">
        <v>4</v>
      </c>
      <c r="H48" s="146"/>
      <c r="I48" s="9"/>
      <c r="J48" s="163">
        <v>2010</v>
      </c>
      <c r="K48" s="164">
        <v>2211</v>
      </c>
      <c r="L48" s="164">
        <v>2412</v>
      </c>
      <c r="M48" s="164"/>
      <c r="N48" s="163"/>
      <c r="O48" s="9">
        <v>148</v>
      </c>
      <c r="P48" s="165">
        <v>163</v>
      </c>
      <c r="Q48" s="165">
        <v>178</v>
      </c>
      <c r="R48" s="145"/>
      <c r="S48" s="166"/>
      <c r="T48" s="7">
        <v>502.2</v>
      </c>
      <c r="U48" s="7">
        <v>552.41999999999996</v>
      </c>
      <c r="V48" s="7">
        <v>602.64</v>
      </c>
      <c r="W48" s="7"/>
      <c r="X48" s="7"/>
      <c r="Y48" s="167">
        <f>VLOOKUP(B:B,[1]查询时间段分门店销售明细!$B$1:$X$65536,23,0)</f>
        <v>4154.5200000000004</v>
      </c>
      <c r="Z48" s="7"/>
      <c r="AA48" s="7">
        <v>1625.04</v>
      </c>
      <c r="AB48" s="7">
        <v>1787.5440000000001</v>
      </c>
      <c r="AC48" s="7">
        <v>1950.048</v>
      </c>
      <c r="AD48" s="7"/>
      <c r="AE48" s="7"/>
      <c r="AF48" s="7">
        <v>11721.6</v>
      </c>
      <c r="AG48" s="7">
        <v>12893.76</v>
      </c>
      <c r="AH48" s="157">
        <v>14065.92</v>
      </c>
      <c r="AI48" s="7"/>
      <c r="AJ48" s="7"/>
    </row>
    <row r="49" spans="1:201" s="3" customFormat="1" ht="12" customHeight="1">
      <c r="A49" s="7">
        <v>45</v>
      </c>
      <c r="B49" s="7">
        <v>391</v>
      </c>
      <c r="C49" s="157" t="s">
        <v>65</v>
      </c>
      <c r="D49" s="157" t="s">
        <v>53</v>
      </c>
      <c r="E49" s="8">
        <v>2</v>
      </c>
      <c r="F49" s="9">
        <v>3</v>
      </c>
      <c r="G49" s="9">
        <v>4</v>
      </c>
      <c r="H49" s="146"/>
      <c r="I49" s="9"/>
      <c r="J49" s="163">
        <v>2521</v>
      </c>
      <c r="K49" s="164">
        <v>2773.1</v>
      </c>
      <c r="L49" s="164">
        <v>3025.2</v>
      </c>
      <c r="M49" s="164"/>
      <c r="N49" s="163"/>
      <c r="O49" s="9">
        <v>148</v>
      </c>
      <c r="P49" s="165">
        <v>163</v>
      </c>
      <c r="Q49" s="165">
        <v>178</v>
      </c>
      <c r="R49" s="145"/>
      <c r="S49" s="166"/>
      <c r="T49" s="7">
        <v>643.5</v>
      </c>
      <c r="U49" s="7">
        <v>707.85</v>
      </c>
      <c r="V49" s="7">
        <v>772.2</v>
      </c>
      <c r="W49" s="7"/>
      <c r="X49" s="7"/>
      <c r="Y49" s="167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57">
        <v>16733.52</v>
      </c>
      <c r="AI49" s="7"/>
      <c r="AJ49" s="7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</row>
    <row r="50" spans="1:201" s="3" customFormat="1" ht="12.95" customHeight="1">
      <c r="A50" s="7">
        <v>46</v>
      </c>
      <c r="B50" s="7">
        <v>517</v>
      </c>
      <c r="C50" s="157" t="s">
        <v>66</v>
      </c>
      <c r="D50" s="157" t="s">
        <v>53</v>
      </c>
      <c r="E50" s="8">
        <v>3</v>
      </c>
      <c r="F50" s="9">
        <v>4</v>
      </c>
      <c r="G50" s="9">
        <v>5</v>
      </c>
      <c r="H50" s="146"/>
      <c r="I50" s="9"/>
      <c r="J50" s="163">
        <v>2849</v>
      </c>
      <c r="K50" s="164">
        <v>3133.9</v>
      </c>
      <c r="L50" s="164">
        <v>3418.8</v>
      </c>
      <c r="M50" s="164"/>
      <c r="N50" s="163"/>
      <c r="O50" s="9">
        <v>162</v>
      </c>
      <c r="P50" s="165">
        <v>178</v>
      </c>
      <c r="Q50" s="165">
        <v>194</v>
      </c>
      <c r="R50" s="145"/>
      <c r="S50" s="166"/>
      <c r="T50" s="157">
        <v>832.5</v>
      </c>
      <c r="U50" s="157">
        <v>915.75</v>
      </c>
      <c r="V50" s="157">
        <v>999</v>
      </c>
      <c r="W50" s="157"/>
      <c r="X50" s="157"/>
      <c r="Y50" s="167">
        <f>VLOOKUP(B:B,[1]查询时间段分门店销售明细!$B$1:$X$65536,23,0)</f>
        <v>9297.99</v>
      </c>
      <c r="Z50" s="157"/>
      <c r="AA50" s="157">
        <v>3181.68</v>
      </c>
      <c r="AB50" s="157">
        <v>3499.848</v>
      </c>
      <c r="AC50" s="157">
        <v>3818.0160000000001</v>
      </c>
      <c r="AD50" s="157"/>
      <c r="AE50" s="157"/>
      <c r="AF50" s="157">
        <v>15926.4</v>
      </c>
      <c r="AG50" s="157">
        <v>17519.04</v>
      </c>
      <c r="AH50" s="157">
        <v>19111.68</v>
      </c>
      <c r="AI50" s="157"/>
      <c r="AJ50" s="15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V50" s="137"/>
      <c r="DW50" s="137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pans="1:201" s="3" customFormat="1" ht="12.95" customHeight="1">
      <c r="A51" s="7">
        <v>47</v>
      </c>
      <c r="B51" s="7">
        <v>742</v>
      </c>
      <c r="C51" s="157" t="s">
        <v>67</v>
      </c>
      <c r="D51" s="157" t="s">
        <v>53</v>
      </c>
      <c r="E51" s="8">
        <v>2</v>
      </c>
      <c r="F51" s="9">
        <v>3</v>
      </c>
      <c r="G51" s="9">
        <v>4</v>
      </c>
      <c r="H51" s="146"/>
      <c r="I51" s="9"/>
      <c r="J51" s="163">
        <v>1086</v>
      </c>
      <c r="K51" s="164">
        <v>1194.5999999999999</v>
      </c>
      <c r="L51" s="164">
        <v>1303.2</v>
      </c>
      <c r="M51" s="164"/>
      <c r="N51" s="163"/>
      <c r="O51" s="9">
        <v>113</v>
      </c>
      <c r="P51" s="165">
        <v>124</v>
      </c>
      <c r="Q51" s="165">
        <v>136</v>
      </c>
      <c r="R51" s="145"/>
      <c r="S51" s="166"/>
      <c r="T51" s="7">
        <v>703.8</v>
      </c>
      <c r="U51" s="7">
        <v>774.18</v>
      </c>
      <c r="V51" s="7">
        <v>844.56</v>
      </c>
      <c r="W51" s="7"/>
      <c r="X51" s="7"/>
      <c r="Y51" s="167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57">
        <v>22593.599999999999</v>
      </c>
      <c r="AI51" s="7"/>
      <c r="AJ51" s="7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</row>
    <row r="52" spans="1:201" s="3" customFormat="1" ht="12.95" customHeight="1">
      <c r="A52" s="7">
        <v>48</v>
      </c>
      <c r="B52" s="7">
        <v>744</v>
      </c>
      <c r="C52" s="157" t="s">
        <v>68</v>
      </c>
      <c r="D52" s="157" t="s">
        <v>53</v>
      </c>
      <c r="E52" s="8">
        <v>3</v>
      </c>
      <c r="F52" s="9">
        <v>4</v>
      </c>
      <c r="G52" s="9">
        <v>5</v>
      </c>
      <c r="H52" s="146"/>
      <c r="I52" s="9"/>
      <c r="J52" s="163">
        <v>2505</v>
      </c>
      <c r="K52" s="164">
        <v>2755.5</v>
      </c>
      <c r="L52" s="164">
        <v>3006</v>
      </c>
      <c r="M52" s="164"/>
      <c r="N52" s="163"/>
      <c r="O52" s="9">
        <v>110</v>
      </c>
      <c r="P52" s="165">
        <v>121</v>
      </c>
      <c r="Q52" s="165">
        <v>132</v>
      </c>
      <c r="R52" s="145"/>
      <c r="S52" s="166"/>
      <c r="T52" s="157">
        <v>540.9</v>
      </c>
      <c r="U52" s="157">
        <v>594.99</v>
      </c>
      <c r="V52" s="157">
        <v>649.08000000000004</v>
      </c>
      <c r="W52" s="157"/>
      <c r="X52" s="157"/>
      <c r="Y52" s="167">
        <f>VLOOKUP(B:B,[1]查询时间段分门店销售明细!$B$1:$X$65536,23,0)</f>
        <v>21052.41</v>
      </c>
      <c r="Z52" s="157"/>
      <c r="AA52" s="157">
        <v>1992.96</v>
      </c>
      <c r="AB52" s="157">
        <v>2192.2559999999999</v>
      </c>
      <c r="AC52" s="157">
        <v>2391.5520000000001</v>
      </c>
      <c r="AD52" s="157"/>
      <c r="AE52" s="157"/>
      <c r="AF52" s="157">
        <v>11927.7</v>
      </c>
      <c r="AG52" s="157">
        <v>13120.47</v>
      </c>
      <c r="AH52" s="157">
        <v>14313.24</v>
      </c>
      <c r="AI52" s="157"/>
      <c r="AJ52" s="15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  <c r="DT52" s="137"/>
      <c r="DU52" s="137"/>
      <c r="DV52" s="137"/>
      <c r="DW52" s="137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pans="1:201" s="3" customFormat="1" ht="12.95" customHeight="1">
      <c r="A53" s="7">
        <v>49</v>
      </c>
      <c r="B53" s="7">
        <v>102479</v>
      </c>
      <c r="C53" s="157" t="s">
        <v>69</v>
      </c>
      <c r="D53" s="157" t="s">
        <v>53</v>
      </c>
      <c r="E53" s="158">
        <v>0</v>
      </c>
      <c r="F53" s="145">
        <v>0</v>
      </c>
      <c r="G53" s="145">
        <v>0</v>
      </c>
      <c r="H53" s="146"/>
      <c r="I53" s="9"/>
      <c r="J53" s="163">
        <v>0</v>
      </c>
      <c r="K53" s="164">
        <v>0</v>
      </c>
      <c r="L53" s="164">
        <v>0</v>
      </c>
      <c r="M53" s="164"/>
      <c r="N53" s="163"/>
      <c r="O53" s="9">
        <v>0</v>
      </c>
      <c r="P53" s="165">
        <v>0</v>
      </c>
      <c r="Q53" s="165">
        <v>0</v>
      </c>
      <c r="R53" s="145"/>
      <c r="S53" s="166"/>
      <c r="T53" s="157">
        <v>0</v>
      </c>
      <c r="U53" s="157">
        <v>0</v>
      </c>
      <c r="V53" s="157">
        <v>0</v>
      </c>
      <c r="W53" s="157"/>
      <c r="X53" s="157"/>
      <c r="Y53" s="167"/>
      <c r="Z53" s="157"/>
      <c r="AA53" s="157">
        <v>0</v>
      </c>
      <c r="AB53" s="157">
        <v>0</v>
      </c>
      <c r="AC53" s="157">
        <v>0</v>
      </c>
      <c r="AD53" s="157"/>
      <c r="AE53" s="157"/>
      <c r="AF53" s="157">
        <v>0</v>
      </c>
      <c r="AG53" s="157">
        <v>0</v>
      </c>
      <c r="AH53" s="157">
        <v>0</v>
      </c>
      <c r="AI53" s="157"/>
      <c r="AJ53" s="15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7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pans="1:201" s="3" customFormat="1" ht="12.95" customHeight="1">
      <c r="A54" s="7">
        <v>50</v>
      </c>
      <c r="B54" s="7">
        <v>102478</v>
      </c>
      <c r="C54" s="157" t="s">
        <v>70</v>
      </c>
      <c r="D54" s="157" t="s">
        <v>53</v>
      </c>
      <c r="E54" s="158">
        <v>0</v>
      </c>
      <c r="F54" s="145">
        <v>0</v>
      </c>
      <c r="G54" s="145">
        <v>0</v>
      </c>
      <c r="H54" s="146"/>
      <c r="I54" s="9"/>
      <c r="J54" s="163">
        <v>0</v>
      </c>
      <c r="K54" s="164">
        <v>0</v>
      </c>
      <c r="L54" s="164">
        <v>0</v>
      </c>
      <c r="M54" s="164"/>
      <c r="N54" s="163"/>
      <c r="O54" s="9">
        <v>0</v>
      </c>
      <c r="P54" s="165">
        <v>0</v>
      </c>
      <c r="Q54" s="165">
        <v>0</v>
      </c>
      <c r="R54" s="145"/>
      <c r="S54" s="166"/>
      <c r="T54" s="157">
        <v>0</v>
      </c>
      <c r="U54" s="157">
        <v>0</v>
      </c>
      <c r="V54" s="157">
        <v>0</v>
      </c>
      <c r="W54" s="157"/>
      <c r="X54" s="157"/>
      <c r="Y54" s="167"/>
      <c r="Z54" s="157"/>
      <c r="AA54" s="157">
        <v>0</v>
      </c>
      <c r="AB54" s="157">
        <v>0</v>
      </c>
      <c r="AC54" s="157">
        <v>0</v>
      </c>
      <c r="AD54" s="157"/>
      <c r="AE54" s="157"/>
      <c r="AF54" s="157">
        <v>0</v>
      </c>
      <c r="AG54" s="157">
        <v>0</v>
      </c>
      <c r="AH54" s="157">
        <v>0</v>
      </c>
      <c r="AI54" s="157"/>
      <c r="AJ54" s="15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pans="1:201" s="137" customFormat="1" ht="12.95" customHeight="1">
      <c r="A55" s="157">
        <v>51</v>
      </c>
      <c r="B55" s="7">
        <v>102935</v>
      </c>
      <c r="C55" s="157" t="s">
        <v>71</v>
      </c>
      <c r="D55" s="157" t="s">
        <v>53</v>
      </c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7"/>
      <c r="U55" s="157"/>
      <c r="V55" s="157"/>
      <c r="W55" s="157"/>
      <c r="X55" s="157"/>
      <c r="Y55" s="16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EH55" s="4"/>
      <c r="EI55" s="4"/>
      <c r="EJ55" s="4"/>
      <c r="EK55" s="4"/>
      <c r="EL55" s="4"/>
    </row>
    <row r="56" spans="1:201" s="133" customFormat="1" ht="13.15" customHeight="1">
      <c r="A56" s="142"/>
      <c r="B56" s="23"/>
      <c r="C56" s="142"/>
      <c r="D56" s="142" t="s">
        <v>53</v>
      </c>
      <c r="E56" s="160">
        <f>SUM(E37:E55)</f>
        <v>41</v>
      </c>
      <c r="F56" s="160">
        <f t="shared" ref="F56:X56" si="4">SUM(F37:F55)</f>
        <v>57</v>
      </c>
      <c r="G56" s="160">
        <f t="shared" si="4"/>
        <v>73</v>
      </c>
      <c r="H56" s="160">
        <f t="shared" si="4"/>
        <v>0</v>
      </c>
      <c r="I56" s="160">
        <f t="shared" si="4"/>
        <v>0</v>
      </c>
      <c r="J56" s="160">
        <f t="shared" si="4"/>
        <v>41074</v>
      </c>
      <c r="K56" s="160">
        <f t="shared" si="4"/>
        <v>45181.4</v>
      </c>
      <c r="L56" s="160">
        <f t="shared" si="4"/>
        <v>49288.800000000003</v>
      </c>
      <c r="M56" s="160">
        <f t="shared" si="4"/>
        <v>0</v>
      </c>
      <c r="N56" s="160">
        <f t="shared" si="4"/>
        <v>0</v>
      </c>
      <c r="O56" s="160">
        <f t="shared" si="4"/>
        <v>1966</v>
      </c>
      <c r="P56" s="160">
        <f t="shared" si="4"/>
        <v>2164</v>
      </c>
      <c r="Q56" s="160">
        <f t="shared" si="4"/>
        <v>2360</v>
      </c>
      <c r="R56" s="160">
        <f t="shared" si="4"/>
        <v>0</v>
      </c>
      <c r="S56" s="160">
        <f t="shared" si="4"/>
        <v>0</v>
      </c>
      <c r="T56" s="160">
        <f t="shared" si="4"/>
        <v>10165.5</v>
      </c>
      <c r="U56" s="160">
        <f t="shared" si="4"/>
        <v>11182.05</v>
      </c>
      <c r="V56" s="160">
        <f t="shared" si="4"/>
        <v>12198.6</v>
      </c>
      <c r="W56" s="160">
        <f t="shared" si="4"/>
        <v>0</v>
      </c>
      <c r="X56" s="160">
        <f t="shared" si="4"/>
        <v>0</v>
      </c>
      <c r="Y56" s="160">
        <f t="shared" ref="Y56:AJ56" si="5">SUM(Y37:Y55)</f>
        <v>129472.52</v>
      </c>
      <c r="Z56" s="160">
        <f t="shared" si="5"/>
        <v>0</v>
      </c>
      <c r="AA56" s="160">
        <f t="shared" si="5"/>
        <v>32616</v>
      </c>
      <c r="AB56" s="160">
        <f t="shared" si="5"/>
        <v>35877.599999999999</v>
      </c>
      <c r="AC56" s="160">
        <f t="shared" si="5"/>
        <v>39139.199999999997</v>
      </c>
      <c r="AD56" s="160">
        <f t="shared" si="5"/>
        <v>0</v>
      </c>
      <c r="AE56" s="160">
        <f t="shared" si="5"/>
        <v>0</v>
      </c>
      <c r="AF56" s="160">
        <f t="shared" si="5"/>
        <v>266099.40000000002</v>
      </c>
      <c r="AG56" s="160">
        <f t="shared" si="5"/>
        <v>292709.34000000003</v>
      </c>
      <c r="AH56" s="174">
        <f t="shared" si="5"/>
        <v>319319.28000000003</v>
      </c>
      <c r="AI56" s="160">
        <f t="shared" si="5"/>
        <v>0</v>
      </c>
      <c r="AJ56" s="160">
        <f t="shared" si="5"/>
        <v>0</v>
      </c>
    </row>
    <row r="57" spans="1:201" s="137" customFormat="1" ht="12.95" customHeight="1">
      <c r="A57" s="157">
        <v>52</v>
      </c>
      <c r="B57" s="7">
        <v>545</v>
      </c>
      <c r="C57" s="157" t="s">
        <v>72</v>
      </c>
      <c r="D57" s="157" t="s">
        <v>73</v>
      </c>
      <c r="E57" s="8">
        <v>1</v>
      </c>
      <c r="F57" s="9">
        <v>2</v>
      </c>
      <c r="G57" s="9">
        <v>3</v>
      </c>
      <c r="H57" s="146"/>
      <c r="I57" s="9"/>
      <c r="J57" s="163">
        <v>1925</v>
      </c>
      <c r="K57" s="164">
        <v>2117.5</v>
      </c>
      <c r="L57" s="164">
        <v>2310</v>
      </c>
      <c r="M57" s="164"/>
      <c r="N57" s="163"/>
      <c r="O57" s="9">
        <v>49</v>
      </c>
      <c r="P57" s="165">
        <v>54</v>
      </c>
      <c r="Q57" s="165">
        <v>59</v>
      </c>
      <c r="R57" s="145"/>
      <c r="S57" s="166"/>
      <c r="T57" s="157">
        <v>284.39999999999998</v>
      </c>
      <c r="U57" s="157">
        <v>312.83999999999997</v>
      </c>
      <c r="V57" s="157">
        <v>341.28</v>
      </c>
      <c r="W57" s="157"/>
      <c r="X57" s="157"/>
      <c r="Y57" s="167">
        <f>VLOOKUP(B:B,[1]查询时间段分门店销售明细!$B$1:$X$65536,23,0)</f>
        <v>3996.16</v>
      </c>
      <c r="Z57" s="157"/>
      <c r="AA57" s="157">
        <v>770.4</v>
      </c>
      <c r="AB57" s="157">
        <v>847.44</v>
      </c>
      <c r="AC57" s="157">
        <v>924.48</v>
      </c>
      <c r="AD57" s="157"/>
      <c r="AE57" s="157"/>
      <c r="AF57" s="157">
        <v>5892.3</v>
      </c>
      <c r="AG57" s="157">
        <v>6481.53</v>
      </c>
      <c r="AH57" s="157">
        <v>7070.76</v>
      </c>
      <c r="AI57" s="157"/>
      <c r="AJ57" s="157"/>
    </row>
    <row r="58" spans="1:201" s="137" customFormat="1" ht="13.15" customHeight="1">
      <c r="A58" s="157">
        <v>53</v>
      </c>
      <c r="B58" s="7">
        <v>598</v>
      </c>
      <c r="C58" s="157" t="s">
        <v>74</v>
      </c>
      <c r="D58" s="157" t="s">
        <v>73</v>
      </c>
      <c r="E58" s="8">
        <v>2</v>
      </c>
      <c r="F58" s="9">
        <v>3</v>
      </c>
      <c r="G58" s="9">
        <v>4</v>
      </c>
      <c r="H58" s="146"/>
      <c r="I58" s="9"/>
      <c r="J58" s="163">
        <v>1373</v>
      </c>
      <c r="K58" s="164">
        <v>1510.3</v>
      </c>
      <c r="L58" s="164">
        <v>1647.6</v>
      </c>
      <c r="M58" s="164"/>
      <c r="N58" s="163"/>
      <c r="O58" s="9">
        <v>94</v>
      </c>
      <c r="P58" s="165">
        <v>103</v>
      </c>
      <c r="Q58" s="165">
        <v>113</v>
      </c>
      <c r="R58" s="145"/>
      <c r="S58" s="166"/>
      <c r="T58" s="157">
        <v>590.4</v>
      </c>
      <c r="U58" s="157">
        <v>649.44000000000005</v>
      </c>
      <c r="V58" s="157">
        <v>708.48</v>
      </c>
      <c r="W58" s="157"/>
      <c r="X58" s="157"/>
      <c r="Y58" s="167">
        <f>VLOOKUP(B:B,[1]查询时间段分门店销售明细!$B$1:$X$65536,23,0)</f>
        <v>7058.94</v>
      </c>
      <c r="Z58" s="157"/>
      <c r="AA58" s="157">
        <v>1491.84</v>
      </c>
      <c r="AB58" s="157">
        <v>1641.0239999999999</v>
      </c>
      <c r="AC58" s="157">
        <v>1790.2080000000001</v>
      </c>
      <c r="AD58" s="157"/>
      <c r="AE58" s="157"/>
      <c r="AF58" s="157">
        <v>17755.2</v>
      </c>
      <c r="AG58" s="157">
        <v>19530.72</v>
      </c>
      <c r="AH58" s="157">
        <v>21306.240000000002</v>
      </c>
      <c r="AI58" s="157"/>
      <c r="AJ58" s="157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pans="1:201" s="137" customFormat="1" ht="13.15" customHeight="1">
      <c r="A59" s="157">
        <v>54</v>
      </c>
      <c r="B59" s="7">
        <v>707</v>
      </c>
      <c r="C59" s="157" t="s">
        <v>75</v>
      </c>
      <c r="D59" s="157" t="s">
        <v>73</v>
      </c>
      <c r="E59" s="9">
        <v>4</v>
      </c>
      <c r="F59" s="9">
        <v>5</v>
      </c>
      <c r="G59" s="9">
        <v>6</v>
      </c>
      <c r="H59" s="146"/>
      <c r="I59" s="9"/>
      <c r="J59" s="163">
        <v>2613</v>
      </c>
      <c r="K59" s="164">
        <v>2874.3</v>
      </c>
      <c r="L59" s="164">
        <v>3135.6</v>
      </c>
      <c r="M59" s="164"/>
      <c r="N59" s="163"/>
      <c r="O59" s="9">
        <v>140</v>
      </c>
      <c r="P59" s="165">
        <v>154</v>
      </c>
      <c r="Q59" s="165">
        <v>168</v>
      </c>
      <c r="R59" s="145"/>
      <c r="S59" s="166"/>
      <c r="T59" s="157">
        <v>890.1</v>
      </c>
      <c r="U59" s="157">
        <v>979.11</v>
      </c>
      <c r="V59" s="157">
        <v>1068.1199999999999</v>
      </c>
      <c r="W59" s="157"/>
      <c r="X59" s="157"/>
      <c r="Y59" s="167">
        <f>VLOOKUP(B:B,[1]查询时间段分门店销售明细!$B$1:$X$65536,23,0)</f>
        <v>8663.43</v>
      </c>
      <c r="Z59" s="157"/>
      <c r="AA59" s="157">
        <v>2566.08</v>
      </c>
      <c r="AB59" s="157">
        <v>2822.6880000000001</v>
      </c>
      <c r="AC59" s="157">
        <v>3079.2959999999998</v>
      </c>
      <c r="AD59" s="157"/>
      <c r="AE59" s="157"/>
      <c r="AF59" s="157">
        <v>21058.2</v>
      </c>
      <c r="AG59" s="157">
        <v>23164.02</v>
      </c>
      <c r="AH59" s="157">
        <v>25269.84</v>
      </c>
      <c r="AI59" s="157"/>
      <c r="AJ59" s="157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pans="1:201" s="137" customFormat="1" ht="13.15" customHeight="1">
      <c r="A60" s="157">
        <v>55</v>
      </c>
      <c r="B60" s="7">
        <v>712</v>
      </c>
      <c r="C60" s="157" t="s">
        <v>76</v>
      </c>
      <c r="D60" s="157" t="s">
        <v>73</v>
      </c>
      <c r="E60" s="8">
        <v>4</v>
      </c>
      <c r="F60" s="9">
        <v>5</v>
      </c>
      <c r="G60" s="9">
        <v>6</v>
      </c>
      <c r="H60" s="146"/>
      <c r="I60" s="9"/>
      <c r="J60" s="163">
        <v>6467</v>
      </c>
      <c r="K60" s="164">
        <v>7113.7</v>
      </c>
      <c r="L60" s="164">
        <v>7760.4</v>
      </c>
      <c r="M60" s="164"/>
      <c r="N60" s="163"/>
      <c r="O60" s="9">
        <v>243</v>
      </c>
      <c r="P60" s="165">
        <v>267</v>
      </c>
      <c r="Q60" s="165">
        <v>292</v>
      </c>
      <c r="R60" s="145"/>
      <c r="S60" s="166"/>
      <c r="T60" s="157">
        <v>981.9</v>
      </c>
      <c r="U60" s="157">
        <v>1080.0899999999999</v>
      </c>
      <c r="V60" s="157">
        <v>1178.28</v>
      </c>
      <c r="W60" s="157"/>
      <c r="X60" s="157"/>
      <c r="Y60" s="167">
        <f>VLOOKUP(B:B,[1]查询时间段分门店销售明细!$B$1:$X$65536,23,0)</f>
        <v>16619.099999999999</v>
      </c>
      <c r="Z60" s="157"/>
      <c r="AA60" s="157">
        <v>3008.16</v>
      </c>
      <c r="AB60" s="157">
        <v>3308.9760000000001</v>
      </c>
      <c r="AC60" s="157">
        <v>3609.7919999999999</v>
      </c>
      <c r="AD60" s="157"/>
      <c r="AE60" s="157"/>
      <c r="AF60" s="157">
        <v>30089.7</v>
      </c>
      <c r="AG60" s="157">
        <v>33098.67</v>
      </c>
      <c r="AH60" s="157">
        <v>36107.64</v>
      </c>
      <c r="AI60" s="157"/>
      <c r="AJ60" s="157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pans="1:201" s="137" customFormat="1" ht="13.15" customHeight="1">
      <c r="A61" s="157">
        <v>56</v>
      </c>
      <c r="B61" s="7">
        <v>724</v>
      </c>
      <c r="C61" s="157" t="s">
        <v>77</v>
      </c>
      <c r="D61" s="157" t="s">
        <v>73</v>
      </c>
      <c r="E61" s="9">
        <v>3</v>
      </c>
      <c r="F61" s="9">
        <v>4</v>
      </c>
      <c r="G61" s="9">
        <v>5</v>
      </c>
      <c r="H61" s="146"/>
      <c r="I61" s="9"/>
      <c r="J61" s="163">
        <v>2571</v>
      </c>
      <c r="K61" s="164">
        <v>2828.1</v>
      </c>
      <c r="L61" s="164">
        <v>3085.2</v>
      </c>
      <c r="M61" s="164"/>
      <c r="N61" s="163"/>
      <c r="O61" s="9">
        <v>141</v>
      </c>
      <c r="P61" s="165">
        <v>155</v>
      </c>
      <c r="Q61" s="165">
        <v>169</v>
      </c>
      <c r="R61" s="145"/>
      <c r="S61" s="166"/>
      <c r="T61" s="157">
        <v>828</v>
      </c>
      <c r="U61" s="157">
        <v>910.8</v>
      </c>
      <c r="V61" s="157">
        <v>993.6</v>
      </c>
      <c r="W61" s="157"/>
      <c r="X61" s="157"/>
      <c r="Y61" s="167">
        <f>VLOOKUP(B:B,[1]查询时间段分门店销售明细!$B$1:$X$65536,23,0)</f>
        <v>6023.44</v>
      </c>
      <c r="Z61" s="157"/>
      <c r="AA61" s="157">
        <v>2306.16</v>
      </c>
      <c r="AB61" s="157">
        <v>2536.7759999999998</v>
      </c>
      <c r="AC61" s="157">
        <v>2767.3919999999998</v>
      </c>
      <c r="AD61" s="157"/>
      <c r="AE61" s="157"/>
      <c r="AF61" s="157">
        <v>18337.5</v>
      </c>
      <c r="AG61" s="157">
        <v>20171.25</v>
      </c>
      <c r="AH61" s="157">
        <v>22005</v>
      </c>
      <c r="AI61" s="157"/>
      <c r="AJ61" s="157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pans="1:201" s="137" customFormat="1" ht="13.15" customHeight="1">
      <c r="A62" s="157">
        <v>57</v>
      </c>
      <c r="B62" s="161">
        <v>740</v>
      </c>
      <c r="C62" s="162" t="s">
        <v>78</v>
      </c>
      <c r="D62" s="162" t="s">
        <v>73</v>
      </c>
      <c r="E62" s="9">
        <v>1</v>
      </c>
      <c r="F62" s="9">
        <v>2</v>
      </c>
      <c r="G62" s="9">
        <v>3</v>
      </c>
      <c r="H62" s="146"/>
      <c r="I62" s="9"/>
      <c r="J62" s="163">
        <v>2198</v>
      </c>
      <c r="K62" s="164">
        <v>2417.8000000000002</v>
      </c>
      <c r="L62" s="164">
        <v>2637.6</v>
      </c>
      <c r="M62" s="164"/>
      <c r="N62" s="163"/>
      <c r="O62" s="9">
        <v>54</v>
      </c>
      <c r="P62" s="165">
        <v>59</v>
      </c>
      <c r="Q62" s="165">
        <v>65</v>
      </c>
      <c r="R62" s="145"/>
      <c r="S62" s="166"/>
      <c r="T62" s="162">
        <v>324.89999999999998</v>
      </c>
      <c r="U62" s="162">
        <v>357.39</v>
      </c>
      <c r="V62" s="162">
        <v>389.88</v>
      </c>
      <c r="W62" s="162"/>
      <c r="X62" s="162"/>
      <c r="Y62" s="167">
        <f>VLOOKUP(B:B,[1]查询时间段分门店销售明细!$B$1:$X$65536,23,0)</f>
        <v>2438.5500000000002</v>
      </c>
      <c r="Z62" s="162"/>
      <c r="AA62" s="162">
        <v>956.16</v>
      </c>
      <c r="AB62" s="162">
        <v>1051.7760000000001</v>
      </c>
      <c r="AC62" s="162">
        <v>1147.3920000000001</v>
      </c>
      <c r="AD62" s="162"/>
      <c r="AE62" s="162"/>
      <c r="AF62" s="162">
        <v>7321.5</v>
      </c>
      <c r="AG62" s="162">
        <v>8053.65</v>
      </c>
      <c r="AH62" s="162">
        <v>8785.7999999999993</v>
      </c>
      <c r="AI62" s="162"/>
      <c r="AJ62" s="162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  <c r="BX62" s="175"/>
      <c r="BY62" s="17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  <c r="CW62" s="175"/>
      <c r="CX62" s="175"/>
      <c r="CY62" s="175"/>
      <c r="CZ62" s="175"/>
      <c r="DA62" s="175"/>
      <c r="DB62" s="175"/>
      <c r="DC62" s="175"/>
      <c r="DD62" s="175"/>
      <c r="DE62" s="175"/>
      <c r="DF62" s="175"/>
      <c r="DG62" s="175"/>
      <c r="DH62" s="175"/>
      <c r="DI62" s="175"/>
      <c r="DJ62" s="175"/>
      <c r="DK62" s="175"/>
      <c r="DL62" s="175"/>
      <c r="DM62" s="175"/>
      <c r="DN62" s="175"/>
      <c r="DO62" s="175"/>
      <c r="DP62" s="175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  <c r="ED62" s="175"/>
      <c r="EE62" s="175"/>
      <c r="EF62" s="175"/>
      <c r="EG62" s="175"/>
      <c r="EH62" s="175"/>
      <c r="EI62" s="175"/>
      <c r="EJ62" s="175"/>
      <c r="EK62" s="175"/>
      <c r="EL62" s="175"/>
      <c r="EM62" s="175"/>
      <c r="EN62" s="175"/>
      <c r="EO62" s="175"/>
      <c r="EP62" s="175"/>
      <c r="EQ62" s="175"/>
      <c r="ER62" s="175"/>
      <c r="ES62" s="175"/>
      <c r="ET62" s="175"/>
      <c r="EU62" s="175"/>
      <c r="EV62" s="175"/>
      <c r="EW62" s="175"/>
      <c r="EX62" s="175"/>
      <c r="EY62" s="175"/>
      <c r="EZ62" s="175"/>
      <c r="FA62" s="175"/>
      <c r="FB62" s="175"/>
      <c r="FC62" s="175"/>
      <c r="FD62" s="175"/>
      <c r="FE62" s="175"/>
      <c r="FF62" s="175"/>
      <c r="FG62" s="175"/>
      <c r="FH62" s="175"/>
      <c r="FI62" s="175"/>
      <c r="FJ62" s="175"/>
      <c r="FK62" s="175"/>
      <c r="FL62" s="175"/>
      <c r="FM62" s="175"/>
      <c r="FN62" s="175"/>
      <c r="FO62" s="175"/>
      <c r="FP62" s="175"/>
      <c r="FQ62" s="175"/>
    </row>
    <row r="63" spans="1:201" s="137" customFormat="1" ht="13.15" customHeight="1">
      <c r="A63" s="157">
        <v>58</v>
      </c>
      <c r="B63" s="7">
        <v>743</v>
      </c>
      <c r="C63" s="157" t="s">
        <v>79</v>
      </c>
      <c r="D63" s="157" t="s">
        <v>73</v>
      </c>
      <c r="E63" s="9">
        <v>1</v>
      </c>
      <c r="F63" s="9">
        <v>2</v>
      </c>
      <c r="G63" s="9">
        <v>3</v>
      </c>
      <c r="H63" s="146"/>
      <c r="I63" s="9"/>
      <c r="J63" s="163">
        <v>1478</v>
      </c>
      <c r="K63" s="164">
        <v>1625.8</v>
      </c>
      <c r="L63" s="164">
        <v>1773.6</v>
      </c>
      <c r="M63" s="164"/>
      <c r="N63" s="163"/>
      <c r="O63" s="9">
        <v>69</v>
      </c>
      <c r="P63" s="165">
        <v>76</v>
      </c>
      <c r="Q63" s="165">
        <v>83</v>
      </c>
      <c r="R63" s="145"/>
      <c r="S63" s="166"/>
      <c r="T63" s="157">
        <v>367.2</v>
      </c>
      <c r="U63" s="157">
        <v>403.92</v>
      </c>
      <c r="V63" s="157">
        <v>440.64</v>
      </c>
      <c r="W63" s="157"/>
      <c r="X63" s="157"/>
      <c r="Y63" s="167">
        <f>VLOOKUP(B:B,[1]查询时间段分门店销售明细!$B$1:$X$65536,23,0)</f>
        <v>4315</v>
      </c>
      <c r="Z63" s="157"/>
      <c r="AA63" s="157">
        <v>1030.32</v>
      </c>
      <c r="AB63" s="157">
        <v>1133.3520000000001</v>
      </c>
      <c r="AC63" s="157">
        <v>1236.384</v>
      </c>
      <c r="AD63" s="157"/>
      <c r="AE63" s="157"/>
      <c r="AF63" s="157">
        <v>8591.4</v>
      </c>
      <c r="AG63" s="157">
        <v>9450.5400000000009</v>
      </c>
      <c r="AH63" s="157">
        <v>10309.68</v>
      </c>
      <c r="AI63" s="157"/>
      <c r="AJ63" s="157"/>
    </row>
    <row r="64" spans="1:201" s="137" customFormat="1" ht="12.95" customHeight="1">
      <c r="A64" s="157">
        <v>59</v>
      </c>
      <c r="B64" s="7">
        <v>377</v>
      </c>
      <c r="C64" s="157" t="s">
        <v>80</v>
      </c>
      <c r="D64" s="157" t="s">
        <v>73</v>
      </c>
      <c r="E64" s="9">
        <v>3</v>
      </c>
      <c r="F64" s="9">
        <v>4</v>
      </c>
      <c r="G64" s="9">
        <v>5</v>
      </c>
      <c r="H64" s="146"/>
      <c r="I64" s="9"/>
      <c r="J64" s="163">
        <v>2908</v>
      </c>
      <c r="K64" s="164">
        <v>3198.8</v>
      </c>
      <c r="L64" s="164">
        <v>3489.6</v>
      </c>
      <c r="M64" s="164"/>
      <c r="N64" s="163"/>
      <c r="O64" s="9">
        <v>124</v>
      </c>
      <c r="P64" s="165">
        <v>136</v>
      </c>
      <c r="Q64" s="165">
        <v>149</v>
      </c>
      <c r="R64" s="145"/>
      <c r="S64" s="166"/>
      <c r="T64" s="157">
        <v>653.4</v>
      </c>
      <c r="U64" s="157">
        <v>718.74</v>
      </c>
      <c r="V64" s="157">
        <v>784.08</v>
      </c>
      <c r="W64" s="157"/>
      <c r="X64" s="157"/>
      <c r="Y64" s="167">
        <f>VLOOKUP(B:B,[1]查询时间段分门店销售明细!$B$1:$X$65536,23,0)</f>
        <v>7778.6</v>
      </c>
      <c r="Z64" s="157"/>
      <c r="AA64" s="157">
        <v>1895.76</v>
      </c>
      <c r="AB64" s="157">
        <v>2085.3359999999998</v>
      </c>
      <c r="AC64" s="157">
        <v>2274.9119999999998</v>
      </c>
      <c r="AD64" s="157"/>
      <c r="AE64" s="157"/>
      <c r="AF64" s="157">
        <v>15975.9</v>
      </c>
      <c r="AG64" s="157">
        <v>17573.490000000002</v>
      </c>
      <c r="AH64" s="157">
        <v>19171.080000000002</v>
      </c>
      <c r="AI64" s="157"/>
      <c r="AJ64" s="157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pans="1:201" s="137" customFormat="1" ht="13.5">
      <c r="A65" s="157">
        <v>60</v>
      </c>
      <c r="B65" s="179">
        <v>387</v>
      </c>
      <c r="C65" s="180" t="s">
        <v>81</v>
      </c>
      <c r="D65" s="180" t="s">
        <v>73</v>
      </c>
      <c r="E65" s="9">
        <v>4</v>
      </c>
      <c r="F65" s="9">
        <v>5</v>
      </c>
      <c r="G65" s="9">
        <v>6</v>
      </c>
      <c r="H65" s="146"/>
      <c r="I65" s="9"/>
      <c r="J65" s="163">
        <v>3078</v>
      </c>
      <c r="K65" s="164">
        <v>3385.8</v>
      </c>
      <c r="L65" s="164">
        <v>3693.6</v>
      </c>
      <c r="M65" s="164"/>
      <c r="N65" s="163"/>
      <c r="O65" s="9">
        <v>166</v>
      </c>
      <c r="P65" s="165">
        <v>183</v>
      </c>
      <c r="Q65" s="165">
        <v>199</v>
      </c>
      <c r="R65" s="145"/>
      <c r="S65" s="166"/>
      <c r="T65" s="180">
        <v>1029.5999999999999</v>
      </c>
      <c r="U65" s="180">
        <v>1132.56</v>
      </c>
      <c r="V65" s="180">
        <v>1235.52</v>
      </c>
      <c r="W65" s="180"/>
      <c r="X65" s="180"/>
      <c r="Y65" s="167">
        <f>VLOOKUP(B:B,[1]查询时间段分门店销售明细!$B$1:$X$65536,23,0)</f>
        <v>8378.67</v>
      </c>
      <c r="Z65" s="180"/>
      <c r="AA65" s="180">
        <v>2988</v>
      </c>
      <c r="AB65" s="180">
        <v>3286.8</v>
      </c>
      <c r="AC65" s="180">
        <v>3585.6</v>
      </c>
      <c r="AD65" s="180"/>
      <c r="AE65" s="180"/>
      <c r="AF65" s="180">
        <v>25481.7</v>
      </c>
      <c r="AG65" s="180">
        <v>28029.87</v>
      </c>
      <c r="AH65" s="180">
        <v>30578.04</v>
      </c>
      <c r="AI65" s="180"/>
      <c r="AJ65" s="180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191"/>
      <c r="BV65" s="191"/>
      <c r="BW65" s="191"/>
      <c r="BX65" s="191"/>
      <c r="BY65" s="191"/>
      <c r="BZ65" s="191"/>
      <c r="CA65" s="191"/>
      <c r="CB65" s="191"/>
      <c r="CC65" s="191"/>
      <c r="CD65" s="191"/>
      <c r="CE65" s="191"/>
      <c r="CF65" s="191"/>
      <c r="CG65" s="191"/>
      <c r="CH65" s="191"/>
      <c r="CI65" s="191"/>
      <c r="CJ65" s="191"/>
      <c r="CK65" s="191"/>
      <c r="CL65" s="191"/>
      <c r="CM65" s="191"/>
      <c r="CN65" s="191"/>
      <c r="CO65" s="191"/>
      <c r="CP65" s="191"/>
      <c r="CQ65" s="191"/>
      <c r="CR65" s="191"/>
      <c r="CS65" s="191"/>
      <c r="CT65" s="191"/>
      <c r="CU65" s="191"/>
      <c r="CV65" s="191"/>
      <c r="CW65" s="191"/>
      <c r="CX65" s="191"/>
      <c r="CY65" s="191"/>
      <c r="CZ65" s="191"/>
      <c r="DA65" s="191"/>
      <c r="DB65" s="191"/>
      <c r="DC65" s="191"/>
      <c r="DD65" s="191"/>
      <c r="DE65" s="191"/>
      <c r="DF65" s="191"/>
      <c r="DG65" s="191"/>
      <c r="DH65" s="191"/>
      <c r="DI65" s="191"/>
      <c r="DJ65" s="191"/>
      <c r="DK65" s="191"/>
      <c r="DL65" s="191"/>
      <c r="DM65" s="191"/>
      <c r="DN65" s="191"/>
      <c r="DO65" s="191"/>
      <c r="DP65" s="191"/>
      <c r="DQ65" s="191"/>
      <c r="DR65" s="191"/>
      <c r="DS65" s="191"/>
      <c r="DT65" s="191"/>
      <c r="DU65" s="191"/>
      <c r="DV65" s="191"/>
      <c r="DW65" s="191"/>
      <c r="DX65" s="191"/>
      <c r="DY65" s="191"/>
      <c r="DZ65" s="191"/>
      <c r="EA65" s="191"/>
      <c r="EB65" s="191"/>
      <c r="EC65" s="191"/>
      <c r="ED65" s="191"/>
      <c r="EE65" s="191"/>
      <c r="EF65" s="191"/>
      <c r="EG65" s="191"/>
      <c r="EH65" s="191"/>
      <c r="EI65" s="191"/>
      <c r="EJ65" s="191"/>
      <c r="EK65" s="191"/>
      <c r="EL65" s="191"/>
      <c r="EM65" s="191"/>
      <c r="EN65" s="191"/>
      <c r="EO65" s="191"/>
      <c r="EP65" s="191"/>
      <c r="EQ65" s="191"/>
      <c r="ER65" s="191"/>
      <c r="ES65" s="191"/>
      <c r="ET65" s="191"/>
      <c r="EU65" s="191"/>
      <c r="EV65" s="191"/>
      <c r="EW65" s="191"/>
      <c r="EX65" s="191"/>
      <c r="EY65" s="191"/>
      <c r="EZ65" s="191"/>
      <c r="FA65" s="191"/>
      <c r="FB65" s="191"/>
      <c r="FC65" s="191"/>
      <c r="FD65" s="191"/>
      <c r="FE65" s="191"/>
      <c r="FF65" s="191"/>
      <c r="FG65" s="191"/>
      <c r="FH65" s="191"/>
      <c r="FI65" s="191"/>
      <c r="FJ65" s="191"/>
      <c r="FK65" s="191"/>
      <c r="FL65" s="191"/>
      <c r="FM65" s="191"/>
      <c r="FN65" s="191"/>
      <c r="FO65" s="191"/>
      <c r="FP65" s="191"/>
      <c r="FQ65" s="191"/>
      <c r="FR65" s="196"/>
      <c r="FS65" s="196"/>
      <c r="FT65" s="196"/>
      <c r="FU65" s="196"/>
      <c r="FV65" s="196"/>
      <c r="FW65" s="196"/>
      <c r="FX65" s="196"/>
      <c r="FY65" s="196"/>
      <c r="FZ65" s="196"/>
      <c r="GA65" s="196"/>
      <c r="GB65" s="196"/>
      <c r="GC65" s="196"/>
      <c r="GD65" s="196"/>
      <c r="GE65" s="196"/>
      <c r="GF65" s="196"/>
      <c r="GG65" s="196"/>
      <c r="GH65" s="196"/>
      <c r="GI65" s="196"/>
      <c r="GJ65" s="196"/>
      <c r="GK65" s="196"/>
      <c r="GL65" s="196"/>
      <c r="GM65" s="196"/>
      <c r="GN65" s="196"/>
      <c r="GO65" s="196"/>
      <c r="GP65" s="196"/>
      <c r="GQ65" s="196"/>
      <c r="GR65" s="196"/>
      <c r="GS65" s="196"/>
    </row>
    <row r="66" spans="1:201" s="137" customFormat="1" ht="13.15" customHeight="1">
      <c r="A66" s="157">
        <v>61</v>
      </c>
      <c r="B66" s="7">
        <v>399</v>
      </c>
      <c r="C66" s="157" t="s">
        <v>82</v>
      </c>
      <c r="D66" s="157" t="s">
        <v>73</v>
      </c>
      <c r="E66" s="8">
        <v>2</v>
      </c>
      <c r="F66" s="9">
        <v>3</v>
      </c>
      <c r="G66" s="9">
        <v>4</v>
      </c>
      <c r="H66" s="146"/>
      <c r="I66" s="9"/>
      <c r="J66" s="163">
        <v>3287</v>
      </c>
      <c r="K66" s="164">
        <v>3615.7</v>
      </c>
      <c r="L66" s="164">
        <v>3944.4</v>
      </c>
      <c r="M66" s="164"/>
      <c r="N66" s="163"/>
      <c r="O66" s="9">
        <v>110</v>
      </c>
      <c r="P66" s="165">
        <v>121</v>
      </c>
      <c r="Q66" s="165">
        <v>132</v>
      </c>
      <c r="R66" s="145"/>
      <c r="S66" s="166"/>
      <c r="T66" s="157">
        <v>564.29999999999995</v>
      </c>
      <c r="U66" s="157">
        <v>620.73</v>
      </c>
      <c r="V66" s="157">
        <v>677.16</v>
      </c>
      <c r="W66" s="157"/>
      <c r="X66" s="157"/>
      <c r="Y66" s="167">
        <f>VLOOKUP(B:B,[1]查询时间段分门店销售明细!$B$1:$X$65536,23,0)</f>
        <v>4018.59</v>
      </c>
      <c r="Z66" s="157"/>
      <c r="AA66" s="157">
        <v>1876.32</v>
      </c>
      <c r="AB66" s="157">
        <v>2063.9520000000002</v>
      </c>
      <c r="AC66" s="157">
        <v>2251.5839999999998</v>
      </c>
      <c r="AD66" s="157"/>
      <c r="AE66" s="157"/>
      <c r="AF66" s="157">
        <v>15026.4</v>
      </c>
      <c r="AG66" s="157">
        <v>16529.04</v>
      </c>
      <c r="AH66" s="157">
        <v>18031.68</v>
      </c>
      <c r="AI66" s="157"/>
      <c r="AJ66" s="157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pans="1:201" s="137" customFormat="1" ht="13.15" customHeight="1">
      <c r="A67" s="157">
        <v>62</v>
      </c>
      <c r="B67" s="7">
        <v>541</v>
      </c>
      <c r="C67" s="157" t="s">
        <v>83</v>
      </c>
      <c r="D67" s="157" t="s">
        <v>73</v>
      </c>
      <c r="E67" s="8">
        <v>3</v>
      </c>
      <c r="F67" s="9">
        <v>4</v>
      </c>
      <c r="G67" s="9">
        <v>5</v>
      </c>
      <c r="H67" s="146"/>
      <c r="I67" s="9"/>
      <c r="J67" s="163">
        <v>2543</v>
      </c>
      <c r="K67" s="164">
        <v>2797.3</v>
      </c>
      <c r="L67" s="164">
        <v>3051.6</v>
      </c>
      <c r="M67" s="164"/>
      <c r="N67" s="163"/>
      <c r="O67" s="9">
        <v>168</v>
      </c>
      <c r="P67" s="165">
        <v>185</v>
      </c>
      <c r="Q67" s="165">
        <v>202</v>
      </c>
      <c r="R67" s="145"/>
      <c r="S67" s="166"/>
      <c r="T67" s="157">
        <v>946.8</v>
      </c>
      <c r="U67" s="157">
        <v>1041.48</v>
      </c>
      <c r="V67" s="157">
        <v>1136.1600000000001</v>
      </c>
      <c r="W67" s="157"/>
      <c r="X67" s="157"/>
      <c r="Y67" s="167">
        <f>VLOOKUP(B:B,[1]查询时间段分门店销售明细!$B$1:$X$65536,23,0)</f>
        <v>7214.53</v>
      </c>
      <c r="Z67" s="157"/>
      <c r="AA67" s="157">
        <v>2827.44</v>
      </c>
      <c r="AB67" s="157">
        <v>3110.1840000000002</v>
      </c>
      <c r="AC67" s="157">
        <v>3392.9279999999999</v>
      </c>
      <c r="AD67" s="157"/>
      <c r="AE67" s="157"/>
      <c r="AF67" s="157">
        <v>25188.3</v>
      </c>
      <c r="AG67" s="157">
        <v>27707.13</v>
      </c>
      <c r="AH67" s="157">
        <v>30225.96</v>
      </c>
      <c r="AI67" s="157"/>
      <c r="AJ67" s="157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pans="1:201" s="137" customFormat="1" ht="13.15" customHeight="1">
      <c r="A68" s="157">
        <v>63</v>
      </c>
      <c r="B68" s="7">
        <v>571</v>
      </c>
      <c r="C68" s="157" t="s">
        <v>84</v>
      </c>
      <c r="D68" s="157" t="s">
        <v>73</v>
      </c>
      <c r="E68" s="9">
        <v>4</v>
      </c>
      <c r="F68" s="9">
        <v>5</v>
      </c>
      <c r="G68" s="9">
        <v>6</v>
      </c>
      <c r="H68" s="146"/>
      <c r="I68" s="9"/>
      <c r="J68" s="163">
        <v>3613</v>
      </c>
      <c r="K68" s="164">
        <v>3974.3</v>
      </c>
      <c r="L68" s="164">
        <v>4335.6000000000004</v>
      </c>
      <c r="M68" s="164"/>
      <c r="N68" s="163"/>
      <c r="O68" s="9">
        <v>258</v>
      </c>
      <c r="P68" s="165">
        <v>284</v>
      </c>
      <c r="Q68" s="165">
        <v>310</v>
      </c>
      <c r="R68" s="145"/>
      <c r="S68" s="166"/>
      <c r="T68" s="157">
        <v>1529.1</v>
      </c>
      <c r="U68" s="157">
        <v>1682.01</v>
      </c>
      <c r="V68" s="157">
        <v>1834.92</v>
      </c>
      <c r="W68" s="157"/>
      <c r="X68" s="157"/>
      <c r="Y68" s="167">
        <f>VLOOKUP(B:B,[1]查询时间段分门店销售明细!$B$1:$X$65536,23,0)</f>
        <v>12464.6</v>
      </c>
      <c r="Z68" s="157"/>
      <c r="AA68" s="157">
        <v>3996.72</v>
      </c>
      <c r="AB68" s="157">
        <v>4396.3919999999998</v>
      </c>
      <c r="AC68" s="157">
        <v>4796.0640000000003</v>
      </c>
      <c r="AD68" s="157"/>
      <c r="AE68" s="157"/>
      <c r="AF68" s="157">
        <v>36903.599999999999</v>
      </c>
      <c r="AG68" s="157">
        <v>40593.96</v>
      </c>
      <c r="AH68" s="157">
        <v>44284.32</v>
      </c>
      <c r="AI68" s="157"/>
      <c r="AJ68" s="157"/>
    </row>
    <row r="69" spans="1:201" s="137" customFormat="1" ht="13.15" customHeight="1">
      <c r="A69" s="157">
        <v>64</v>
      </c>
      <c r="B69" s="7">
        <v>573</v>
      </c>
      <c r="C69" s="157" t="s">
        <v>85</v>
      </c>
      <c r="D69" s="157" t="s">
        <v>73</v>
      </c>
      <c r="E69" s="8">
        <v>2</v>
      </c>
      <c r="F69" s="9">
        <v>3</v>
      </c>
      <c r="G69" s="9">
        <v>4</v>
      </c>
      <c r="H69" s="146"/>
      <c r="I69" s="9"/>
      <c r="J69" s="163">
        <v>1241</v>
      </c>
      <c r="K69" s="164">
        <v>1365.1</v>
      </c>
      <c r="L69" s="164">
        <v>1489.2</v>
      </c>
      <c r="M69" s="164"/>
      <c r="N69" s="163"/>
      <c r="O69" s="9">
        <v>79</v>
      </c>
      <c r="P69" s="165">
        <v>87</v>
      </c>
      <c r="Q69" s="165">
        <v>95</v>
      </c>
      <c r="R69" s="145"/>
      <c r="S69" s="166"/>
      <c r="T69" s="157">
        <v>441</v>
      </c>
      <c r="U69" s="157">
        <v>485.1</v>
      </c>
      <c r="V69" s="157">
        <v>529.20000000000005</v>
      </c>
      <c r="W69" s="157"/>
      <c r="X69" s="157"/>
      <c r="Y69" s="167">
        <f>VLOOKUP(B:B,[1]查询时间段分门店销售明细!$B$1:$X$65536,23,0)</f>
        <v>3021.56</v>
      </c>
      <c r="Z69" s="157"/>
      <c r="AA69" s="157">
        <v>1246.32</v>
      </c>
      <c r="AB69" s="157">
        <v>1370.952</v>
      </c>
      <c r="AC69" s="157">
        <v>1495.5840000000001</v>
      </c>
      <c r="AD69" s="157"/>
      <c r="AE69" s="157"/>
      <c r="AF69" s="157">
        <v>11430.9</v>
      </c>
      <c r="AG69" s="157">
        <v>12573.99</v>
      </c>
      <c r="AH69" s="157">
        <v>13717.08</v>
      </c>
      <c r="AI69" s="157"/>
      <c r="AJ69" s="157"/>
    </row>
    <row r="70" spans="1:201" s="137" customFormat="1" ht="13.9" customHeight="1">
      <c r="A70" s="157">
        <v>65</v>
      </c>
      <c r="B70" s="7">
        <v>584</v>
      </c>
      <c r="C70" s="157" t="s">
        <v>86</v>
      </c>
      <c r="D70" s="157" t="s">
        <v>73</v>
      </c>
      <c r="E70" s="9">
        <v>2</v>
      </c>
      <c r="F70" s="9">
        <v>3</v>
      </c>
      <c r="G70" s="9">
        <v>4</v>
      </c>
      <c r="H70" s="146"/>
      <c r="I70" s="9"/>
      <c r="J70" s="163">
        <v>1376</v>
      </c>
      <c r="K70" s="164">
        <v>1513.6</v>
      </c>
      <c r="L70" s="164">
        <v>1651.2</v>
      </c>
      <c r="M70" s="164"/>
      <c r="N70" s="163"/>
      <c r="O70" s="9">
        <v>58</v>
      </c>
      <c r="P70" s="165">
        <v>64</v>
      </c>
      <c r="Q70" s="165">
        <v>70</v>
      </c>
      <c r="R70" s="145"/>
      <c r="S70" s="166"/>
      <c r="T70" s="157">
        <v>313.2</v>
      </c>
      <c r="U70" s="157">
        <v>344.52</v>
      </c>
      <c r="V70" s="157">
        <v>375.84</v>
      </c>
      <c r="W70" s="157"/>
      <c r="X70" s="157"/>
      <c r="Y70" s="167">
        <f>VLOOKUP(B:B,[1]查询时间段分门店销售明细!$B$1:$X$65536,23,0)</f>
        <v>3610.59</v>
      </c>
      <c r="Z70" s="157"/>
      <c r="AA70" s="157">
        <v>1031.76</v>
      </c>
      <c r="AB70" s="157">
        <v>1134.9359999999999</v>
      </c>
      <c r="AC70" s="157">
        <v>1238.1120000000001</v>
      </c>
      <c r="AD70" s="157"/>
      <c r="AE70" s="157"/>
      <c r="AF70" s="157">
        <v>6723</v>
      </c>
      <c r="AG70" s="157">
        <v>7395.3</v>
      </c>
      <c r="AH70" s="157">
        <v>8067.6</v>
      </c>
      <c r="AI70" s="157"/>
      <c r="AJ70" s="157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pans="1:201" s="137" customFormat="1" ht="13.15" customHeight="1">
      <c r="A71" s="157">
        <v>66</v>
      </c>
      <c r="B71" s="7">
        <v>737</v>
      </c>
      <c r="C71" s="157" t="s">
        <v>87</v>
      </c>
      <c r="D71" s="157" t="s">
        <v>73</v>
      </c>
      <c r="E71" s="9">
        <v>2</v>
      </c>
      <c r="F71" s="9">
        <v>3</v>
      </c>
      <c r="G71" s="9">
        <v>4</v>
      </c>
      <c r="H71" s="146"/>
      <c r="I71" s="9"/>
      <c r="J71" s="163">
        <v>1769</v>
      </c>
      <c r="K71" s="164">
        <v>1945.9</v>
      </c>
      <c r="L71" s="164">
        <v>2122.8000000000002</v>
      </c>
      <c r="M71" s="164"/>
      <c r="N71" s="163"/>
      <c r="O71" s="9">
        <v>103</v>
      </c>
      <c r="P71" s="165">
        <v>113</v>
      </c>
      <c r="Q71" s="165">
        <v>124</v>
      </c>
      <c r="R71" s="145"/>
      <c r="S71" s="166"/>
      <c r="T71" s="157">
        <v>516.6</v>
      </c>
      <c r="U71" s="157">
        <v>568.26</v>
      </c>
      <c r="V71" s="157">
        <v>619.91999999999996</v>
      </c>
      <c r="W71" s="157"/>
      <c r="X71" s="157"/>
      <c r="Y71" s="167">
        <f>VLOOKUP(B:B,[1]查询时间段分门店销售明细!$B$1:$X$65536,23,0)</f>
        <v>5193.2</v>
      </c>
      <c r="Z71" s="157"/>
      <c r="AA71" s="157">
        <v>1427.76</v>
      </c>
      <c r="AB71" s="157">
        <v>1570.5360000000001</v>
      </c>
      <c r="AC71" s="157">
        <v>1713.3119999999999</v>
      </c>
      <c r="AD71" s="157"/>
      <c r="AE71" s="157"/>
      <c r="AF71" s="157">
        <v>11531.7</v>
      </c>
      <c r="AG71" s="157">
        <v>12684.87</v>
      </c>
      <c r="AH71" s="157">
        <v>13838.04</v>
      </c>
      <c r="AI71" s="157"/>
      <c r="AJ71" s="157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pans="1:201" s="137" customFormat="1" ht="13.15" customHeight="1">
      <c r="A72" s="157">
        <v>67</v>
      </c>
      <c r="B72" s="7">
        <v>546</v>
      </c>
      <c r="C72" s="157" t="s">
        <v>88</v>
      </c>
      <c r="D72" s="157" t="s">
        <v>73</v>
      </c>
      <c r="E72" s="9">
        <v>2</v>
      </c>
      <c r="F72" s="9">
        <v>3</v>
      </c>
      <c r="G72" s="9">
        <v>4</v>
      </c>
      <c r="H72" s="146"/>
      <c r="I72" s="9"/>
      <c r="J72" s="163">
        <v>2922</v>
      </c>
      <c r="K72" s="164">
        <v>3214.2</v>
      </c>
      <c r="L72" s="164">
        <v>3506.4</v>
      </c>
      <c r="M72" s="164"/>
      <c r="N72" s="163"/>
      <c r="O72" s="9">
        <v>176</v>
      </c>
      <c r="P72" s="165">
        <v>194</v>
      </c>
      <c r="Q72" s="165">
        <v>211</v>
      </c>
      <c r="R72" s="145"/>
      <c r="S72" s="166"/>
      <c r="T72" s="157">
        <v>817.2</v>
      </c>
      <c r="U72" s="157">
        <v>898.92</v>
      </c>
      <c r="V72" s="157">
        <v>980.64</v>
      </c>
      <c r="W72" s="157"/>
      <c r="X72" s="157"/>
      <c r="Y72" s="167">
        <f>VLOOKUP(B:B,[1]查询时间段分门店销售明细!$B$1:$X$65536,23,0)</f>
        <v>16861.599999999999</v>
      </c>
      <c r="Z72" s="157"/>
      <c r="AA72" s="157">
        <v>2101.6799999999998</v>
      </c>
      <c r="AB72" s="157">
        <v>2311.848</v>
      </c>
      <c r="AC72" s="157">
        <v>2522.0160000000001</v>
      </c>
      <c r="AD72" s="157"/>
      <c r="AE72" s="157"/>
      <c r="AF72" s="157">
        <v>24993.036</v>
      </c>
      <c r="AG72" s="157">
        <v>27492.339599999999</v>
      </c>
      <c r="AH72" s="157">
        <v>29991.643199999999</v>
      </c>
      <c r="AI72" s="157"/>
      <c r="AJ72" s="157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pans="1:201" s="137" customFormat="1" ht="14.1" customHeight="1">
      <c r="A73" s="157">
        <v>68</v>
      </c>
      <c r="B73" s="7">
        <v>733</v>
      </c>
      <c r="C73" s="157" t="s">
        <v>89</v>
      </c>
      <c r="D73" s="157" t="s">
        <v>73</v>
      </c>
      <c r="E73" s="9">
        <v>2</v>
      </c>
      <c r="F73" s="9">
        <v>3</v>
      </c>
      <c r="G73" s="9">
        <v>4</v>
      </c>
      <c r="H73" s="146"/>
      <c r="I73" s="9"/>
      <c r="J73" s="163">
        <v>1158</v>
      </c>
      <c r="K73" s="164">
        <v>1273.8</v>
      </c>
      <c r="L73" s="164">
        <v>1389.6</v>
      </c>
      <c r="M73" s="164"/>
      <c r="N73" s="163"/>
      <c r="O73" s="9">
        <v>55</v>
      </c>
      <c r="P73" s="165">
        <v>61</v>
      </c>
      <c r="Q73" s="165">
        <v>66</v>
      </c>
      <c r="R73" s="145"/>
      <c r="S73" s="166"/>
      <c r="T73" s="157">
        <v>295.2</v>
      </c>
      <c r="U73" s="157">
        <v>324.72000000000003</v>
      </c>
      <c r="V73" s="157">
        <v>354.24</v>
      </c>
      <c r="W73" s="157"/>
      <c r="X73" s="157"/>
      <c r="Y73" s="167">
        <f>VLOOKUP(B:B,[1]查询时间段分门店销售明细!$B$1:$X$65536,23,0)</f>
        <v>7630.5</v>
      </c>
      <c r="Z73" s="157"/>
      <c r="AA73" s="157">
        <v>989.28</v>
      </c>
      <c r="AB73" s="157">
        <v>1088.2080000000001</v>
      </c>
      <c r="AC73" s="157">
        <v>1187.136</v>
      </c>
      <c r="AD73" s="157"/>
      <c r="AE73" s="157"/>
      <c r="AF73" s="157">
        <v>6048.9</v>
      </c>
      <c r="AG73" s="157">
        <v>6653.79</v>
      </c>
      <c r="AH73" s="157">
        <v>7258.68</v>
      </c>
      <c r="AI73" s="157"/>
      <c r="AJ73" s="157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pans="1:201" s="137" customFormat="1" ht="13.15" customHeight="1">
      <c r="A74" s="157">
        <v>69</v>
      </c>
      <c r="B74" s="63">
        <v>750</v>
      </c>
      <c r="C74" s="63" t="s">
        <v>90</v>
      </c>
      <c r="D74" s="63" t="s">
        <v>73</v>
      </c>
      <c r="E74" s="9">
        <v>6</v>
      </c>
      <c r="F74" s="9">
        <v>7</v>
      </c>
      <c r="G74" s="9">
        <v>8</v>
      </c>
      <c r="H74" s="146"/>
      <c r="I74" s="9"/>
      <c r="J74" s="163">
        <v>3418</v>
      </c>
      <c r="K74" s="164">
        <v>3759.8</v>
      </c>
      <c r="L74" s="164">
        <v>4101.6000000000004</v>
      </c>
      <c r="M74" s="164"/>
      <c r="N74" s="163"/>
      <c r="O74" s="9">
        <v>241</v>
      </c>
      <c r="P74" s="165">
        <v>265</v>
      </c>
      <c r="Q74" s="165">
        <v>292</v>
      </c>
      <c r="R74" s="145"/>
      <c r="S74" s="166"/>
      <c r="T74" s="157">
        <v>819</v>
      </c>
      <c r="U74" s="157">
        <v>900.9</v>
      </c>
      <c r="V74" s="157">
        <v>982.8</v>
      </c>
      <c r="W74" s="157"/>
      <c r="X74" s="157"/>
      <c r="Y74" s="167">
        <f>VLOOKUP(B:B,[1]查询时间段分门店销售明细!$B$1:$X$65536,23,0)</f>
        <v>4252.79</v>
      </c>
      <c r="Z74" s="157"/>
      <c r="AA74" s="157">
        <v>2921.6</v>
      </c>
      <c r="AB74" s="157">
        <v>3213.76</v>
      </c>
      <c r="AC74" s="157">
        <v>3505.92</v>
      </c>
      <c r="AD74" s="157"/>
      <c r="AE74" s="157"/>
      <c r="AF74" s="157">
        <v>41004</v>
      </c>
      <c r="AG74" s="157">
        <v>44284.32</v>
      </c>
      <c r="AH74" s="157">
        <v>47827.065600000002</v>
      </c>
      <c r="AI74" s="157"/>
      <c r="AJ74" s="157"/>
      <c r="DX74" s="195"/>
      <c r="DY74" s="195"/>
      <c r="DZ74" s="195"/>
      <c r="EA74" s="195"/>
      <c r="EB74" s="195"/>
      <c r="EC74" s="195"/>
      <c r="ED74" s="195"/>
      <c r="EE74" s="195"/>
      <c r="EF74" s="195"/>
      <c r="EG74" s="195"/>
      <c r="EH74" s="195"/>
      <c r="EI74" s="195"/>
      <c r="EJ74" s="195"/>
      <c r="EK74" s="195"/>
      <c r="EL74" s="195"/>
      <c r="EM74" s="195"/>
      <c r="EN74" s="195"/>
      <c r="EO74" s="195"/>
      <c r="EP74" s="195"/>
      <c r="EQ74" s="195"/>
      <c r="ER74" s="195"/>
      <c r="ES74" s="195"/>
      <c r="ET74" s="195"/>
      <c r="EU74" s="195"/>
      <c r="EV74" s="195"/>
      <c r="EW74" s="195"/>
      <c r="EX74" s="195"/>
      <c r="EY74" s="195"/>
      <c r="EZ74" s="195"/>
      <c r="FA74" s="195"/>
      <c r="FB74" s="195"/>
      <c r="FC74" s="195"/>
      <c r="FD74" s="195"/>
      <c r="FE74" s="195"/>
      <c r="FF74" s="195"/>
      <c r="FG74" s="195"/>
      <c r="FH74" s="195"/>
      <c r="FI74" s="195"/>
      <c r="FJ74" s="195"/>
      <c r="FK74" s="195"/>
      <c r="FL74" s="195"/>
      <c r="FM74" s="195"/>
      <c r="FN74" s="195"/>
      <c r="FO74" s="195"/>
      <c r="FP74" s="195"/>
      <c r="FQ74" s="195"/>
    </row>
    <row r="75" spans="1:201" s="137" customFormat="1" ht="12.95" customHeight="1">
      <c r="A75" s="157">
        <v>70</v>
      </c>
      <c r="B75" s="7">
        <v>753</v>
      </c>
      <c r="C75" s="157" t="s">
        <v>91</v>
      </c>
      <c r="D75" s="63" t="s">
        <v>73</v>
      </c>
      <c r="E75" s="159">
        <v>1</v>
      </c>
      <c r="F75" s="159">
        <v>2</v>
      </c>
      <c r="G75" s="159">
        <v>3</v>
      </c>
      <c r="H75" s="159"/>
      <c r="I75" s="159"/>
      <c r="J75" s="159">
        <v>517</v>
      </c>
      <c r="K75" s="159">
        <v>568.70000000000005</v>
      </c>
      <c r="L75" s="159">
        <v>620.4</v>
      </c>
      <c r="M75" s="159"/>
      <c r="N75" s="159"/>
      <c r="O75" s="159">
        <v>23</v>
      </c>
      <c r="P75" s="159">
        <v>25</v>
      </c>
      <c r="Q75" s="159">
        <v>28</v>
      </c>
      <c r="R75" s="159"/>
      <c r="S75" s="159"/>
      <c r="T75" s="157">
        <v>180</v>
      </c>
      <c r="U75" s="157">
        <v>198</v>
      </c>
      <c r="V75" s="157">
        <v>216</v>
      </c>
      <c r="W75" s="157"/>
      <c r="X75" s="157"/>
      <c r="Y75" s="167">
        <v>1500</v>
      </c>
      <c r="Z75" s="157"/>
      <c r="AA75" s="157">
        <v>501.84</v>
      </c>
      <c r="AB75" s="157">
        <v>552.024</v>
      </c>
      <c r="AC75" s="157">
        <v>602.20799999999997</v>
      </c>
      <c r="AD75" s="157"/>
      <c r="AE75" s="157"/>
      <c r="AF75" s="157">
        <v>3281.5497599999999</v>
      </c>
      <c r="AG75" s="157">
        <v>3609.7047360000001</v>
      </c>
      <c r="AH75" s="157">
        <v>3937.8597119999999</v>
      </c>
      <c r="AI75" s="157"/>
      <c r="AJ75" s="157"/>
      <c r="EH75" s="4"/>
      <c r="EI75" s="4"/>
      <c r="EJ75" s="4"/>
      <c r="EK75" s="4"/>
      <c r="EL75" s="4"/>
    </row>
    <row r="76" spans="1:201" s="138" customFormat="1" ht="12.95" customHeight="1">
      <c r="A76" s="157">
        <v>71</v>
      </c>
      <c r="B76" s="7">
        <v>103639</v>
      </c>
      <c r="C76" s="157" t="s">
        <v>92</v>
      </c>
      <c r="D76" s="63" t="s">
        <v>73</v>
      </c>
      <c r="E76" s="9"/>
      <c r="F76" s="9"/>
      <c r="G76" s="9"/>
      <c r="H76" s="146"/>
      <c r="I76" s="9"/>
      <c r="J76" s="163"/>
      <c r="K76" s="164"/>
      <c r="L76" s="164"/>
      <c r="M76" s="164"/>
      <c r="N76" s="163"/>
      <c r="O76" s="9"/>
      <c r="P76" s="165"/>
      <c r="Q76" s="165"/>
      <c r="R76" s="145"/>
      <c r="S76" s="166"/>
      <c r="T76" s="157"/>
      <c r="U76" s="157"/>
      <c r="V76" s="157"/>
      <c r="W76" s="157"/>
      <c r="X76" s="157"/>
      <c r="Y76" s="16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  <c r="DE76" s="137"/>
      <c r="DF76" s="137"/>
      <c r="DG76" s="137"/>
      <c r="DH76" s="137"/>
      <c r="DI76" s="137"/>
      <c r="DJ76" s="137"/>
      <c r="DK76" s="137"/>
      <c r="DL76" s="137"/>
      <c r="DM76" s="137"/>
      <c r="DN76" s="137"/>
      <c r="DO76" s="137"/>
      <c r="DP76" s="137"/>
      <c r="DQ76" s="137"/>
      <c r="DR76" s="137"/>
      <c r="DS76" s="137"/>
      <c r="DT76" s="137"/>
      <c r="DU76" s="137"/>
      <c r="DV76" s="137"/>
      <c r="DW76" s="137"/>
      <c r="DX76" s="137"/>
      <c r="DY76" s="137"/>
      <c r="DZ76" s="137"/>
      <c r="EA76" s="137"/>
      <c r="EB76" s="137"/>
      <c r="EC76" s="137"/>
      <c r="ED76" s="137"/>
      <c r="EE76" s="137"/>
      <c r="EF76" s="137"/>
      <c r="EG76" s="137"/>
      <c r="EH76" s="4"/>
      <c r="EI76" s="4"/>
      <c r="EJ76" s="4"/>
      <c r="EK76" s="4"/>
      <c r="EL76" s="4"/>
    </row>
    <row r="77" spans="1:201" s="133" customFormat="1" ht="12.95" customHeight="1">
      <c r="A77" s="142"/>
      <c r="B77" s="23"/>
      <c r="C77" s="142"/>
      <c r="D77" s="142" t="s">
        <v>73</v>
      </c>
      <c r="E77" s="156">
        <f>SUM(E57:E76)</f>
        <v>49</v>
      </c>
      <c r="F77" s="156">
        <f t="shared" ref="F77:X77" si="6">SUM(F57:F76)</f>
        <v>68</v>
      </c>
      <c r="G77" s="156">
        <f t="shared" si="6"/>
        <v>87</v>
      </c>
      <c r="H77" s="156">
        <f t="shared" si="6"/>
        <v>0</v>
      </c>
      <c r="I77" s="156">
        <f t="shared" si="6"/>
        <v>0</v>
      </c>
      <c r="J77" s="156">
        <f t="shared" si="6"/>
        <v>46455</v>
      </c>
      <c r="K77" s="156">
        <f t="shared" si="6"/>
        <v>51100.5</v>
      </c>
      <c r="L77" s="156">
        <f t="shared" si="6"/>
        <v>55746</v>
      </c>
      <c r="M77" s="156">
        <f t="shared" si="6"/>
        <v>0</v>
      </c>
      <c r="N77" s="156">
        <f t="shared" si="6"/>
        <v>0</v>
      </c>
      <c r="O77" s="156">
        <f t="shared" si="6"/>
        <v>2351</v>
      </c>
      <c r="P77" s="156">
        <f t="shared" si="6"/>
        <v>2586</v>
      </c>
      <c r="Q77" s="156">
        <f t="shared" si="6"/>
        <v>2827</v>
      </c>
      <c r="R77" s="156">
        <f t="shared" si="6"/>
        <v>0</v>
      </c>
      <c r="S77" s="156">
        <f t="shared" si="6"/>
        <v>0</v>
      </c>
      <c r="T77" s="156">
        <f t="shared" si="6"/>
        <v>12372.3</v>
      </c>
      <c r="U77" s="156">
        <f t="shared" si="6"/>
        <v>13609.53</v>
      </c>
      <c r="V77" s="156">
        <f t="shared" si="6"/>
        <v>14846.76</v>
      </c>
      <c r="W77" s="156">
        <f t="shared" si="6"/>
        <v>0</v>
      </c>
      <c r="X77" s="156">
        <f t="shared" si="6"/>
        <v>0</v>
      </c>
      <c r="Y77" s="156">
        <f t="shared" ref="Y77:AJ77" si="7">SUM(Y57:Y76)</f>
        <v>131039.85</v>
      </c>
      <c r="Z77" s="156">
        <f t="shared" si="7"/>
        <v>0</v>
      </c>
      <c r="AA77" s="156">
        <f t="shared" si="7"/>
        <v>35933.599999999999</v>
      </c>
      <c r="AB77" s="156">
        <f t="shared" si="7"/>
        <v>39526.959999999999</v>
      </c>
      <c r="AC77" s="156">
        <f t="shared" si="7"/>
        <v>43120.32</v>
      </c>
      <c r="AD77" s="156">
        <f t="shared" si="7"/>
        <v>0</v>
      </c>
      <c r="AE77" s="156">
        <f t="shared" si="7"/>
        <v>0</v>
      </c>
      <c r="AF77" s="156">
        <f t="shared" si="7"/>
        <v>332634.78576</v>
      </c>
      <c r="AG77" s="156">
        <f t="shared" si="7"/>
        <v>365078.18433600001</v>
      </c>
      <c r="AH77" s="173">
        <f t="shared" si="7"/>
        <v>397784.00851199997</v>
      </c>
      <c r="AI77" s="156">
        <f t="shared" si="7"/>
        <v>0</v>
      </c>
      <c r="AJ77" s="156">
        <f t="shared" si="7"/>
        <v>0</v>
      </c>
      <c r="EH77" s="140"/>
      <c r="EI77" s="140"/>
      <c r="EJ77" s="140"/>
      <c r="EK77" s="140"/>
      <c r="EL77" s="140"/>
    </row>
    <row r="78" spans="1:201" s="139" customFormat="1" ht="12.95" customHeight="1">
      <c r="A78" s="181">
        <v>72</v>
      </c>
      <c r="B78" s="182">
        <v>307</v>
      </c>
      <c r="C78" s="181" t="s">
        <v>93</v>
      </c>
      <c r="D78" s="181" t="s">
        <v>94</v>
      </c>
      <c r="E78" s="183">
        <v>56</v>
      </c>
      <c r="F78" s="183">
        <v>62</v>
      </c>
      <c r="G78" s="183">
        <v>70</v>
      </c>
      <c r="H78" s="184"/>
      <c r="I78" s="183"/>
      <c r="J78" s="185">
        <v>29148</v>
      </c>
      <c r="K78" s="186">
        <f>J78*1.1</f>
        <v>32062.799999999999</v>
      </c>
      <c r="L78" s="186">
        <f>J78*1.2</f>
        <v>34977.599999999999</v>
      </c>
      <c r="M78" s="184"/>
      <c r="N78" s="184"/>
      <c r="O78" s="187">
        <v>580</v>
      </c>
      <c r="P78" s="187">
        <v>638</v>
      </c>
      <c r="Q78" s="187">
        <v>696</v>
      </c>
      <c r="R78" s="189"/>
      <c r="S78" s="189"/>
      <c r="T78" s="190">
        <v>3305.7</v>
      </c>
      <c r="U78" s="190">
        <f>T78*1.1</f>
        <v>3636.27</v>
      </c>
      <c r="V78" s="190">
        <f>T78*1.2</f>
        <v>3966.84</v>
      </c>
      <c r="W78" s="189"/>
      <c r="X78" s="189"/>
      <c r="Y78" s="167">
        <f>VLOOKUP(B:B,[1]查询时间段分门店销售明细!$B$1:$X$65536,23,0)</f>
        <v>38104.99</v>
      </c>
      <c r="Z78" s="190"/>
      <c r="AA78" s="187">
        <v>16830.72</v>
      </c>
      <c r="AB78" s="183">
        <f>AA78*1.1</f>
        <v>18513.792000000001</v>
      </c>
      <c r="AC78" s="183">
        <f>AA78*1.2</f>
        <v>20196.864000000001</v>
      </c>
      <c r="AD78" s="183"/>
      <c r="AE78" s="187"/>
      <c r="AF78" s="186">
        <v>160787.70000000001</v>
      </c>
      <c r="AG78" s="192">
        <f>AF78*1.1</f>
        <v>176866.47</v>
      </c>
      <c r="AH78" s="193">
        <f>AF78*1.2</f>
        <v>192945.24</v>
      </c>
      <c r="AI78" s="186"/>
      <c r="AJ78" s="186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  <c r="CA78" s="194"/>
      <c r="CB78" s="194"/>
      <c r="CC78" s="194"/>
      <c r="CD78" s="194"/>
      <c r="CE78" s="194"/>
      <c r="CF78" s="194"/>
      <c r="CG78" s="194"/>
      <c r="CH78" s="194"/>
      <c r="CI78" s="194"/>
      <c r="CJ78" s="194"/>
      <c r="CK78" s="194"/>
      <c r="CL78" s="194"/>
      <c r="CM78" s="194"/>
      <c r="CN78" s="194"/>
      <c r="CO78" s="194"/>
      <c r="CP78" s="194"/>
      <c r="CQ78" s="194"/>
      <c r="CR78" s="194"/>
      <c r="CS78" s="194"/>
      <c r="CT78" s="194"/>
      <c r="CU78" s="194"/>
      <c r="CV78" s="194"/>
      <c r="CW78" s="194"/>
      <c r="CX78" s="194"/>
      <c r="CY78" s="194"/>
      <c r="CZ78" s="194"/>
      <c r="DA78" s="194"/>
      <c r="DB78" s="194"/>
      <c r="DC78" s="194"/>
      <c r="DD78" s="194"/>
      <c r="DE78" s="194"/>
      <c r="DF78" s="194"/>
      <c r="DG78" s="194"/>
      <c r="DH78" s="194"/>
      <c r="DI78" s="194"/>
      <c r="DJ78" s="194"/>
      <c r="DK78" s="194"/>
      <c r="DL78" s="194"/>
      <c r="DM78" s="194"/>
      <c r="DN78" s="194"/>
      <c r="DO78" s="194"/>
      <c r="DP78" s="194"/>
      <c r="DQ78" s="194"/>
      <c r="DR78" s="194"/>
      <c r="DS78" s="194"/>
      <c r="DT78" s="194"/>
      <c r="DU78" s="194"/>
      <c r="DV78" s="194"/>
      <c r="DW78" s="194"/>
      <c r="DX78" s="194"/>
      <c r="DY78" s="194"/>
      <c r="DZ78" s="194"/>
      <c r="EA78" s="194"/>
      <c r="EB78" s="194"/>
      <c r="EC78" s="194"/>
      <c r="ED78" s="194"/>
      <c r="EE78" s="194"/>
      <c r="EF78" s="194"/>
      <c r="EG78" s="194"/>
      <c r="EH78" s="194"/>
      <c r="EI78" s="194"/>
      <c r="EJ78" s="194"/>
      <c r="EK78" s="194"/>
      <c r="EL78" s="194"/>
      <c r="EM78" s="194"/>
      <c r="EN78" s="194"/>
      <c r="EO78" s="194"/>
      <c r="EP78" s="194"/>
      <c r="EQ78" s="194"/>
      <c r="ER78" s="194"/>
      <c r="ES78" s="194"/>
      <c r="ET78" s="194"/>
      <c r="EU78" s="194"/>
      <c r="EV78" s="194"/>
      <c r="EW78" s="194"/>
      <c r="EX78" s="194"/>
      <c r="EY78" s="194"/>
      <c r="EZ78" s="194"/>
      <c r="FA78" s="194"/>
      <c r="FB78" s="194"/>
      <c r="FC78" s="194"/>
      <c r="FD78" s="194"/>
      <c r="FE78" s="194"/>
      <c r="FF78" s="194"/>
      <c r="FG78" s="194"/>
      <c r="FH78" s="194"/>
      <c r="FI78" s="194"/>
      <c r="FJ78" s="194"/>
      <c r="FK78" s="194"/>
      <c r="FL78" s="194"/>
      <c r="FM78" s="194"/>
      <c r="FN78" s="194"/>
      <c r="FO78" s="194"/>
      <c r="FP78" s="194"/>
      <c r="FQ78" s="194"/>
      <c r="FR78" s="194"/>
      <c r="FS78" s="194"/>
      <c r="FT78" s="194"/>
      <c r="FU78" s="194"/>
      <c r="FV78" s="194"/>
      <c r="FW78" s="194"/>
      <c r="FX78" s="194"/>
      <c r="FY78" s="194"/>
      <c r="FZ78" s="194"/>
      <c r="GA78" s="197"/>
      <c r="GB78" s="197"/>
      <c r="GC78" s="197"/>
      <c r="GD78" s="197"/>
      <c r="GE78" s="197"/>
    </row>
    <row r="79" spans="1:201" s="133" customFormat="1" ht="12.95" customHeight="1">
      <c r="A79" s="142"/>
      <c r="B79" s="23"/>
      <c r="C79" s="142"/>
      <c r="D79" s="142" t="s">
        <v>94</v>
      </c>
      <c r="E79" s="160">
        <f>SUM(E78:E78)</f>
        <v>56</v>
      </c>
      <c r="F79" s="160">
        <f t="shared" ref="F79:X79" si="8">SUM(F78:F78)</f>
        <v>62</v>
      </c>
      <c r="G79" s="160">
        <f t="shared" si="8"/>
        <v>70</v>
      </c>
      <c r="H79" s="160">
        <f t="shared" si="8"/>
        <v>0</v>
      </c>
      <c r="I79" s="160">
        <f t="shared" si="8"/>
        <v>0</v>
      </c>
      <c r="J79" s="160">
        <f t="shared" si="8"/>
        <v>29148</v>
      </c>
      <c r="K79" s="160">
        <f t="shared" si="8"/>
        <v>32062.799999999999</v>
      </c>
      <c r="L79" s="160">
        <f t="shared" si="8"/>
        <v>34977.599999999999</v>
      </c>
      <c r="M79" s="160">
        <f t="shared" si="8"/>
        <v>0</v>
      </c>
      <c r="N79" s="160">
        <f t="shared" si="8"/>
        <v>0</v>
      </c>
      <c r="O79" s="160">
        <f t="shared" si="8"/>
        <v>580</v>
      </c>
      <c r="P79" s="160">
        <f t="shared" si="8"/>
        <v>638</v>
      </c>
      <c r="Q79" s="160">
        <f t="shared" si="8"/>
        <v>696</v>
      </c>
      <c r="R79" s="160">
        <f t="shared" si="8"/>
        <v>0</v>
      </c>
      <c r="S79" s="160">
        <f t="shared" si="8"/>
        <v>0</v>
      </c>
      <c r="T79" s="160">
        <f t="shared" si="8"/>
        <v>3305.7</v>
      </c>
      <c r="U79" s="160">
        <f t="shared" si="8"/>
        <v>3636.27</v>
      </c>
      <c r="V79" s="160">
        <f t="shared" si="8"/>
        <v>3966.84</v>
      </c>
      <c r="W79" s="160">
        <f t="shared" si="8"/>
        <v>0</v>
      </c>
      <c r="X79" s="160">
        <f t="shared" si="8"/>
        <v>0</v>
      </c>
      <c r="Y79" s="160">
        <f t="shared" ref="Y79:AI79" si="9">SUM(Y78:Y78)</f>
        <v>38104.99</v>
      </c>
      <c r="Z79" s="160">
        <f t="shared" si="9"/>
        <v>0</v>
      </c>
      <c r="AA79" s="160">
        <f t="shared" si="9"/>
        <v>16830.72</v>
      </c>
      <c r="AB79" s="160">
        <f t="shared" si="9"/>
        <v>18513.792000000001</v>
      </c>
      <c r="AC79" s="160">
        <f t="shared" si="9"/>
        <v>20196.864000000001</v>
      </c>
      <c r="AD79" s="160">
        <f t="shared" si="9"/>
        <v>0</v>
      </c>
      <c r="AE79" s="160">
        <f t="shared" si="9"/>
        <v>0</v>
      </c>
      <c r="AF79" s="160">
        <f t="shared" si="9"/>
        <v>160787.70000000001</v>
      </c>
      <c r="AG79" s="160">
        <f t="shared" si="9"/>
        <v>176866.47</v>
      </c>
      <c r="AH79" s="174">
        <f t="shared" si="9"/>
        <v>192945.24</v>
      </c>
      <c r="AI79" s="160">
        <f t="shared" si="9"/>
        <v>0</v>
      </c>
      <c r="AJ79" s="142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  <c r="GK79" s="140"/>
      <c r="GL79" s="140"/>
      <c r="GM79" s="140"/>
      <c r="GN79" s="140"/>
      <c r="GO79" s="140"/>
      <c r="GP79" s="140"/>
      <c r="GQ79" s="140"/>
      <c r="GR79" s="140"/>
    </row>
    <row r="80" spans="1:201" s="137" customFormat="1" ht="12.95" customHeight="1">
      <c r="A80" s="157">
        <v>73</v>
      </c>
      <c r="B80" s="7">
        <v>343</v>
      </c>
      <c r="C80" s="157" t="s">
        <v>95</v>
      </c>
      <c r="D80" s="157" t="s">
        <v>96</v>
      </c>
      <c r="E80" s="9">
        <v>5</v>
      </c>
      <c r="F80" s="9">
        <v>6</v>
      </c>
      <c r="G80" s="9">
        <v>7</v>
      </c>
      <c r="H80" s="146"/>
      <c r="I80" s="9"/>
      <c r="J80" s="163">
        <v>13042</v>
      </c>
      <c r="K80" s="164">
        <v>14346.2</v>
      </c>
      <c r="L80" s="164">
        <v>15650.4</v>
      </c>
      <c r="M80" s="164"/>
      <c r="N80" s="163"/>
      <c r="O80" s="9">
        <v>246</v>
      </c>
      <c r="P80" s="165">
        <v>271</v>
      </c>
      <c r="Q80" s="165">
        <v>295</v>
      </c>
      <c r="R80" s="145"/>
      <c r="S80" s="166"/>
      <c r="T80" s="157">
        <v>1188</v>
      </c>
      <c r="U80" s="157">
        <v>1306.8</v>
      </c>
      <c r="V80" s="157">
        <v>1425.6</v>
      </c>
      <c r="W80" s="157"/>
      <c r="X80" s="157"/>
      <c r="Y80" s="167">
        <f>VLOOKUP(B:B,[1]查询时间段分门店销售明细!$B$1:$X$65536,23,0)</f>
        <v>9807.77</v>
      </c>
      <c r="Z80" s="157"/>
      <c r="AA80" s="157">
        <v>4780.8</v>
      </c>
      <c r="AB80" s="157">
        <v>5258.88</v>
      </c>
      <c r="AC80" s="157">
        <v>5736.96</v>
      </c>
      <c r="AD80" s="157"/>
      <c r="AE80" s="157"/>
      <c r="AF80" s="157">
        <v>57716.1</v>
      </c>
      <c r="AG80" s="157">
        <v>63487.71</v>
      </c>
      <c r="AH80" s="157">
        <v>69259.320000000007</v>
      </c>
      <c r="AI80" s="157"/>
      <c r="AJ80" s="157"/>
    </row>
    <row r="81" spans="1:201" s="137" customFormat="1" ht="12.95" customHeight="1">
      <c r="A81" s="157">
        <v>74</v>
      </c>
      <c r="B81" s="7">
        <v>357</v>
      </c>
      <c r="C81" s="157" t="s">
        <v>97</v>
      </c>
      <c r="D81" s="157" t="s">
        <v>96</v>
      </c>
      <c r="E81" s="9">
        <v>3</v>
      </c>
      <c r="F81" s="9">
        <v>4</v>
      </c>
      <c r="G81" s="9">
        <v>5</v>
      </c>
      <c r="H81" s="146"/>
      <c r="I81" s="9"/>
      <c r="J81" s="163">
        <v>2452</v>
      </c>
      <c r="K81" s="164">
        <v>2697.2</v>
      </c>
      <c r="L81" s="164">
        <v>2942.4</v>
      </c>
      <c r="M81" s="164"/>
      <c r="N81" s="163"/>
      <c r="O81" s="9">
        <v>130</v>
      </c>
      <c r="P81" s="165">
        <v>143</v>
      </c>
      <c r="Q81" s="165">
        <v>156</v>
      </c>
      <c r="R81" s="145"/>
      <c r="S81" s="166"/>
      <c r="T81" s="157">
        <v>532.79999999999995</v>
      </c>
      <c r="U81" s="157">
        <v>586.08000000000004</v>
      </c>
      <c r="V81" s="157">
        <v>639.36</v>
      </c>
      <c r="W81" s="157"/>
      <c r="X81" s="157"/>
      <c r="Y81" s="167">
        <f>VLOOKUP(B:B,[1]查询时间段分门店销售明细!$B$1:$X$65536,23,0)</f>
        <v>11537.82</v>
      </c>
      <c r="Z81" s="157"/>
      <c r="AA81" s="157">
        <v>1818</v>
      </c>
      <c r="AB81" s="157">
        <v>1999.8</v>
      </c>
      <c r="AC81" s="157">
        <v>2181.6</v>
      </c>
      <c r="AD81" s="157"/>
      <c r="AE81" s="157"/>
      <c r="AF81" s="157">
        <v>17032.5</v>
      </c>
      <c r="AG81" s="157">
        <v>18735.75</v>
      </c>
      <c r="AH81" s="157">
        <v>20439</v>
      </c>
      <c r="AI81" s="157"/>
      <c r="AJ81" s="157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pans="1:201" s="137" customFormat="1" ht="12.95" customHeight="1">
      <c r="A82" s="157">
        <v>75</v>
      </c>
      <c r="B82" s="7">
        <v>359</v>
      </c>
      <c r="C82" s="157" t="s">
        <v>98</v>
      </c>
      <c r="D82" s="157" t="s">
        <v>96</v>
      </c>
      <c r="E82" s="9">
        <v>2</v>
      </c>
      <c r="F82" s="9">
        <v>3</v>
      </c>
      <c r="G82" s="9">
        <v>4</v>
      </c>
      <c r="H82" s="146"/>
      <c r="I82" s="9"/>
      <c r="J82" s="163">
        <v>1826</v>
      </c>
      <c r="K82" s="164">
        <v>2008.6</v>
      </c>
      <c r="L82" s="164">
        <v>2191.1999999999998</v>
      </c>
      <c r="M82" s="164"/>
      <c r="N82" s="163"/>
      <c r="O82" s="9">
        <v>136</v>
      </c>
      <c r="P82" s="165">
        <v>150</v>
      </c>
      <c r="Q82" s="165">
        <v>163</v>
      </c>
      <c r="R82" s="145"/>
      <c r="S82" s="166"/>
      <c r="T82" s="157">
        <v>720</v>
      </c>
      <c r="U82" s="157">
        <v>792</v>
      </c>
      <c r="V82" s="157">
        <v>864</v>
      </c>
      <c r="W82" s="157"/>
      <c r="X82" s="157"/>
      <c r="Y82" s="167">
        <f>VLOOKUP(B:B,[1]查询时间段分门店销售明细!$B$1:$X$65536,23,0)</f>
        <v>5186.34</v>
      </c>
      <c r="Z82" s="157"/>
      <c r="AA82" s="157">
        <v>2187.36</v>
      </c>
      <c r="AB82" s="157">
        <v>2406.096</v>
      </c>
      <c r="AC82" s="157">
        <v>2624.8319999999999</v>
      </c>
      <c r="AD82" s="157"/>
      <c r="AE82" s="157"/>
      <c r="AF82" s="157">
        <v>16254.755999999999</v>
      </c>
      <c r="AG82" s="157">
        <v>17880.231599999999</v>
      </c>
      <c r="AH82" s="157">
        <v>19505.707200000001</v>
      </c>
      <c r="AI82" s="157"/>
      <c r="AJ82" s="157"/>
    </row>
    <row r="83" spans="1:201" s="137" customFormat="1" ht="14.25">
      <c r="A83" s="157">
        <v>76</v>
      </c>
      <c r="B83" s="7">
        <v>365</v>
      </c>
      <c r="C83" s="157" t="s">
        <v>99</v>
      </c>
      <c r="D83" s="157" t="s">
        <v>96</v>
      </c>
      <c r="E83" s="9">
        <v>5</v>
      </c>
      <c r="F83" s="9">
        <v>6</v>
      </c>
      <c r="G83" s="9">
        <v>7</v>
      </c>
      <c r="H83" s="146"/>
      <c r="I83" s="9"/>
      <c r="J83" s="163">
        <v>2433</v>
      </c>
      <c r="K83" s="164">
        <v>2676.3</v>
      </c>
      <c r="L83" s="164">
        <v>2919.6</v>
      </c>
      <c r="M83" s="164"/>
      <c r="N83" s="163"/>
      <c r="O83" s="9">
        <v>146</v>
      </c>
      <c r="P83" s="165">
        <v>161</v>
      </c>
      <c r="Q83" s="165">
        <v>175</v>
      </c>
      <c r="R83" s="145"/>
      <c r="S83" s="166"/>
      <c r="T83" s="157">
        <v>736.2</v>
      </c>
      <c r="U83" s="157">
        <v>809.82</v>
      </c>
      <c r="V83" s="157">
        <v>883.44</v>
      </c>
      <c r="W83" s="157"/>
      <c r="X83" s="157"/>
      <c r="Y83" s="167">
        <f>VLOOKUP(B:B,[1]查询时间段分门店销售明细!$B$1:$X$65536,23,0)</f>
        <v>5070.03</v>
      </c>
      <c r="Z83" s="157"/>
      <c r="AA83" s="157">
        <v>2524.3200000000002</v>
      </c>
      <c r="AB83" s="157">
        <v>2776.752</v>
      </c>
      <c r="AC83" s="157">
        <v>3029.1840000000002</v>
      </c>
      <c r="AD83" s="157"/>
      <c r="AE83" s="157"/>
      <c r="AF83" s="157">
        <v>22463.1</v>
      </c>
      <c r="AG83" s="157">
        <v>24709.41</v>
      </c>
      <c r="AH83" s="157">
        <v>26955.72</v>
      </c>
      <c r="AI83" s="157"/>
      <c r="AJ83" s="157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pans="1:201" s="137" customFormat="1" ht="12.95" customHeight="1">
      <c r="A84" s="157">
        <v>77</v>
      </c>
      <c r="B84" s="7">
        <v>379</v>
      </c>
      <c r="C84" s="157" t="s">
        <v>100</v>
      </c>
      <c r="D84" s="157" t="s">
        <v>96</v>
      </c>
      <c r="E84" s="9">
        <v>4</v>
      </c>
      <c r="F84" s="9">
        <v>5</v>
      </c>
      <c r="G84" s="9">
        <v>6</v>
      </c>
      <c r="H84" s="146"/>
      <c r="I84" s="9"/>
      <c r="J84" s="163">
        <v>2095</v>
      </c>
      <c r="K84" s="164">
        <v>2304.5</v>
      </c>
      <c r="L84" s="164">
        <v>2514</v>
      </c>
      <c r="M84" s="164"/>
      <c r="N84" s="163"/>
      <c r="O84" s="9">
        <v>95</v>
      </c>
      <c r="P84" s="165">
        <v>105</v>
      </c>
      <c r="Q84" s="165">
        <v>114</v>
      </c>
      <c r="R84" s="145"/>
      <c r="S84" s="166"/>
      <c r="T84" s="157">
        <v>537.29999999999995</v>
      </c>
      <c r="U84" s="157">
        <v>591.03</v>
      </c>
      <c r="V84" s="157">
        <v>644.76</v>
      </c>
      <c r="W84" s="157"/>
      <c r="X84" s="157"/>
      <c r="Y84" s="167">
        <f>VLOOKUP(B:B,[1]查询时间段分门店销售明细!$B$1:$X$65536,23,0)</f>
        <v>6056.59</v>
      </c>
      <c r="Z84" s="157"/>
      <c r="AA84" s="157">
        <v>1679.76</v>
      </c>
      <c r="AB84" s="157">
        <v>1847.7360000000001</v>
      </c>
      <c r="AC84" s="157">
        <v>2015.712</v>
      </c>
      <c r="AD84" s="157"/>
      <c r="AE84" s="157"/>
      <c r="AF84" s="157">
        <v>10587.6</v>
      </c>
      <c r="AG84" s="157">
        <v>11646.36</v>
      </c>
      <c r="AH84" s="157">
        <v>12705.12</v>
      </c>
      <c r="AI84" s="157"/>
      <c r="AJ84" s="157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pans="1:201" s="137" customFormat="1" ht="12.95" customHeight="1">
      <c r="A85" s="157">
        <v>78</v>
      </c>
      <c r="B85" s="7">
        <v>513</v>
      </c>
      <c r="C85" s="157" t="s">
        <v>101</v>
      </c>
      <c r="D85" s="157" t="s">
        <v>96</v>
      </c>
      <c r="E85" s="9">
        <v>4</v>
      </c>
      <c r="F85" s="9">
        <v>5</v>
      </c>
      <c r="G85" s="9">
        <v>6</v>
      </c>
      <c r="H85" s="146"/>
      <c r="I85" s="9"/>
      <c r="J85" s="163">
        <v>2359</v>
      </c>
      <c r="K85" s="164">
        <v>2594.9</v>
      </c>
      <c r="L85" s="164">
        <v>2830.8</v>
      </c>
      <c r="M85" s="164"/>
      <c r="N85" s="163"/>
      <c r="O85" s="9">
        <v>121</v>
      </c>
      <c r="P85" s="165">
        <v>133</v>
      </c>
      <c r="Q85" s="165">
        <v>145</v>
      </c>
      <c r="R85" s="145"/>
      <c r="S85" s="166"/>
      <c r="T85" s="157">
        <v>677.7</v>
      </c>
      <c r="U85" s="157">
        <v>745.47</v>
      </c>
      <c r="V85" s="157">
        <v>813.24</v>
      </c>
      <c r="W85" s="157"/>
      <c r="X85" s="157"/>
      <c r="Y85" s="167">
        <f>VLOOKUP(B:B,[1]查询时间段分门店销售明细!$B$1:$X$65536,23,0)</f>
        <v>4840.3900000000003</v>
      </c>
      <c r="Z85" s="157"/>
      <c r="AA85" s="157">
        <v>2070.7199999999998</v>
      </c>
      <c r="AB85" s="157">
        <v>2277.7919999999999</v>
      </c>
      <c r="AC85" s="157">
        <v>2484.864</v>
      </c>
      <c r="AD85" s="157"/>
      <c r="AE85" s="157"/>
      <c r="AF85" s="157">
        <v>16047.9</v>
      </c>
      <c r="AG85" s="157">
        <v>17652.689999999999</v>
      </c>
      <c r="AH85" s="157">
        <v>19257.48</v>
      </c>
      <c r="AI85" s="157"/>
      <c r="AJ85" s="157"/>
    </row>
    <row r="86" spans="1:201" s="137" customFormat="1" ht="12.95" customHeight="1">
      <c r="A86" s="157">
        <v>79</v>
      </c>
      <c r="B86" s="7">
        <v>570</v>
      </c>
      <c r="C86" s="157" t="s">
        <v>102</v>
      </c>
      <c r="D86" s="157" t="s">
        <v>96</v>
      </c>
      <c r="E86" s="9">
        <v>2</v>
      </c>
      <c r="F86" s="9">
        <v>3</v>
      </c>
      <c r="G86" s="9">
        <v>4</v>
      </c>
      <c r="H86" s="146"/>
      <c r="I86" s="9"/>
      <c r="J86" s="163">
        <v>1535</v>
      </c>
      <c r="K86" s="164">
        <v>1688.5</v>
      </c>
      <c r="L86" s="164">
        <v>1842</v>
      </c>
      <c r="M86" s="164"/>
      <c r="N86" s="163"/>
      <c r="O86" s="9">
        <v>80</v>
      </c>
      <c r="P86" s="165">
        <v>88</v>
      </c>
      <c r="Q86" s="165">
        <v>96</v>
      </c>
      <c r="R86" s="145"/>
      <c r="S86" s="166"/>
      <c r="T86" s="157">
        <v>396.9</v>
      </c>
      <c r="U86" s="157">
        <v>436.59</v>
      </c>
      <c r="V86" s="157">
        <v>476.28</v>
      </c>
      <c r="W86" s="157"/>
      <c r="X86" s="157"/>
      <c r="Y86" s="167">
        <f>VLOOKUP(B:B,[1]查询时间段分门店销售明细!$B$1:$X$65536,23,0)</f>
        <v>3156.21</v>
      </c>
      <c r="Z86" s="157"/>
      <c r="AA86" s="157">
        <v>1195.2</v>
      </c>
      <c r="AB86" s="157">
        <v>1314.72</v>
      </c>
      <c r="AC86" s="157">
        <v>1434.24</v>
      </c>
      <c r="AD86" s="157"/>
      <c r="AE86" s="157"/>
      <c r="AF86" s="157">
        <v>9069.2999999999993</v>
      </c>
      <c r="AG86" s="157">
        <v>9976.23</v>
      </c>
      <c r="AH86" s="157">
        <v>10883.16</v>
      </c>
      <c r="AI86" s="157"/>
      <c r="AJ86" s="157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pans="1:201" s="137" customFormat="1" ht="12.95" customHeight="1">
      <c r="A87" s="157">
        <v>80</v>
      </c>
      <c r="B87" s="7">
        <v>745</v>
      </c>
      <c r="C87" s="157" t="s">
        <v>103</v>
      </c>
      <c r="D87" s="157" t="s">
        <v>96</v>
      </c>
      <c r="E87" s="8">
        <v>2</v>
      </c>
      <c r="F87" s="9">
        <v>3</v>
      </c>
      <c r="G87" s="9">
        <v>4</v>
      </c>
      <c r="H87" s="146"/>
      <c r="I87" s="9"/>
      <c r="J87" s="163">
        <v>2263</v>
      </c>
      <c r="K87" s="164">
        <v>2489.3000000000002</v>
      </c>
      <c r="L87" s="164">
        <v>2715.6</v>
      </c>
      <c r="M87" s="164"/>
      <c r="N87" s="163"/>
      <c r="O87" s="9">
        <v>81</v>
      </c>
      <c r="P87" s="165">
        <v>89</v>
      </c>
      <c r="Q87" s="165">
        <v>97</v>
      </c>
      <c r="R87" s="145"/>
      <c r="S87" s="166"/>
      <c r="T87" s="157">
        <v>448.2</v>
      </c>
      <c r="U87" s="157">
        <v>493.02</v>
      </c>
      <c r="V87" s="157">
        <v>537.84</v>
      </c>
      <c r="W87" s="157"/>
      <c r="X87" s="157"/>
      <c r="Y87" s="167">
        <f>VLOOKUP(B:B,[1]查询时间段分门店销售明细!$B$1:$X$65536,23,0)</f>
        <v>2523.84</v>
      </c>
      <c r="Z87" s="157"/>
      <c r="AA87" s="157">
        <v>1342.08</v>
      </c>
      <c r="AB87" s="157">
        <v>1476.288</v>
      </c>
      <c r="AC87" s="157">
        <v>1610.4960000000001</v>
      </c>
      <c r="AD87" s="157"/>
      <c r="AE87" s="157"/>
      <c r="AF87" s="157">
        <v>14346.9</v>
      </c>
      <c r="AG87" s="157">
        <v>15781.59</v>
      </c>
      <c r="AH87" s="157">
        <v>17216.28</v>
      </c>
      <c r="AI87" s="157"/>
      <c r="AJ87" s="157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pans="1:201" s="137" customFormat="1" ht="12.95" customHeight="1">
      <c r="A88" s="157">
        <v>81</v>
      </c>
      <c r="B88" s="7">
        <v>582</v>
      </c>
      <c r="C88" s="157" t="s">
        <v>104</v>
      </c>
      <c r="D88" s="157" t="s">
        <v>96</v>
      </c>
      <c r="E88" s="9">
        <v>3</v>
      </c>
      <c r="F88" s="9">
        <v>4</v>
      </c>
      <c r="G88" s="9">
        <v>5</v>
      </c>
      <c r="H88" s="146"/>
      <c r="I88" s="9"/>
      <c r="J88" s="163">
        <v>3852</v>
      </c>
      <c r="K88" s="164">
        <v>4237.2</v>
      </c>
      <c r="L88" s="164">
        <v>4622.3999999999996</v>
      </c>
      <c r="M88" s="164"/>
      <c r="N88" s="163"/>
      <c r="O88" s="9">
        <v>223</v>
      </c>
      <c r="P88" s="165">
        <v>245</v>
      </c>
      <c r="Q88" s="165">
        <v>268</v>
      </c>
      <c r="R88" s="145"/>
      <c r="S88" s="166"/>
      <c r="T88" s="157">
        <v>1222.2</v>
      </c>
      <c r="U88" s="157">
        <v>1344.42</v>
      </c>
      <c r="V88" s="157">
        <v>1466.64</v>
      </c>
      <c r="W88" s="157"/>
      <c r="X88" s="157"/>
      <c r="Y88" s="167">
        <f>VLOOKUP(B:B,[1]查询时间段分门店销售明细!$B$1:$X$65536,23,0)</f>
        <v>5575.2</v>
      </c>
      <c r="Z88" s="157"/>
      <c r="AA88" s="157">
        <v>5752.8</v>
      </c>
      <c r="AB88" s="157">
        <v>6328.08</v>
      </c>
      <c r="AC88" s="157">
        <v>6903.36</v>
      </c>
      <c r="AD88" s="157"/>
      <c r="AE88" s="157"/>
      <c r="AF88" s="157">
        <v>43447.428</v>
      </c>
      <c r="AG88" s="157">
        <v>47792.1708</v>
      </c>
      <c r="AH88" s="157">
        <v>52136.9136</v>
      </c>
      <c r="AI88" s="157"/>
      <c r="AJ88" s="157"/>
    </row>
    <row r="89" spans="1:201" s="137" customFormat="1" ht="12.95" customHeight="1">
      <c r="A89" s="157">
        <v>82</v>
      </c>
      <c r="B89" s="7">
        <v>347</v>
      </c>
      <c r="C89" s="157" t="s">
        <v>105</v>
      </c>
      <c r="D89" s="157" t="s">
        <v>96</v>
      </c>
      <c r="E89" s="9">
        <v>2</v>
      </c>
      <c r="F89" s="9">
        <v>3</v>
      </c>
      <c r="G89" s="9">
        <v>4</v>
      </c>
      <c r="H89" s="146"/>
      <c r="I89" s="9"/>
      <c r="J89" s="163">
        <v>1907</v>
      </c>
      <c r="K89" s="164">
        <v>2097.6999999999998</v>
      </c>
      <c r="L89" s="164">
        <v>2288.4</v>
      </c>
      <c r="M89" s="164"/>
      <c r="N89" s="163"/>
      <c r="O89" s="9">
        <v>93</v>
      </c>
      <c r="P89" s="165">
        <v>102</v>
      </c>
      <c r="Q89" s="165">
        <v>112</v>
      </c>
      <c r="R89" s="145"/>
      <c r="S89" s="166"/>
      <c r="T89" s="157">
        <v>432</v>
      </c>
      <c r="U89" s="157">
        <v>475.2</v>
      </c>
      <c r="V89" s="157">
        <v>518.4</v>
      </c>
      <c r="W89" s="157"/>
      <c r="X89" s="157"/>
      <c r="Y89" s="167">
        <f>VLOOKUP(B:B,[1]查询时间段分门店销售明细!$B$1:$X$65536,23,0)</f>
        <v>2904.74</v>
      </c>
      <c r="Z89" s="157"/>
      <c r="AA89" s="157">
        <v>1415.52</v>
      </c>
      <c r="AB89" s="157">
        <v>1557.0719999999999</v>
      </c>
      <c r="AC89" s="157">
        <v>1698.624</v>
      </c>
      <c r="AD89" s="157"/>
      <c r="AE89" s="157"/>
      <c r="AF89" s="157">
        <v>15463.8</v>
      </c>
      <c r="AG89" s="157">
        <v>17010.18</v>
      </c>
      <c r="AH89" s="157">
        <v>18556.560000000001</v>
      </c>
      <c r="AI89" s="157"/>
      <c r="AJ89" s="157"/>
    </row>
    <row r="90" spans="1:201" s="137" customFormat="1" ht="12.95" customHeight="1">
      <c r="A90" s="157">
        <v>83</v>
      </c>
      <c r="B90" s="7">
        <v>311</v>
      </c>
      <c r="C90" s="157" t="s">
        <v>106</v>
      </c>
      <c r="D90" s="157" t="s">
        <v>96</v>
      </c>
      <c r="E90" s="9">
        <v>2</v>
      </c>
      <c r="F90" s="9">
        <v>3</v>
      </c>
      <c r="G90" s="9">
        <v>4</v>
      </c>
      <c r="H90" s="146"/>
      <c r="I90" s="9"/>
      <c r="J90" s="163">
        <v>3042</v>
      </c>
      <c r="K90" s="164">
        <v>3346.2</v>
      </c>
      <c r="L90" s="164">
        <v>3650.4</v>
      </c>
      <c r="M90" s="164"/>
      <c r="N90" s="163"/>
      <c r="O90" s="9">
        <v>79</v>
      </c>
      <c r="P90" s="165">
        <v>87</v>
      </c>
      <c r="Q90" s="165">
        <v>95</v>
      </c>
      <c r="R90" s="145"/>
      <c r="S90" s="166"/>
      <c r="T90" s="157">
        <v>396.9</v>
      </c>
      <c r="U90" s="157">
        <v>436.59</v>
      </c>
      <c r="V90" s="157">
        <v>476.28</v>
      </c>
      <c r="W90" s="157"/>
      <c r="X90" s="157"/>
      <c r="Y90" s="167">
        <f>VLOOKUP(B:B,[1]查询时间段分门店销售明细!$B$1:$X$65536,23,0)</f>
        <v>18651.8</v>
      </c>
      <c r="Z90" s="157"/>
      <c r="AA90" s="157">
        <v>1719.36</v>
      </c>
      <c r="AB90" s="157">
        <v>1891.296</v>
      </c>
      <c r="AC90" s="157">
        <v>2063.232</v>
      </c>
      <c r="AD90" s="157"/>
      <c r="AE90" s="157"/>
      <c r="AF90" s="157">
        <v>7254.9</v>
      </c>
      <c r="AG90" s="157">
        <v>7980.39</v>
      </c>
      <c r="AH90" s="157">
        <v>8705.8799999999992</v>
      </c>
      <c r="AI90" s="157"/>
      <c r="AJ90" s="157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pans="1:201" s="137" customFormat="1" ht="12.95" customHeight="1">
      <c r="A91" s="157">
        <v>84</v>
      </c>
      <c r="B91" s="7">
        <v>339</v>
      </c>
      <c r="C91" s="157" t="s">
        <v>107</v>
      </c>
      <c r="D91" s="157" t="s">
        <v>96</v>
      </c>
      <c r="E91" s="9">
        <v>2</v>
      </c>
      <c r="F91" s="9">
        <v>3</v>
      </c>
      <c r="G91" s="9">
        <v>4</v>
      </c>
      <c r="H91" s="146"/>
      <c r="I91" s="9"/>
      <c r="J91" s="163">
        <v>2842</v>
      </c>
      <c r="K91" s="164">
        <v>3126.2</v>
      </c>
      <c r="L91" s="164">
        <v>3410.4</v>
      </c>
      <c r="M91" s="164"/>
      <c r="N91" s="163"/>
      <c r="O91" s="9">
        <v>64</v>
      </c>
      <c r="P91" s="165">
        <v>70</v>
      </c>
      <c r="Q91" s="165">
        <v>77</v>
      </c>
      <c r="R91" s="145"/>
      <c r="S91" s="166"/>
      <c r="T91" s="157">
        <v>367.2</v>
      </c>
      <c r="U91" s="157">
        <v>403.92</v>
      </c>
      <c r="V91" s="157">
        <v>440.64</v>
      </c>
      <c r="W91" s="157"/>
      <c r="X91" s="157"/>
      <c r="Y91" s="167">
        <f>VLOOKUP(B:B,[1]查询时间段分门店销售明细!$B$1:$X$65536,23,0)</f>
        <v>5207.32</v>
      </c>
      <c r="Z91" s="157"/>
      <c r="AA91" s="157">
        <v>1260.72</v>
      </c>
      <c r="AB91" s="157">
        <v>1386.7919999999999</v>
      </c>
      <c r="AC91" s="157">
        <v>1512.864</v>
      </c>
      <c r="AD91" s="157"/>
      <c r="AE91" s="157"/>
      <c r="AF91" s="157">
        <v>8464.5</v>
      </c>
      <c r="AG91" s="157">
        <v>9310.9500000000007</v>
      </c>
      <c r="AH91" s="157">
        <v>10157.4</v>
      </c>
      <c r="AI91" s="157"/>
      <c r="AJ91" s="157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pans="1:201" s="136" customFormat="1" ht="12.95" customHeight="1">
      <c r="A92" s="157">
        <v>85</v>
      </c>
      <c r="B92" s="147">
        <v>581</v>
      </c>
      <c r="C92" s="148" t="s">
        <v>108</v>
      </c>
      <c r="D92" s="148" t="s">
        <v>96</v>
      </c>
      <c r="E92" s="9">
        <v>4</v>
      </c>
      <c r="F92" s="9">
        <v>5</v>
      </c>
      <c r="G92" s="9">
        <v>6</v>
      </c>
      <c r="H92" s="146"/>
      <c r="I92" s="9"/>
      <c r="J92" s="163">
        <v>3238</v>
      </c>
      <c r="K92" s="164">
        <v>3561.8</v>
      </c>
      <c r="L92" s="164">
        <v>3885.6</v>
      </c>
      <c r="M92" s="164"/>
      <c r="N92" s="163"/>
      <c r="O92" s="9">
        <v>158</v>
      </c>
      <c r="P92" s="165">
        <v>174</v>
      </c>
      <c r="Q92" s="165">
        <v>190</v>
      </c>
      <c r="R92" s="145"/>
      <c r="S92" s="166"/>
      <c r="T92" s="148">
        <v>695.7</v>
      </c>
      <c r="U92" s="148">
        <v>765.27</v>
      </c>
      <c r="V92" s="148">
        <v>834.84</v>
      </c>
      <c r="W92" s="148"/>
      <c r="X92" s="148"/>
      <c r="Y92" s="167">
        <f>VLOOKUP(B:B,[1]查询时间段分门店销售明细!$B$1:$X$65536,23,0)</f>
        <v>905.91</v>
      </c>
      <c r="Z92" s="148"/>
      <c r="AA92" s="148">
        <v>2467.44</v>
      </c>
      <c r="AB92" s="148">
        <v>2714.1840000000002</v>
      </c>
      <c r="AC92" s="148">
        <v>2960.9279999999999</v>
      </c>
      <c r="AD92" s="148"/>
      <c r="AE92" s="148"/>
      <c r="AF92" s="148">
        <v>24020.1</v>
      </c>
      <c r="AG92" s="148">
        <v>26422.11</v>
      </c>
      <c r="AH92" s="148">
        <v>28824.12</v>
      </c>
      <c r="AI92" s="148"/>
      <c r="AJ92" s="148"/>
      <c r="DX92" s="177"/>
      <c r="DY92" s="177"/>
      <c r="DZ92" s="177"/>
      <c r="EA92" s="177"/>
      <c r="EB92" s="177"/>
      <c r="EC92" s="177"/>
      <c r="ED92" s="177"/>
      <c r="EE92" s="177"/>
      <c r="EF92" s="177"/>
      <c r="EG92" s="177"/>
      <c r="EH92" s="177"/>
      <c r="EI92" s="177"/>
      <c r="EJ92" s="177"/>
      <c r="EK92" s="177"/>
      <c r="EL92" s="177"/>
      <c r="EM92" s="177"/>
      <c r="EN92" s="177"/>
      <c r="EO92" s="177"/>
      <c r="EP92" s="177"/>
      <c r="EQ92" s="177"/>
      <c r="ER92" s="177"/>
      <c r="ES92" s="177"/>
      <c r="ET92" s="177"/>
      <c r="EU92" s="177"/>
      <c r="EV92" s="177"/>
      <c r="EW92" s="177"/>
      <c r="EX92" s="177"/>
      <c r="EY92" s="177"/>
      <c r="EZ92" s="177"/>
      <c r="FA92" s="177"/>
      <c r="FB92" s="177"/>
      <c r="FC92" s="177"/>
      <c r="FD92" s="177"/>
      <c r="FE92" s="177"/>
      <c r="FF92" s="177"/>
      <c r="FG92" s="177"/>
      <c r="FH92" s="177"/>
      <c r="FI92" s="177"/>
      <c r="FJ92" s="177"/>
      <c r="FK92" s="177"/>
      <c r="FL92" s="177"/>
      <c r="FM92" s="177"/>
      <c r="FN92" s="177"/>
      <c r="FO92" s="177"/>
      <c r="FP92" s="177"/>
      <c r="FQ92" s="177"/>
    </row>
    <row r="93" spans="1:201" s="137" customFormat="1" ht="12.95" customHeight="1">
      <c r="A93" s="157">
        <v>86</v>
      </c>
      <c r="B93" s="7">
        <v>585</v>
      </c>
      <c r="C93" s="157" t="s">
        <v>109</v>
      </c>
      <c r="D93" s="157" t="s">
        <v>96</v>
      </c>
      <c r="E93" s="9">
        <v>3</v>
      </c>
      <c r="F93" s="9">
        <v>4</v>
      </c>
      <c r="G93" s="9">
        <v>5</v>
      </c>
      <c r="H93" s="146"/>
      <c r="I93" s="9"/>
      <c r="J93" s="163">
        <v>2618</v>
      </c>
      <c r="K93" s="164">
        <v>2879.8</v>
      </c>
      <c r="L93" s="164">
        <v>3141.6</v>
      </c>
      <c r="M93" s="164"/>
      <c r="N93" s="163"/>
      <c r="O93" s="9">
        <v>149</v>
      </c>
      <c r="P93" s="165">
        <v>164</v>
      </c>
      <c r="Q93" s="165">
        <v>179</v>
      </c>
      <c r="R93" s="145"/>
      <c r="S93" s="166"/>
      <c r="T93" s="157">
        <v>890.1</v>
      </c>
      <c r="U93" s="157">
        <v>979.11</v>
      </c>
      <c r="V93" s="157">
        <v>1068.1199999999999</v>
      </c>
      <c r="W93" s="157"/>
      <c r="X93" s="157"/>
      <c r="Y93" s="167">
        <f>VLOOKUP(B:B,[1]查询时间段分门店销售明细!$B$1:$X$65536,23,0)</f>
        <v>11262.45</v>
      </c>
      <c r="Z93" s="157"/>
      <c r="AA93" s="157">
        <v>2743.92</v>
      </c>
      <c r="AB93" s="157">
        <v>3018.3119999999999</v>
      </c>
      <c r="AC93" s="157">
        <v>3292.7040000000002</v>
      </c>
      <c r="AD93" s="157"/>
      <c r="AE93" s="157"/>
      <c r="AF93" s="157">
        <v>20907</v>
      </c>
      <c r="AG93" s="157">
        <v>22997.7</v>
      </c>
      <c r="AH93" s="157">
        <v>25088.400000000001</v>
      </c>
      <c r="AI93" s="157"/>
      <c r="AJ93" s="157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pans="1:201" s="137" customFormat="1" ht="12.95" customHeight="1">
      <c r="A94" s="157">
        <v>87</v>
      </c>
      <c r="B94" s="7">
        <v>709</v>
      </c>
      <c r="C94" s="157" t="s">
        <v>110</v>
      </c>
      <c r="D94" s="157" t="s">
        <v>96</v>
      </c>
      <c r="E94" s="9">
        <v>2</v>
      </c>
      <c r="F94" s="9">
        <v>3</v>
      </c>
      <c r="G94" s="9">
        <v>4</v>
      </c>
      <c r="H94" s="146"/>
      <c r="I94" s="9"/>
      <c r="J94" s="163">
        <v>2180</v>
      </c>
      <c r="K94" s="164">
        <v>2398</v>
      </c>
      <c r="L94" s="164">
        <v>2616</v>
      </c>
      <c r="M94" s="164"/>
      <c r="N94" s="163"/>
      <c r="O94" s="9">
        <v>95</v>
      </c>
      <c r="P94" s="165">
        <v>105</v>
      </c>
      <c r="Q94" s="165">
        <v>114</v>
      </c>
      <c r="R94" s="145"/>
      <c r="S94" s="166"/>
      <c r="T94" s="157">
        <v>426.6</v>
      </c>
      <c r="U94" s="157">
        <v>469.26</v>
      </c>
      <c r="V94" s="157">
        <v>511.92</v>
      </c>
      <c r="W94" s="157"/>
      <c r="X94" s="157"/>
      <c r="Y94" s="167">
        <f>VLOOKUP(B:B,[1]查询时间段分门店销售明细!$B$1:$X$65536,23,0)</f>
        <v>5631.57</v>
      </c>
      <c r="Z94" s="157"/>
      <c r="AA94" s="157">
        <v>1656</v>
      </c>
      <c r="AB94" s="157">
        <v>1821.6</v>
      </c>
      <c r="AC94" s="157">
        <v>1987.2</v>
      </c>
      <c r="AD94" s="157"/>
      <c r="AE94" s="157"/>
      <c r="AF94" s="157">
        <v>13328.1</v>
      </c>
      <c r="AG94" s="157">
        <v>14660.91</v>
      </c>
      <c r="AH94" s="157">
        <v>15993.72</v>
      </c>
      <c r="AI94" s="157"/>
      <c r="AJ94" s="157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pans="1:201" s="137" customFormat="1" ht="12.95" customHeight="1">
      <c r="A95" s="157">
        <v>88</v>
      </c>
      <c r="B95" s="7">
        <v>726</v>
      </c>
      <c r="C95" s="157" t="s">
        <v>111</v>
      </c>
      <c r="D95" s="157" t="s">
        <v>96</v>
      </c>
      <c r="E95" s="9">
        <v>5</v>
      </c>
      <c r="F95" s="9">
        <v>6</v>
      </c>
      <c r="G95" s="9">
        <v>7</v>
      </c>
      <c r="H95" s="146"/>
      <c r="I95" s="9"/>
      <c r="J95" s="163">
        <v>4294</v>
      </c>
      <c r="K95" s="164">
        <v>4723.3999999999996</v>
      </c>
      <c r="L95" s="164">
        <v>5152.8</v>
      </c>
      <c r="M95" s="164"/>
      <c r="N95" s="163"/>
      <c r="O95" s="9">
        <v>123</v>
      </c>
      <c r="P95" s="165">
        <v>135</v>
      </c>
      <c r="Q95" s="165">
        <v>148</v>
      </c>
      <c r="R95" s="145"/>
      <c r="S95" s="166"/>
      <c r="T95" s="157">
        <v>754.2</v>
      </c>
      <c r="U95" s="157">
        <v>829.62</v>
      </c>
      <c r="V95" s="157">
        <v>905.04</v>
      </c>
      <c r="W95" s="157"/>
      <c r="X95" s="157"/>
      <c r="Y95" s="167">
        <f>VLOOKUP(B:B,[1]查询时间段分门店销售明细!$B$1:$X$65536,23,0)</f>
        <v>18405.169999999998</v>
      </c>
      <c r="Z95" s="157"/>
      <c r="AA95" s="157">
        <v>2294.64</v>
      </c>
      <c r="AB95" s="157">
        <v>2524.1039999999998</v>
      </c>
      <c r="AC95" s="157">
        <v>2753.5680000000002</v>
      </c>
      <c r="AD95" s="157"/>
      <c r="AE95" s="157"/>
      <c r="AF95" s="157">
        <v>19859.400000000001</v>
      </c>
      <c r="AG95" s="157">
        <v>21845.34</v>
      </c>
      <c r="AH95" s="157">
        <v>23831.279999999999</v>
      </c>
      <c r="AI95" s="157"/>
      <c r="AJ95" s="157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pans="1:201" s="137" customFormat="1" ht="12.95" customHeight="1">
      <c r="A96" s="157">
        <v>89</v>
      </c>
      <c r="B96" s="7">
        <v>727</v>
      </c>
      <c r="C96" s="157" t="s">
        <v>112</v>
      </c>
      <c r="D96" s="157" t="s">
        <v>96</v>
      </c>
      <c r="E96" s="9">
        <v>1</v>
      </c>
      <c r="F96" s="9">
        <v>2</v>
      </c>
      <c r="G96" s="9">
        <v>3</v>
      </c>
      <c r="H96" s="146"/>
      <c r="I96" s="9"/>
      <c r="J96" s="163">
        <v>1779</v>
      </c>
      <c r="K96" s="164">
        <v>1956.9</v>
      </c>
      <c r="L96" s="164">
        <v>2134.8000000000002</v>
      </c>
      <c r="M96" s="164"/>
      <c r="N96" s="163"/>
      <c r="O96" s="9">
        <v>75</v>
      </c>
      <c r="P96" s="165">
        <v>83</v>
      </c>
      <c r="Q96" s="165">
        <v>90</v>
      </c>
      <c r="R96" s="145"/>
      <c r="S96" s="166"/>
      <c r="T96" s="157">
        <v>371.7</v>
      </c>
      <c r="U96" s="157">
        <v>408.87</v>
      </c>
      <c r="V96" s="157">
        <v>446.04</v>
      </c>
      <c r="W96" s="157"/>
      <c r="X96" s="157"/>
      <c r="Y96" s="167">
        <f>VLOOKUP(B:B,[1]查询时间段分门店销售明细!$B$1:$X$65536,23,0)</f>
        <v>2384.4</v>
      </c>
      <c r="Z96" s="157"/>
      <c r="AA96" s="157">
        <v>1195.2</v>
      </c>
      <c r="AB96" s="157">
        <v>1314.72</v>
      </c>
      <c r="AC96" s="157">
        <v>1434.24</v>
      </c>
      <c r="AD96" s="157"/>
      <c r="AE96" s="157"/>
      <c r="AF96" s="157">
        <v>9583.2000000000007</v>
      </c>
      <c r="AG96" s="157">
        <v>10541.52</v>
      </c>
      <c r="AH96" s="157">
        <v>11499.84</v>
      </c>
      <c r="AI96" s="157"/>
      <c r="AJ96" s="157"/>
    </row>
    <row r="97" spans="1:173" s="137" customFormat="1" ht="12.95" customHeight="1">
      <c r="A97" s="157">
        <v>90</v>
      </c>
      <c r="B97" s="64">
        <v>730</v>
      </c>
      <c r="C97" s="63" t="s">
        <v>113</v>
      </c>
      <c r="D97" s="63" t="s">
        <v>96</v>
      </c>
      <c r="E97" s="9">
        <v>3</v>
      </c>
      <c r="F97" s="9">
        <v>4</v>
      </c>
      <c r="G97" s="9">
        <v>5</v>
      </c>
      <c r="H97" s="146"/>
      <c r="I97" s="9"/>
      <c r="J97" s="163">
        <v>4285</v>
      </c>
      <c r="K97" s="164">
        <v>4713.5</v>
      </c>
      <c r="L97" s="164">
        <v>5142</v>
      </c>
      <c r="M97" s="164"/>
      <c r="N97" s="163"/>
      <c r="O97" s="9">
        <v>122</v>
      </c>
      <c r="P97" s="165">
        <v>134</v>
      </c>
      <c r="Q97" s="165">
        <v>146</v>
      </c>
      <c r="R97" s="145"/>
      <c r="S97" s="166"/>
      <c r="T97" s="157">
        <v>704.7</v>
      </c>
      <c r="U97" s="157">
        <v>775.17</v>
      </c>
      <c r="V97" s="157">
        <v>845.64</v>
      </c>
      <c r="W97" s="157"/>
      <c r="X97" s="157"/>
      <c r="Y97" s="167">
        <f>VLOOKUP(B:B,[1]查询时间段分门店销售明细!$B$1:$X$65536,23,0)</f>
        <v>5841.73</v>
      </c>
      <c r="Z97" s="157"/>
      <c r="AA97" s="157">
        <v>2386.8000000000002</v>
      </c>
      <c r="AB97" s="157">
        <v>2625.48</v>
      </c>
      <c r="AC97" s="157">
        <v>2864.16</v>
      </c>
      <c r="AD97" s="157"/>
      <c r="AE97" s="157"/>
      <c r="AF97" s="157">
        <v>19345.5</v>
      </c>
      <c r="AG97" s="157">
        <v>21280.05</v>
      </c>
      <c r="AH97" s="157">
        <v>23214.6</v>
      </c>
      <c r="AI97" s="157"/>
      <c r="AJ97" s="157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pans="1:173" s="137" customFormat="1" ht="12.95" customHeight="1">
      <c r="A98" s="157">
        <v>91</v>
      </c>
      <c r="B98" s="7">
        <v>741</v>
      </c>
      <c r="C98" s="157" t="s">
        <v>114</v>
      </c>
      <c r="D98" s="63" t="s">
        <v>96</v>
      </c>
      <c r="E98" s="159">
        <v>1</v>
      </c>
      <c r="F98" s="159">
        <v>2</v>
      </c>
      <c r="G98" s="159">
        <v>3</v>
      </c>
      <c r="H98" s="159"/>
      <c r="I98" s="159"/>
      <c r="J98" s="159">
        <v>833</v>
      </c>
      <c r="K98" s="159">
        <v>916.3</v>
      </c>
      <c r="L98" s="159">
        <v>999.6</v>
      </c>
      <c r="M98" s="159"/>
      <c r="N98" s="159"/>
      <c r="O98" s="159">
        <v>49</v>
      </c>
      <c r="P98" s="159">
        <v>54</v>
      </c>
      <c r="Q98" s="159">
        <v>59</v>
      </c>
      <c r="R98" s="159"/>
      <c r="S98" s="159"/>
      <c r="T98" s="157">
        <v>253.8</v>
      </c>
      <c r="U98" s="157">
        <v>279.18</v>
      </c>
      <c r="V98" s="157">
        <v>304.56</v>
      </c>
      <c r="W98" s="157"/>
      <c r="X98" s="157"/>
      <c r="Y98" s="167">
        <f>VLOOKUP(B:B,[1]查询时间段分门店销售明细!$B$1:$X$65536,23,0)</f>
        <v>1988.55</v>
      </c>
      <c r="Z98" s="157"/>
      <c r="AA98" s="157">
        <v>826.56</v>
      </c>
      <c r="AB98" s="157">
        <v>909.21600000000001</v>
      </c>
      <c r="AC98" s="157">
        <v>991.87199999999996</v>
      </c>
      <c r="AD98" s="157"/>
      <c r="AE98" s="157"/>
      <c r="AF98" s="157">
        <v>6759.9</v>
      </c>
      <c r="AG98" s="157">
        <v>7435.89</v>
      </c>
      <c r="AH98" s="157">
        <v>8111.88</v>
      </c>
      <c r="AI98" s="157"/>
      <c r="AJ98" s="157"/>
      <c r="EH98" s="4"/>
      <c r="EI98" s="4"/>
      <c r="EJ98" s="4"/>
      <c r="EK98" s="4"/>
      <c r="EL98" s="4"/>
    </row>
    <row r="99" spans="1:173" s="137" customFormat="1" ht="12.95" customHeight="1">
      <c r="A99" s="157">
        <v>92</v>
      </c>
      <c r="B99" s="7">
        <v>752</v>
      </c>
      <c r="C99" s="157" t="s">
        <v>115</v>
      </c>
      <c r="D99" s="157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57">
        <v>195.3</v>
      </c>
      <c r="U99" s="157">
        <v>214.83</v>
      </c>
      <c r="V99" s="157">
        <v>234.36</v>
      </c>
      <c r="W99" s="157"/>
      <c r="X99" s="157"/>
      <c r="Y99" s="167">
        <v>1500</v>
      </c>
      <c r="Z99" s="157"/>
      <c r="AA99" s="157">
        <v>617.76</v>
      </c>
      <c r="AB99" s="157">
        <v>679.53599999999994</v>
      </c>
      <c r="AC99" s="157">
        <v>741.31200000000001</v>
      </c>
      <c r="AD99" s="157"/>
      <c r="AE99" s="157"/>
      <c r="AF99" s="157">
        <v>6084.72</v>
      </c>
      <c r="AG99" s="157">
        <v>6693.192</v>
      </c>
      <c r="AH99" s="157">
        <v>7301.6639999999998</v>
      </c>
      <c r="AI99" s="157"/>
      <c r="AJ99" s="157"/>
    </row>
    <row r="100" spans="1:173" s="137" customFormat="1" ht="12.95" customHeight="1">
      <c r="A100" s="157">
        <v>93</v>
      </c>
      <c r="B100" s="7">
        <v>102934</v>
      </c>
      <c r="C100" s="157" t="s">
        <v>116</v>
      </c>
      <c r="D100" s="157" t="s">
        <v>96</v>
      </c>
      <c r="E100" s="7"/>
      <c r="F100" s="7"/>
      <c r="G100" s="7"/>
      <c r="H100" s="157"/>
      <c r="I100" s="7"/>
      <c r="J100" s="188"/>
      <c r="K100" s="7"/>
      <c r="L100" s="7"/>
      <c r="M100" s="7"/>
      <c r="N100" s="188"/>
      <c r="O100" s="7"/>
      <c r="P100" s="7"/>
      <c r="Q100" s="7"/>
      <c r="R100" s="157"/>
      <c r="S100" s="157"/>
      <c r="T100" s="157"/>
      <c r="U100" s="157"/>
      <c r="V100" s="157"/>
      <c r="W100" s="157"/>
      <c r="X100" s="157"/>
      <c r="Y100" s="16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</row>
    <row r="101" spans="1:173" s="137" customFormat="1" ht="12.95" customHeight="1">
      <c r="A101" s="157">
        <v>94</v>
      </c>
      <c r="B101" s="7">
        <v>103198</v>
      </c>
      <c r="C101" s="157" t="s">
        <v>117</v>
      </c>
      <c r="D101" s="157" t="s">
        <v>96</v>
      </c>
      <c r="E101" s="7"/>
      <c r="F101" s="7"/>
      <c r="G101" s="7"/>
      <c r="H101" s="157"/>
      <c r="I101" s="7"/>
      <c r="J101" s="188"/>
      <c r="K101" s="7"/>
      <c r="L101" s="7"/>
      <c r="M101" s="7"/>
      <c r="N101" s="188"/>
      <c r="O101" s="7"/>
      <c r="P101" s="7"/>
      <c r="Q101" s="7"/>
      <c r="R101" s="157"/>
      <c r="S101" s="157"/>
      <c r="T101" s="157"/>
      <c r="U101" s="157"/>
      <c r="V101" s="157"/>
      <c r="W101" s="157"/>
      <c r="X101" s="157"/>
      <c r="Y101" s="16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</row>
    <row r="102" spans="1:173" s="137" customFormat="1" ht="12.95" customHeight="1">
      <c r="A102" s="157">
        <v>95</v>
      </c>
      <c r="B102" s="7">
        <v>102565</v>
      </c>
      <c r="C102" s="157" t="s">
        <v>118</v>
      </c>
      <c r="D102" s="157" t="s">
        <v>96</v>
      </c>
      <c r="E102" s="7"/>
      <c r="F102" s="7"/>
      <c r="G102" s="7"/>
      <c r="H102" s="157"/>
      <c r="I102" s="7"/>
      <c r="J102" s="188"/>
      <c r="K102" s="7"/>
      <c r="L102" s="7"/>
      <c r="M102" s="7"/>
      <c r="N102" s="188"/>
      <c r="O102" s="7"/>
      <c r="P102" s="7"/>
      <c r="Q102" s="7"/>
      <c r="R102" s="157"/>
      <c r="S102" s="157"/>
      <c r="T102" s="157"/>
      <c r="U102" s="157"/>
      <c r="V102" s="157"/>
      <c r="W102" s="157"/>
      <c r="X102" s="157"/>
      <c r="Y102" s="16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</row>
    <row r="103" spans="1:173" ht="12.95" customHeight="1">
      <c r="A103" s="157">
        <v>96</v>
      </c>
      <c r="B103" s="7">
        <v>103199</v>
      </c>
      <c r="C103" s="157" t="s">
        <v>119</v>
      </c>
      <c r="D103" s="157" t="s">
        <v>96</v>
      </c>
      <c r="E103" s="7"/>
      <c r="F103" s="7"/>
      <c r="G103" s="7"/>
      <c r="H103" s="157"/>
      <c r="I103" s="7"/>
      <c r="J103" s="188"/>
      <c r="K103" s="7"/>
      <c r="L103" s="7"/>
      <c r="M103" s="7"/>
      <c r="N103" s="188"/>
      <c r="O103" s="7"/>
      <c r="P103" s="7"/>
      <c r="Q103" s="7"/>
      <c r="R103" s="157"/>
      <c r="S103" s="157"/>
      <c r="T103" s="157"/>
      <c r="U103" s="157"/>
      <c r="V103" s="157"/>
      <c r="W103" s="157"/>
      <c r="X103" s="157"/>
      <c r="Y103" s="16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</row>
    <row r="104" spans="1:173" s="140" customFormat="1" ht="12.95" customHeight="1">
      <c r="A104" s="142"/>
      <c r="B104" s="23"/>
      <c r="C104" s="142"/>
      <c r="D104" s="142" t="s">
        <v>96</v>
      </c>
      <c r="E104" s="23">
        <f>SUM(E80:E103)</f>
        <v>56</v>
      </c>
      <c r="F104" s="23">
        <f t="shared" ref="F104:V104" si="10">SUM(F80:F103)</f>
        <v>76</v>
      </c>
      <c r="G104" s="23">
        <f t="shared" si="10"/>
        <v>96</v>
      </c>
      <c r="H104" s="23">
        <f t="shared" si="10"/>
        <v>0</v>
      </c>
      <c r="I104" s="23">
        <f t="shared" si="10"/>
        <v>0</v>
      </c>
      <c r="J104" s="23">
        <f t="shared" si="10"/>
        <v>59790</v>
      </c>
      <c r="K104" s="23">
        <f t="shared" si="10"/>
        <v>65769</v>
      </c>
      <c r="L104" s="23">
        <f t="shared" si="10"/>
        <v>71748</v>
      </c>
      <c r="M104" s="23">
        <f t="shared" si="10"/>
        <v>0</v>
      </c>
      <c r="N104" s="23">
        <f t="shared" si="10"/>
        <v>0</v>
      </c>
      <c r="O104" s="23">
        <f t="shared" si="10"/>
        <v>2297</v>
      </c>
      <c r="P104" s="23">
        <f t="shared" si="10"/>
        <v>2528</v>
      </c>
      <c r="Q104" s="23">
        <f t="shared" si="10"/>
        <v>2757</v>
      </c>
      <c r="R104" s="23">
        <f t="shared" si="10"/>
        <v>0</v>
      </c>
      <c r="S104" s="23">
        <f t="shared" si="10"/>
        <v>0</v>
      </c>
      <c r="T104" s="23">
        <f t="shared" si="10"/>
        <v>11947.5</v>
      </c>
      <c r="U104" s="23">
        <f t="shared" si="10"/>
        <v>13142.25</v>
      </c>
      <c r="V104" s="23">
        <f t="shared" si="10"/>
        <v>14337</v>
      </c>
      <c r="W104" s="23">
        <f t="shared" ref="W104:AJ104" si="11">SUM(W80:W103)</f>
        <v>0</v>
      </c>
      <c r="X104" s="23">
        <f t="shared" si="11"/>
        <v>0</v>
      </c>
      <c r="Y104" s="23">
        <f t="shared" si="11"/>
        <v>128437.83</v>
      </c>
      <c r="Z104" s="23">
        <f t="shared" si="11"/>
        <v>0</v>
      </c>
      <c r="AA104" s="23">
        <f t="shared" si="11"/>
        <v>41934.959999999999</v>
      </c>
      <c r="AB104" s="23">
        <f t="shared" si="11"/>
        <v>46128.455999999998</v>
      </c>
      <c r="AC104" s="23">
        <f t="shared" si="11"/>
        <v>50321.951999999997</v>
      </c>
      <c r="AD104" s="23">
        <f t="shared" si="11"/>
        <v>0</v>
      </c>
      <c r="AE104" s="23">
        <f t="shared" si="11"/>
        <v>0</v>
      </c>
      <c r="AF104" s="23">
        <f t="shared" si="11"/>
        <v>358036.70400000003</v>
      </c>
      <c r="AG104" s="23">
        <f t="shared" si="11"/>
        <v>393840.37439999997</v>
      </c>
      <c r="AH104" s="142">
        <f t="shared" si="11"/>
        <v>429644.04479999997</v>
      </c>
      <c r="AI104" s="23">
        <f t="shared" si="11"/>
        <v>0</v>
      </c>
      <c r="AJ104" s="23">
        <f t="shared" si="11"/>
        <v>0</v>
      </c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33"/>
      <c r="BS104" s="133"/>
      <c r="BT104" s="133"/>
      <c r="BU104" s="133"/>
      <c r="BV104" s="133"/>
      <c r="BW104" s="133"/>
      <c r="BX104" s="133"/>
      <c r="BY104" s="133"/>
      <c r="BZ104" s="133"/>
      <c r="CA104" s="133"/>
      <c r="CB104" s="133"/>
      <c r="CC104" s="133"/>
      <c r="CD104" s="133"/>
      <c r="CE104" s="133"/>
      <c r="CF104" s="133"/>
      <c r="CG104" s="133"/>
      <c r="CH104" s="133"/>
      <c r="CI104" s="133"/>
      <c r="CJ104" s="133"/>
      <c r="CK104" s="133"/>
      <c r="CL104" s="133"/>
      <c r="CM104" s="133"/>
      <c r="CN104" s="133"/>
      <c r="CO104" s="133"/>
      <c r="CP104" s="133"/>
      <c r="CQ104" s="133"/>
      <c r="CR104" s="133"/>
      <c r="CS104" s="133"/>
      <c r="CT104" s="133"/>
      <c r="CU104" s="133"/>
      <c r="CV104" s="133"/>
      <c r="CW104" s="133"/>
      <c r="CX104" s="133"/>
      <c r="CY104" s="133"/>
      <c r="CZ104" s="133"/>
      <c r="DA104" s="133"/>
      <c r="DB104" s="133"/>
      <c r="DC104" s="133"/>
      <c r="DD104" s="133"/>
      <c r="DE104" s="133"/>
      <c r="DF104" s="133"/>
      <c r="DG104" s="133"/>
      <c r="DH104" s="133"/>
      <c r="DI104" s="133"/>
      <c r="DJ104" s="133"/>
      <c r="DK104" s="133"/>
      <c r="DL104" s="133"/>
      <c r="DM104" s="133"/>
      <c r="DN104" s="133"/>
      <c r="DO104" s="133"/>
      <c r="DP104" s="133"/>
      <c r="DQ104" s="133"/>
      <c r="DR104" s="133"/>
      <c r="DS104" s="133"/>
      <c r="DT104" s="133"/>
      <c r="DU104" s="133"/>
      <c r="DV104" s="133"/>
      <c r="DW104" s="133"/>
    </row>
    <row r="105" spans="1:173" ht="12.95" customHeight="1">
      <c r="A105" s="157"/>
      <c r="B105" s="7"/>
      <c r="C105" s="157"/>
      <c r="D105" s="157" t="s">
        <v>120</v>
      </c>
      <c r="E105" s="7">
        <f>E20+E36+E56+E77+E79+E104</f>
        <v>264</v>
      </c>
      <c r="F105" s="7">
        <f t="shared" ref="F105:AJ105" si="12">F20+F36+F56+F77+F79+F104</f>
        <v>355</v>
      </c>
      <c r="G105" s="7">
        <f t="shared" si="12"/>
        <v>448</v>
      </c>
      <c r="H105" s="7">
        <f t="shared" si="12"/>
        <v>1</v>
      </c>
      <c r="I105" s="7">
        <f t="shared" si="12"/>
        <v>2</v>
      </c>
      <c r="J105" s="7">
        <f t="shared" si="12"/>
        <v>246975.5</v>
      </c>
      <c r="K105" s="7">
        <f t="shared" si="12"/>
        <v>271673.05</v>
      </c>
      <c r="L105" s="7">
        <f t="shared" si="12"/>
        <v>296370.59999999998</v>
      </c>
      <c r="M105" s="7">
        <f t="shared" si="12"/>
        <v>3</v>
      </c>
      <c r="N105" s="7">
        <f t="shared" si="12"/>
        <v>1480.8</v>
      </c>
      <c r="O105" s="7">
        <f t="shared" si="12"/>
        <v>9224</v>
      </c>
      <c r="P105" s="7">
        <f t="shared" si="12"/>
        <v>10153</v>
      </c>
      <c r="Q105" s="7">
        <f t="shared" si="12"/>
        <v>11077</v>
      </c>
      <c r="R105" s="7">
        <f t="shared" si="12"/>
        <v>3</v>
      </c>
      <c r="S105" s="7">
        <f t="shared" si="12"/>
        <v>79</v>
      </c>
      <c r="T105" s="7">
        <f t="shared" si="12"/>
        <v>49836.15</v>
      </c>
      <c r="U105" s="7">
        <f t="shared" si="12"/>
        <v>54819.764999999999</v>
      </c>
      <c r="V105" s="7">
        <f t="shared" si="12"/>
        <v>59803.38</v>
      </c>
      <c r="W105" s="7">
        <f t="shared" si="12"/>
        <v>3</v>
      </c>
      <c r="X105" s="7">
        <f t="shared" si="12"/>
        <v>344.52</v>
      </c>
      <c r="Y105" s="7">
        <f t="shared" si="12"/>
        <v>601614.36</v>
      </c>
      <c r="Z105" s="7">
        <f t="shared" si="12"/>
        <v>2000</v>
      </c>
      <c r="AA105" s="7">
        <f t="shared" si="12"/>
        <v>165983.24</v>
      </c>
      <c r="AB105" s="7">
        <f t="shared" si="12"/>
        <v>182581.56400000001</v>
      </c>
      <c r="AC105" s="7">
        <f t="shared" si="12"/>
        <v>199179.88800000001</v>
      </c>
      <c r="AD105" s="7">
        <f t="shared" si="12"/>
        <v>3</v>
      </c>
      <c r="AE105" s="7">
        <f t="shared" si="12"/>
        <v>1200.096</v>
      </c>
      <c r="AF105" s="7">
        <f t="shared" si="12"/>
        <v>1538433.63072</v>
      </c>
      <c r="AG105" s="7">
        <f t="shared" si="12"/>
        <v>1691456.9137919999</v>
      </c>
      <c r="AH105" s="157">
        <f t="shared" si="12"/>
        <v>1844742.622464</v>
      </c>
      <c r="AI105" s="7">
        <f t="shared" si="12"/>
        <v>3</v>
      </c>
      <c r="AJ105" s="7">
        <f t="shared" si="12"/>
        <v>8970.4091520000002</v>
      </c>
    </row>
  </sheetData>
  <mergeCells count="7">
    <mergeCell ref="AA1:AE1"/>
    <mergeCell ref="AF1:AJ1"/>
    <mergeCell ref="E1:I1"/>
    <mergeCell ref="J1:N1"/>
    <mergeCell ref="O1:S1"/>
    <mergeCell ref="T1:X1"/>
    <mergeCell ref="Y1:Z1"/>
  </mergeCells>
  <phoneticPr fontId="13" type="noConversion"/>
  <pageMargins left="0.75" right="0.75" top="1" bottom="1" header="0.50902777777777797" footer="0.50902777777777797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51"/>
    <col min="2" max="3" width="9" style="29"/>
    <col min="4" max="4" width="9" style="29" hidden="1" customWidth="1"/>
    <col min="5" max="5" width="21.75" style="29" hidden="1" customWidth="1"/>
    <col min="6" max="6" width="31.125" style="55" customWidth="1"/>
    <col min="7" max="7" width="23.875" style="55" customWidth="1"/>
    <col min="8" max="8" width="41" style="56" customWidth="1"/>
    <col min="9" max="9" width="5.75" style="29" customWidth="1"/>
    <col min="10" max="256" width="9" style="55"/>
    <col min="257" max="16384" width="9" style="4"/>
  </cols>
  <sheetData>
    <row r="1" spans="1:9" s="54" customFormat="1" ht="42.95" customHeight="1">
      <c r="A1" s="111" t="s">
        <v>121</v>
      </c>
      <c r="B1" s="111" t="s">
        <v>122</v>
      </c>
      <c r="C1" s="111" t="s">
        <v>123</v>
      </c>
      <c r="D1" s="111"/>
      <c r="E1" s="111"/>
      <c r="F1" s="111" t="s">
        <v>124</v>
      </c>
      <c r="G1" s="111" t="s">
        <v>125</v>
      </c>
      <c r="H1" s="111" t="s">
        <v>126</v>
      </c>
      <c r="I1" s="111" t="s">
        <v>127</v>
      </c>
    </row>
    <row r="2" spans="1:9" ht="15" customHeight="1">
      <c r="A2" s="61" t="s">
        <v>0</v>
      </c>
      <c r="B2" s="10" t="s">
        <v>128</v>
      </c>
      <c r="C2" s="64">
        <v>115733</v>
      </c>
      <c r="D2" s="64" t="s">
        <v>129</v>
      </c>
      <c r="E2" s="64" t="str">
        <f t="shared" ref="E2:E40" si="0">C2&amp;D2</f>
        <v>115733,</v>
      </c>
      <c r="F2" s="63" t="s">
        <v>130</v>
      </c>
      <c r="G2" s="63" t="s">
        <v>131</v>
      </c>
      <c r="H2" s="63" t="s">
        <v>132</v>
      </c>
      <c r="I2" s="64" t="s">
        <v>133</v>
      </c>
    </row>
    <row r="3" spans="1:9" s="55" customFormat="1" ht="15" customHeight="1">
      <c r="A3" s="205" t="s">
        <v>134</v>
      </c>
      <c r="B3" s="211" t="s">
        <v>135</v>
      </c>
      <c r="C3" s="64">
        <v>84174</v>
      </c>
      <c r="D3" s="64" t="s">
        <v>129</v>
      </c>
      <c r="E3" s="64" t="str">
        <f t="shared" si="0"/>
        <v>84174,</v>
      </c>
      <c r="F3" s="63" t="s">
        <v>136</v>
      </c>
      <c r="G3" s="63" t="s">
        <v>137</v>
      </c>
      <c r="H3" s="63" t="s">
        <v>138</v>
      </c>
      <c r="I3" s="64"/>
    </row>
    <row r="4" spans="1:9" s="55" customFormat="1" ht="15" customHeight="1">
      <c r="A4" s="205"/>
      <c r="B4" s="211"/>
      <c r="C4" s="64">
        <v>21580</v>
      </c>
      <c r="D4" s="64" t="s">
        <v>129</v>
      </c>
      <c r="E4" s="64" t="str">
        <f t="shared" si="0"/>
        <v>21580,</v>
      </c>
      <c r="F4" s="63" t="s">
        <v>139</v>
      </c>
      <c r="G4" s="63" t="s">
        <v>140</v>
      </c>
      <c r="H4" s="63" t="s">
        <v>141</v>
      </c>
      <c r="I4" s="64" t="s">
        <v>133</v>
      </c>
    </row>
    <row r="5" spans="1:9" s="55" customFormat="1" ht="15" customHeight="1">
      <c r="A5" s="205"/>
      <c r="B5" s="211"/>
      <c r="C5" s="69">
        <v>166880</v>
      </c>
      <c r="D5" s="64" t="s">
        <v>129</v>
      </c>
      <c r="E5" s="64" t="str">
        <f t="shared" si="0"/>
        <v>166880,</v>
      </c>
      <c r="F5" s="68" t="s">
        <v>142</v>
      </c>
      <c r="G5" s="68" t="s">
        <v>143</v>
      </c>
      <c r="H5" s="68" t="s">
        <v>144</v>
      </c>
      <c r="I5" s="69" t="s">
        <v>133</v>
      </c>
    </row>
    <row r="6" spans="1:9" s="55" customFormat="1" ht="15" customHeight="1">
      <c r="A6" s="205"/>
      <c r="B6" s="211"/>
      <c r="C6" s="69">
        <v>40226</v>
      </c>
      <c r="D6" s="64" t="s">
        <v>129</v>
      </c>
      <c r="E6" s="64" t="str">
        <f t="shared" si="0"/>
        <v>40226,</v>
      </c>
      <c r="F6" s="68" t="s">
        <v>142</v>
      </c>
      <c r="G6" s="68" t="s">
        <v>145</v>
      </c>
      <c r="H6" s="68" t="s">
        <v>144</v>
      </c>
      <c r="I6" s="69" t="s">
        <v>146</v>
      </c>
    </row>
    <row r="7" spans="1:9" s="4" customFormat="1" ht="15" customHeight="1">
      <c r="A7" s="206"/>
      <c r="B7" s="212"/>
      <c r="C7" s="69">
        <v>133360</v>
      </c>
      <c r="D7" s="64" t="s">
        <v>129</v>
      </c>
      <c r="E7" s="64" t="str">
        <f t="shared" si="0"/>
        <v>133360,</v>
      </c>
      <c r="F7" s="112" t="s">
        <v>147</v>
      </c>
      <c r="G7" s="68"/>
      <c r="H7" s="67"/>
      <c r="I7" s="69"/>
    </row>
    <row r="8" spans="1:9" s="4" customFormat="1" ht="15" customHeight="1">
      <c r="A8" s="66"/>
      <c r="B8" s="102"/>
      <c r="C8" s="70">
        <v>75138</v>
      </c>
      <c r="D8" s="64" t="s">
        <v>129</v>
      </c>
      <c r="E8" s="64" t="str">
        <f t="shared" si="0"/>
        <v>75138,</v>
      </c>
      <c r="F8" s="71" t="s">
        <v>148</v>
      </c>
      <c r="G8" s="71" t="s">
        <v>149</v>
      </c>
      <c r="H8" s="71" t="s">
        <v>150</v>
      </c>
      <c r="I8" s="72" t="s">
        <v>133</v>
      </c>
    </row>
    <row r="9" spans="1:9" s="4" customFormat="1" ht="15" customHeight="1">
      <c r="A9" s="66"/>
      <c r="B9" s="102"/>
      <c r="C9" s="67" t="s">
        <v>151</v>
      </c>
      <c r="D9" s="64" t="s">
        <v>129</v>
      </c>
      <c r="E9" s="64" t="str">
        <f t="shared" si="0"/>
        <v>164949,</v>
      </c>
      <c r="F9" s="68" t="s">
        <v>148</v>
      </c>
      <c r="G9" s="68" t="s">
        <v>149</v>
      </c>
      <c r="H9" s="68" t="s">
        <v>152</v>
      </c>
      <c r="I9" s="69" t="s">
        <v>133</v>
      </c>
    </row>
    <row r="10" spans="1:9" s="4" customFormat="1" ht="15" customHeight="1">
      <c r="A10" s="66"/>
      <c r="B10" s="102"/>
      <c r="C10" s="67">
        <v>31440</v>
      </c>
      <c r="D10" s="64" t="s">
        <v>129</v>
      </c>
      <c r="E10" s="64" t="str">
        <f t="shared" si="0"/>
        <v>31440,</v>
      </c>
      <c r="F10" s="68" t="s">
        <v>153</v>
      </c>
      <c r="G10" s="68" t="s">
        <v>154</v>
      </c>
      <c r="H10" s="63" t="s">
        <v>155</v>
      </c>
      <c r="I10" s="69" t="s">
        <v>133</v>
      </c>
    </row>
    <row r="11" spans="1:9" ht="15" customHeight="1">
      <c r="A11" s="207" t="s">
        <v>156</v>
      </c>
      <c r="B11" s="213" t="s">
        <v>128</v>
      </c>
      <c r="C11" s="64">
        <v>118954</v>
      </c>
      <c r="D11" s="64" t="s">
        <v>129</v>
      </c>
      <c r="E11" s="64" t="str">
        <f t="shared" si="0"/>
        <v>118954,</v>
      </c>
      <c r="F11" s="63" t="s">
        <v>157</v>
      </c>
      <c r="G11" s="63" t="s">
        <v>158</v>
      </c>
      <c r="H11" s="63" t="s">
        <v>159</v>
      </c>
      <c r="I11" s="64" t="s">
        <v>133</v>
      </c>
    </row>
    <row r="12" spans="1:9" ht="15" customHeight="1">
      <c r="A12" s="205"/>
      <c r="B12" s="211"/>
      <c r="C12" s="64">
        <v>136714</v>
      </c>
      <c r="D12" s="64" t="s">
        <v>129</v>
      </c>
      <c r="E12" s="64" t="str">
        <f t="shared" si="0"/>
        <v>136714,</v>
      </c>
      <c r="F12" s="63" t="s">
        <v>160</v>
      </c>
      <c r="G12" s="63" t="s">
        <v>161</v>
      </c>
      <c r="H12" s="63" t="s">
        <v>162</v>
      </c>
      <c r="I12" s="64" t="s">
        <v>133</v>
      </c>
    </row>
    <row r="13" spans="1:9" ht="15" customHeight="1">
      <c r="A13" s="205"/>
      <c r="B13" s="211"/>
      <c r="C13" s="64">
        <v>104690</v>
      </c>
      <c r="D13" s="64" t="s">
        <v>129</v>
      </c>
      <c r="E13" s="64" t="str">
        <f t="shared" si="0"/>
        <v>104690,</v>
      </c>
      <c r="F13" s="63" t="s">
        <v>163</v>
      </c>
      <c r="G13" s="113" t="s">
        <v>164</v>
      </c>
      <c r="H13" s="113" t="s">
        <v>144</v>
      </c>
      <c r="I13" s="64"/>
    </row>
    <row r="14" spans="1:9" ht="15" customHeight="1">
      <c r="A14" s="205"/>
      <c r="B14" s="211"/>
      <c r="C14" s="69">
        <v>48831</v>
      </c>
      <c r="D14" s="64" t="s">
        <v>129</v>
      </c>
      <c r="E14" s="64" t="str">
        <f t="shared" si="0"/>
        <v>48831,</v>
      </c>
      <c r="F14" s="112" t="s">
        <v>165</v>
      </c>
      <c r="G14" s="114" t="s">
        <v>166</v>
      </c>
      <c r="H14" s="63" t="s">
        <v>167</v>
      </c>
      <c r="I14" s="64" t="s">
        <v>133</v>
      </c>
    </row>
    <row r="15" spans="1:9" ht="15" customHeight="1">
      <c r="A15" s="206"/>
      <c r="B15" s="212"/>
      <c r="C15" s="69">
        <v>117255</v>
      </c>
      <c r="D15" s="64" t="s">
        <v>129</v>
      </c>
      <c r="E15" s="64" t="str">
        <f t="shared" si="0"/>
        <v>117255,</v>
      </c>
      <c r="F15" s="68" t="s">
        <v>168</v>
      </c>
      <c r="G15" s="78"/>
      <c r="H15" s="67"/>
      <c r="I15" s="69"/>
    </row>
    <row r="16" spans="1:9" ht="15" customHeight="1">
      <c r="A16" s="66"/>
      <c r="B16" s="102"/>
      <c r="C16" s="69">
        <v>160637</v>
      </c>
      <c r="D16" s="64" t="s">
        <v>129</v>
      </c>
      <c r="E16" s="64" t="str">
        <f t="shared" si="0"/>
        <v>160637,</v>
      </c>
      <c r="F16" s="71" t="s">
        <v>169</v>
      </c>
      <c r="G16" s="71" t="s">
        <v>149</v>
      </c>
      <c r="H16" s="114" t="s">
        <v>170</v>
      </c>
      <c r="I16" s="114" t="s">
        <v>146</v>
      </c>
    </row>
    <row r="17" spans="1:9" ht="15" customHeight="1">
      <c r="A17" s="208" t="s">
        <v>171</v>
      </c>
      <c r="B17" s="208" t="s">
        <v>135</v>
      </c>
      <c r="C17" s="69">
        <v>75028</v>
      </c>
      <c r="D17" s="64" t="s">
        <v>129</v>
      </c>
      <c r="E17" s="64" t="str">
        <f t="shared" si="0"/>
        <v>75028,</v>
      </c>
      <c r="F17" s="67" t="s">
        <v>172</v>
      </c>
      <c r="G17" s="68" t="s">
        <v>173</v>
      </c>
      <c r="H17" s="67" t="s">
        <v>174</v>
      </c>
      <c r="I17" s="69" t="s">
        <v>133</v>
      </c>
    </row>
    <row r="18" spans="1:9" ht="15" customHeight="1">
      <c r="A18" s="209"/>
      <c r="B18" s="214"/>
      <c r="C18" s="69">
        <v>171872</v>
      </c>
      <c r="D18" s="64" t="s">
        <v>129</v>
      </c>
      <c r="E18" s="64" t="str">
        <f t="shared" si="0"/>
        <v>171872,</v>
      </c>
      <c r="F18" s="63" t="s">
        <v>175</v>
      </c>
      <c r="G18" s="68" t="s">
        <v>176</v>
      </c>
      <c r="H18" s="63" t="s">
        <v>177</v>
      </c>
      <c r="I18" s="64" t="s">
        <v>133</v>
      </c>
    </row>
    <row r="19" spans="1:9" s="4" customFormat="1" ht="15" customHeight="1">
      <c r="A19" s="61" t="s">
        <v>178</v>
      </c>
      <c r="B19" s="209"/>
      <c r="C19" s="69">
        <v>134798</v>
      </c>
      <c r="D19" s="64" t="s">
        <v>129</v>
      </c>
      <c r="E19" s="64" t="str">
        <f t="shared" si="0"/>
        <v>134798,</v>
      </c>
      <c r="F19" s="68" t="s">
        <v>179</v>
      </c>
      <c r="G19" s="68" t="s">
        <v>180</v>
      </c>
      <c r="H19" s="67" t="s">
        <v>181</v>
      </c>
      <c r="I19" s="69" t="s">
        <v>133</v>
      </c>
    </row>
    <row r="20" spans="1:9" ht="15" customHeight="1">
      <c r="A20" s="61" t="s">
        <v>4</v>
      </c>
      <c r="B20" s="10" t="s">
        <v>135</v>
      </c>
      <c r="C20" s="64">
        <v>47683</v>
      </c>
      <c r="D20" s="64" t="s">
        <v>129</v>
      </c>
      <c r="E20" s="64" t="str">
        <f t="shared" si="0"/>
        <v>47683,</v>
      </c>
      <c r="F20" s="63" t="s">
        <v>182</v>
      </c>
      <c r="G20" s="63" t="s">
        <v>183</v>
      </c>
      <c r="H20" s="63" t="s">
        <v>141</v>
      </c>
      <c r="I20" s="64" t="s">
        <v>133</v>
      </c>
    </row>
    <row r="21" spans="1:9" ht="15" customHeight="1">
      <c r="A21" s="210" t="s">
        <v>184</v>
      </c>
      <c r="B21" s="215" t="s">
        <v>135</v>
      </c>
      <c r="C21" s="91">
        <v>105219</v>
      </c>
      <c r="D21" s="64" t="s">
        <v>129</v>
      </c>
      <c r="E21" s="64" t="str">
        <f t="shared" si="0"/>
        <v>105219,</v>
      </c>
      <c r="F21" s="112" t="s">
        <v>185</v>
      </c>
      <c r="G21" s="114" t="s">
        <v>186</v>
      </c>
      <c r="H21" s="63" t="s">
        <v>187</v>
      </c>
      <c r="I21" s="64"/>
    </row>
    <row r="22" spans="1:9" ht="15" customHeight="1">
      <c r="A22" s="210"/>
      <c r="B22" s="215"/>
      <c r="C22" s="91">
        <v>117372</v>
      </c>
      <c r="D22" s="64" t="s">
        <v>129</v>
      </c>
      <c r="E22" s="64" t="str">
        <f t="shared" si="0"/>
        <v>117372,</v>
      </c>
      <c r="F22" s="112" t="s">
        <v>188</v>
      </c>
      <c r="G22" s="114" t="s">
        <v>189</v>
      </c>
      <c r="H22" s="63" t="s">
        <v>187</v>
      </c>
      <c r="I22" s="64"/>
    </row>
    <row r="23" spans="1:9" ht="15" customHeight="1">
      <c r="A23" s="210"/>
      <c r="B23" s="215"/>
      <c r="C23" s="91">
        <v>105293</v>
      </c>
      <c r="D23" s="64" t="s">
        <v>129</v>
      </c>
      <c r="E23" s="64" t="str">
        <f t="shared" si="0"/>
        <v>105293,</v>
      </c>
      <c r="F23" s="112" t="s">
        <v>190</v>
      </c>
      <c r="G23" s="114" t="s">
        <v>191</v>
      </c>
      <c r="H23" s="63" t="s">
        <v>187</v>
      </c>
      <c r="I23" s="64" t="s">
        <v>146</v>
      </c>
    </row>
    <row r="24" spans="1:9" ht="15" customHeight="1">
      <c r="A24" s="210"/>
      <c r="B24" s="215"/>
      <c r="C24" s="91">
        <v>105315</v>
      </c>
      <c r="D24" s="64" t="s">
        <v>129</v>
      </c>
      <c r="E24" s="64" t="str">
        <f t="shared" si="0"/>
        <v>105315,</v>
      </c>
      <c r="F24" s="112" t="s">
        <v>192</v>
      </c>
      <c r="G24" s="114" t="s">
        <v>193</v>
      </c>
      <c r="H24" s="63" t="s">
        <v>187</v>
      </c>
      <c r="I24" s="64" t="s">
        <v>133</v>
      </c>
    </row>
    <row r="25" spans="1:9" ht="15" customHeight="1">
      <c r="A25" s="210"/>
      <c r="B25" s="215"/>
      <c r="C25" s="91">
        <v>105233</v>
      </c>
      <c r="D25" s="64" t="s">
        <v>129</v>
      </c>
      <c r="E25" s="64" t="str">
        <f t="shared" si="0"/>
        <v>105233,</v>
      </c>
      <c r="F25" s="112" t="s">
        <v>194</v>
      </c>
      <c r="G25" s="114" t="s">
        <v>195</v>
      </c>
      <c r="H25" s="63" t="s">
        <v>187</v>
      </c>
      <c r="I25" s="64" t="s">
        <v>146</v>
      </c>
    </row>
    <row r="26" spans="1:9" ht="15" customHeight="1">
      <c r="A26" s="210"/>
      <c r="B26" s="215"/>
      <c r="C26" s="91">
        <v>105229</v>
      </c>
      <c r="D26" s="64" t="s">
        <v>129</v>
      </c>
      <c r="E26" s="64" t="str">
        <f t="shared" si="0"/>
        <v>105229,</v>
      </c>
      <c r="F26" s="112" t="s">
        <v>196</v>
      </c>
      <c r="G26" s="114" t="s">
        <v>197</v>
      </c>
      <c r="H26" s="63" t="s">
        <v>187</v>
      </c>
      <c r="I26" s="64" t="s">
        <v>146</v>
      </c>
    </row>
    <row r="27" spans="1:9" ht="15" customHeight="1">
      <c r="A27" s="210"/>
      <c r="B27" s="215"/>
      <c r="C27" s="91">
        <v>106918</v>
      </c>
      <c r="D27" s="64" t="s">
        <v>129</v>
      </c>
      <c r="E27" s="64" t="str">
        <f t="shared" si="0"/>
        <v>106918,</v>
      </c>
      <c r="F27" s="112" t="s">
        <v>198</v>
      </c>
      <c r="G27" s="114" t="s">
        <v>199</v>
      </c>
      <c r="H27" s="63" t="s">
        <v>187</v>
      </c>
      <c r="I27" s="64" t="s">
        <v>133</v>
      </c>
    </row>
    <row r="28" spans="1:9" ht="15" customHeight="1">
      <c r="A28" s="210"/>
      <c r="B28" s="215"/>
      <c r="C28" s="91">
        <v>105226</v>
      </c>
      <c r="D28" s="64" t="s">
        <v>129</v>
      </c>
      <c r="E28" s="64" t="str">
        <f t="shared" si="0"/>
        <v>105226,</v>
      </c>
      <c r="F28" s="112" t="s">
        <v>200</v>
      </c>
      <c r="G28" s="114" t="s">
        <v>201</v>
      </c>
      <c r="H28" s="63" t="s">
        <v>187</v>
      </c>
      <c r="I28" s="64" t="s">
        <v>133</v>
      </c>
    </row>
    <row r="29" spans="1:9" ht="15" customHeight="1">
      <c r="A29" s="210"/>
      <c r="B29" s="215"/>
      <c r="C29" s="91">
        <v>117370</v>
      </c>
      <c r="D29" s="64" t="s">
        <v>129</v>
      </c>
      <c r="E29" s="64" t="str">
        <f t="shared" si="0"/>
        <v>117370,</v>
      </c>
      <c r="F29" s="112" t="s">
        <v>202</v>
      </c>
      <c r="G29" s="114" t="s">
        <v>203</v>
      </c>
      <c r="H29" s="63" t="s">
        <v>187</v>
      </c>
      <c r="I29" s="64" t="s">
        <v>133</v>
      </c>
    </row>
    <row r="30" spans="1:9" ht="15" customHeight="1">
      <c r="A30" s="210"/>
      <c r="B30" s="215"/>
      <c r="C30" s="91">
        <v>117371</v>
      </c>
      <c r="D30" s="64" t="s">
        <v>129</v>
      </c>
      <c r="E30" s="64" t="str">
        <f t="shared" si="0"/>
        <v>117371,</v>
      </c>
      <c r="F30" s="112" t="s">
        <v>204</v>
      </c>
      <c r="G30" s="114" t="s">
        <v>201</v>
      </c>
      <c r="H30" s="63" t="s">
        <v>187</v>
      </c>
      <c r="I30" s="64" t="s">
        <v>133</v>
      </c>
    </row>
    <row r="31" spans="1:9" ht="15" customHeight="1">
      <c r="A31" s="210"/>
      <c r="B31" s="215"/>
      <c r="C31" s="91">
        <v>105276</v>
      </c>
      <c r="D31" s="64" t="s">
        <v>129</v>
      </c>
      <c r="E31" s="64" t="str">
        <f t="shared" si="0"/>
        <v>105276,</v>
      </c>
      <c r="F31" s="112" t="s">
        <v>205</v>
      </c>
      <c r="G31" s="114" t="s">
        <v>206</v>
      </c>
      <c r="H31" s="63" t="s">
        <v>187</v>
      </c>
      <c r="I31" s="64" t="s">
        <v>133</v>
      </c>
    </row>
    <row r="32" spans="1:9" ht="15" customHeight="1">
      <c r="A32" s="210"/>
      <c r="B32" s="215"/>
      <c r="C32" s="91">
        <v>105227</v>
      </c>
      <c r="D32" s="64" t="s">
        <v>129</v>
      </c>
      <c r="E32" s="64" t="str">
        <f t="shared" si="0"/>
        <v>105227,</v>
      </c>
      <c r="F32" s="112" t="s">
        <v>207</v>
      </c>
      <c r="G32" s="114" t="s">
        <v>208</v>
      </c>
      <c r="H32" s="63" t="s">
        <v>187</v>
      </c>
      <c r="I32" s="64" t="s">
        <v>133</v>
      </c>
    </row>
    <row r="33" spans="1:9" ht="15" customHeight="1">
      <c r="A33" s="210"/>
      <c r="B33" s="215"/>
      <c r="C33" s="91">
        <v>105231</v>
      </c>
      <c r="D33" s="64" t="s">
        <v>129</v>
      </c>
      <c r="E33" s="64" t="str">
        <f t="shared" si="0"/>
        <v>105231,</v>
      </c>
      <c r="F33" s="112" t="s">
        <v>209</v>
      </c>
      <c r="G33" s="114" t="s">
        <v>201</v>
      </c>
      <c r="H33" s="63" t="s">
        <v>187</v>
      </c>
      <c r="I33" s="64" t="s">
        <v>133</v>
      </c>
    </row>
    <row r="34" spans="1:9" ht="15" customHeight="1">
      <c r="A34" s="210"/>
      <c r="B34" s="215"/>
      <c r="C34" s="91">
        <v>105224</v>
      </c>
      <c r="D34" s="64" t="s">
        <v>129</v>
      </c>
      <c r="E34" s="64" t="str">
        <f t="shared" si="0"/>
        <v>105224,</v>
      </c>
      <c r="F34" s="112" t="s">
        <v>210</v>
      </c>
      <c r="G34" s="114" t="s">
        <v>211</v>
      </c>
      <c r="H34" s="63" t="s">
        <v>187</v>
      </c>
      <c r="I34" s="64" t="s">
        <v>133</v>
      </c>
    </row>
    <row r="35" spans="1:9" ht="15" customHeight="1">
      <c r="A35" s="210"/>
      <c r="B35" s="215"/>
      <c r="C35" s="91">
        <v>105279</v>
      </c>
      <c r="D35" s="64" t="s">
        <v>129</v>
      </c>
      <c r="E35" s="64" t="str">
        <f t="shared" si="0"/>
        <v>105279,</v>
      </c>
      <c r="F35" s="112" t="s">
        <v>212</v>
      </c>
      <c r="G35" s="114" t="s">
        <v>201</v>
      </c>
      <c r="H35" s="63" t="s">
        <v>187</v>
      </c>
      <c r="I35" s="64" t="s">
        <v>133</v>
      </c>
    </row>
    <row r="36" spans="1:9" ht="15" customHeight="1">
      <c r="A36" s="210"/>
      <c r="B36" s="215"/>
      <c r="C36" s="91">
        <v>105221</v>
      </c>
      <c r="D36" s="64" t="s">
        <v>129</v>
      </c>
      <c r="E36" s="64" t="str">
        <f t="shared" si="0"/>
        <v>105221,</v>
      </c>
      <c r="F36" s="112" t="s">
        <v>213</v>
      </c>
      <c r="G36" s="114" t="s">
        <v>214</v>
      </c>
      <c r="H36" s="63" t="s">
        <v>187</v>
      </c>
      <c r="I36" s="64" t="s">
        <v>133</v>
      </c>
    </row>
    <row r="37" spans="1:9" ht="15" customHeight="1">
      <c r="A37" s="210"/>
      <c r="B37" s="215"/>
      <c r="C37" s="91">
        <v>130350</v>
      </c>
      <c r="D37" s="64" t="s">
        <v>129</v>
      </c>
      <c r="E37" s="64" t="str">
        <f t="shared" si="0"/>
        <v>130350,</v>
      </c>
      <c r="F37" s="112" t="s">
        <v>215</v>
      </c>
      <c r="G37" s="114" t="s">
        <v>216</v>
      </c>
      <c r="H37" s="63" t="s">
        <v>187</v>
      </c>
      <c r="I37" s="64" t="s">
        <v>133</v>
      </c>
    </row>
    <row r="38" spans="1:9" ht="15" customHeight="1">
      <c r="A38" s="210"/>
      <c r="B38" s="215"/>
      <c r="C38" s="91">
        <v>134407</v>
      </c>
      <c r="D38" s="64" t="s">
        <v>129</v>
      </c>
      <c r="E38" s="64" t="str">
        <f t="shared" si="0"/>
        <v>134407,</v>
      </c>
      <c r="F38" s="112" t="s">
        <v>217</v>
      </c>
      <c r="G38" s="114" t="s">
        <v>218</v>
      </c>
      <c r="H38" s="63" t="s">
        <v>187</v>
      </c>
      <c r="I38" s="64" t="s">
        <v>133</v>
      </c>
    </row>
    <row r="39" spans="1:9" ht="15" customHeight="1">
      <c r="A39" s="210"/>
      <c r="B39" s="215"/>
      <c r="C39" s="91">
        <v>105230</v>
      </c>
      <c r="D39" s="64" t="s">
        <v>129</v>
      </c>
      <c r="E39" s="64" t="str">
        <f t="shared" si="0"/>
        <v>105230,</v>
      </c>
      <c r="F39" s="112" t="s">
        <v>219</v>
      </c>
      <c r="G39" s="114" t="s">
        <v>220</v>
      </c>
      <c r="H39" s="63" t="s">
        <v>187</v>
      </c>
      <c r="I39" s="64" t="s">
        <v>146</v>
      </c>
    </row>
    <row r="40" spans="1:9" ht="15" customHeight="1">
      <c r="A40" s="210"/>
      <c r="B40" s="215"/>
      <c r="C40" s="91">
        <v>153885</v>
      </c>
      <c r="D40" s="64" t="s">
        <v>129</v>
      </c>
      <c r="E40" s="64" t="str">
        <f t="shared" si="0"/>
        <v>153885,</v>
      </c>
      <c r="F40" s="112" t="s">
        <v>188</v>
      </c>
      <c r="G40" s="114" t="s">
        <v>221</v>
      </c>
      <c r="H40" s="63" t="s">
        <v>187</v>
      </c>
      <c r="I40" s="64" t="s">
        <v>133</v>
      </c>
    </row>
    <row r="41" spans="1:9" ht="15" customHeight="1">
      <c r="A41" s="65"/>
      <c r="B41" s="101"/>
      <c r="C41" s="91"/>
      <c r="D41" s="64"/>
      <c r="E41" s="64"/>
      <c r="F41" s="112"/>
      <c r="G41" s="114"/>
      <c r="H41" s="63"/>
      <c r="I41" s="64"/>
    </row>
    <row r="42" spans="1:9" ht="15" customHeight="1">
      <c r="A42" s="207" t="s">
        <v>222</v>
      </c>
      <c r="B42" s="213" t="s">
        <v>135</v>
      </c>
      <c r="C42" s="115">
        <v>170361</v>
      </c>
      <c r="D42" s="116" t="s">
        <v>129</v>
      </c>
      <c r="E42" s="116" t="str">
        <f t="shared" ref="E42:E105" si="1">C42&amp;D42</f>
        <v>170361,</v>
      </c>
      <c r="F42" s="117" t="s">
        <v>223</v>
      </c>
      <c r="G42" s="117" t="s">
        <v>224</v>
      </c>
      <c r="H42" s="117" t="s">
        <v>225</v>
      </c>
      <c r="I42" s="69" t="s">
        <v>146</v>
      </c>
    </row>
    <row r="43" spans="1:9" ht="15" customHeight="1">
      <c r="A43" s="205"/>
      <c r="B43" s="211"/>
      <c r="C43" s="115">
        <v>170363</v>
      </c>
      <c r="D43" s="116" t="s">
        <v>129</v>
      </c>
      <c r="E43" s="116" t="str">
        <f t="shared" si="1"/>
        <v>170363,</v>
      </c>
      <c r="F43" s="117" t="s">
        <v>226</v>
      </c>
      <c r="G43" s="117" t="s">
        <v>227</v>
      </c>
      <c r="H43" s="117" t="s">
        <v>225</v>
      </c>
      <c r="I43" s="69" t="s">
        <v>146</v>
      </c>
    </row>
    <row r="44" spans="1:9" ht="15" customHeight="1">
      <c r="A44" s="205"/>
      <c r="B44" s="211"/>
      <c r="C44" s="115">
        <v>170360</v>
      </c>
      <c r="D44" s="116" t="s">
        <v>129</v>
      </c>
      <c r="E44" s="116" t="str">
        <f t="shared" si="1"/>
        <v>170360,</v>
      </c>
      <c r="F44" s="117" t="s">
        <v>228</v>
      </c>
      <c r="G44" s="117" t="s">
        <v>229</v>
      </c>
      <c r="H44" s="117" t="s">
        <v>225</v>
      </c>
      <c r="I44" s="69" t="s">
        <v>146</v>
      </c>
    </row>
    <row r="45" spans="1:9" ht="15" customHeight="1">
      <c r="A45" s="205"/>
      <c r="B45" s="211"/>
      <c r="C45" s="115">
        <v>170359</v>
      </c>
      <c r="D45" s="116" t="s">
        <v>129</v>
      </c>
      <c r="E45" s="116" t="str">
        <f t="shared" si="1"/>
        <v>170359,</v>
      </c>
      <c r="F45" s="117" t="s">
        <v>230</v>
      </c>
      <c r="G45" s="117" t="s">
        <v>227</v>
      </c>
      <c r="H45" s="117" t="s">
        <v>225</v>
      </c>
      <c r="I45" s="69" t="s">
        <v>146</v>
      </c>
    </row>
    <row r="46" spans="1:9" ht="15" customHeight="1">
      <c r="A46" s="205"/>
      <c r="B46" s="211"/>
      <c r="C46" s="115">
        <v>170352</v>
      </c>
      <c r="D46" s="116" t="s">
        <v>129</v>
      </c>
      <c r="E46" s="116" t="str">
        <f t="shared" si="1"/>
        <v>170352,</v>
      </c>
      <c r="F46" s="117" t="s">
        <v>231</v>
      </c>
      <c r="G46" s="117" t="s">
        <v>232</v>
      </c>
      <c r="H46" s="117" t="s">
        <v>225</v>
      </c>
      <c r="I46" s="69" t="s">
        <v>146</v>
      </c>
    </row>
    <row r="47" spans="1:9" ht="15" customHeight="1">
      <c r="A47" s="205"/>
      <c r="B47" s="211"/>
      <c r="C47" s="115">
        <v>170351</v>
      </c>
      <c r="D47" s="116" t="s">
        <v>129</v>
      </c>
      <c r="E47" s="116" t="str">
        <f t="shared" si="1"/>
        <v>170351,</v>
      </c>
      <c r="F47" s="117" t="s">
        <v>231</v>
      </c>
      <c r="G47" s="117" t="s">
        <v>233</v>
      </c>
      <c r="H47" s="117" t="s">
        <v>225</v>
      </c>
      <c r="I47" s="69" t="s">
        <v>146</v>
      </c>
    </row>
    <row r="48" spans="1:9" ht="15" customHeight="1">
      <c r="A48" s="205"/>
      <c r="B48" s="211"/>
      <c r="C48" s="115">
        <v>134587</v>
      </c>
      <c r="D48" s="116" t="s">
        <v>129</v>
      </c>
      <c r="E48" s="116" t="str">
        <f t="shared" si="1"/>
        <v>134587,</v>
      </c>
      <c r="F48" s="117" t="s">
        <v>234</v>
      </c>
      <c r="G48" s="117" t="s">
        <v>235</v>
      </c>
      <c r="H48" s="117" t="s">
        <v>225</v>
      </c>
      <c r="I48" s="69" t="s">
        <v>236</v>
      </c>
    </row>
    <row r="49" spans="1:9" ht="15" customHeight="1">
      <c r="A49" s="205"/>
      <c r="B49" s="211"/>
      <c r="C49" s="115">
        <v>170345</v>
      </c>
      <c r="D49" s="116" t="s">
        <v>129</v>
      </c>
      <c r="E49" s="116" t="str">
        <f t="shared" si="1"/>
        <v>170345,</v>
      </c>
      <c r="F49" s="117" t="s">
        <v>237</v>
      </c>
      <c r="G49" s="117" t="s">
        <v>238</v>
      </c>
      <c r="H49" s="117" t="s">
        <v>225</v>
      </c>
      <c r="I49" s="69" t="s">
        <v>146</v>
      </c>
    </row>
    <row r="50" spans="1:9" ht="15" customHeight="1">
      <c r="A50" s="205"/>
      <c r="B50" s="211"/>
      <c r="C50" s="115">
        <v>134588</v>
      </c>
      <c r="D50" s="116" t="s">
        <v>129</v>
      </c>
      <c r="E50" s="116" t="str">
        <f t="shared" si="1"/>
        <v>134588,</v>
      </c>
      <c r="F50" s="117" t="s">
        <v>239</v>
      </c>
      <c r="G50" s="117" t="s">
        <v>240</v>
      </c>
      <c r="H50" s="117" t="s">
        <v>225</v>
      </c>
      <c r="I50" s="69" t="s">
        <v>146</v>
      </c>
    </row>
    <row r="51" spans="1:9" ht="15" customHeight="1">
      <c r="A51" s="205"/>
      <c r="B51" s="211"/>
      <c r="C51" s="115">
        <v>170350</v>
      </c>
      <c r="D51" s="116" t="s">
        <v>129</v>
      </c>
      <c r="E51" s="116" t="str">
        <f t="shared" si="1"/>
        <v>170350,</v>
      </c>
      <c r="F51" s="117" t="s">
        <v>241</v>
      </c>
      <c r="G51" s="117" t="s">
        <v>242</v>
      </c>
      <c r="H51" s="117" t="s">
        <v>225</v>
      </c>
      <c r="I51" s="69" t="s">
        <v>146</v>
      </c>
    </row>
    <row r="52" spans="1:9" ht="15" customHeight="1">
      <c r="A52" s="205"/>
      <c r="B52" s="211"/>
      <c r="C52" s="115">
        <v>170349</v>
      </c>
      <c r="D52" s="116" t="s">
        <v>129</v>
      </c>
      <c r="E52" s="116" t="str">
        <f t="shared" si="1"/>
        <v>170349,</v>
      </c>
      <c r="F52" s="117" t="s">
        <v>243</v>
      </c>
      <c r="G52" s="117" t="s">
        <v>244</v>
      </c>
      <c r="H52" s="117" t="s">
        <v>225</v>
      </c>
      <c r="I52" s="69" t="s">
        <v>146</v>
      </c>
    </row>
    <row r="53" spans="1:9" ht="15" customHeight="1">
      <c r="A53" s="205"/>
      <c r="B53" s="211"/>
      <c r="C53" s="91">
        <v>138325</v>
      </c>
      <c r="D53" s="64" t="s">
        <v>129</v>
      </c>
      <c r="E53" s="64" t="str">
        <f t="shared" si="1"/>
        <v>138325,</v>
      </c>
      <c r="F53" s="112" t="s">
        <v>245</v>
      </c>
      <c r="G53" s="114" t="s">
        <v>246</v>
      </c>
      <c r="H53" s="63" t="s">
        <v>247</v>
      </c>
      <c r="I53" s="64" t="s">
        <v>146</v>
      </c>
    </row>
    <row r="54" spans="1:9" ht="15" customHeight="1">
      <c r="A54" s="205"/>
      <c r="B54" s="211"/>
      <c r="C54" s="91">
        <v>138584</v>
      </c>
      <c r="D54" s="64" t="s">
        <v>129</v>
      </c>
      <c r="E54" s="64" t="str">
        <f t="shared" si="1"/>
        <v>138584,</v>
      </c>
      <c r="F54" s="112" t="s">
        <v>248</v>
      </c>
      <c r="G54" s="114" t="s">
        <v>249</v>
      </c>
      <c r="H54" s="63" t="s">
        <v>250</v>
      </c>
      <c r="I54" s="64" t="s">
        <v>146</v>
      </c>
    </row>
    <row r="55" spans="1:9" ht="15" customHeight="1">
      <c r="A55" s="205"/>
      <c r="B55" s="211"/>
      <c r="C55" s="91">
        <v>161996</v>
      </c>
      <c r="D55" s="64" t="s">
        <v>129</v>
      </c>
      <c r="E55" s="64" t="str">
        <f t="shared" si="1"/>
        <v>161996,</v>
      </c>
      <c r="F55" s="112" t="s">
        <v>251</v>
      </c>
      <c r="G55" s="114" t="s">
        <v>252</v>
      </c>
      <c r="H55" s="63" t="s">
        <v>253</v>
      </c>
      <c r="I55" s="64" t="s">
        <v>146</v>
      </c>
    </row>
    <row r="56" spans="1:9" ht="15" customHeight="1">
      <c r="A56" s="205"/>
      <c r="B56" s="211"/>
      <c r="C56" s="91">
        <v>162003</v>
      </c>
      <c r="D56" s="64" t="s">
        <v>129</v>
      </c>
      <c r="E56" s="64" t="str">
        <f t="shared" si="1"/>
        <v>162003,</v>
      </c>
      <c r="F56" s="114" t="s">
        <v>254</v>
      </c>
      <c r="G56" s="114" t="s">
        <v>255</v>
      </c>
      <c r="H56" s="63" t="s">
        <v>253</v>
      </c>
      <c r="I56" s="64" t="s">
        <v>146</v>
      </c>
    </row>
    <row r="57" spans="1:9" ht="15" customHeight="1">
      <c r="A57" s="205"/>
      <c r="B57" s="211"/>
      <c r="C57" s="91">
        <v>162006</v>
      </c>
      <c r="D57" s="64" t="s">
        <v>129</v>
      </c>
      <c r="E57" s="64" t="str">
        <f t="shared" si="1"/>
        <v>162006,</v>
      </c>
      <c r="F57" s="112" t="s">
        <v>256</v>
      </c>
      <c r="G57" s="114" t="s">
        <v>257</v>
      </c>
      <c r="H57" s="63" t="s">
        <v>253</v>
      </c>
      <c r="I57" s="64" t="s">
        <v>133</v>
      </c>
    </row>
    <row r="58" spans="1:9" ht="15" customHeight="1">
      <c r="A58" s="205"/>
      <c r="B58" s="211"/>
      <c r="C58" s="91">
        <v>143054</v>
      </c>
      <c r="D58" s="64" t="s">
        <v>129</v>
      </c>
      <c r="E58" s="64" t="str">
        <f t="shared" si="1"/>
        <v>143054,</v>
      </c>
      <c r="F58" s="112" t="s">
        <v>258</v>
      </c>
      <c r="G58" s="114" t="s">
        <v>259</v>
      </c>
      <c r="H58" s="63" t="s">
        <v>260</v>
      </c>
      <c r="I58" s="64" t="s">
        <v>146</v>
      </c>
    </row>
    <row r="59" spans="1:9" ht="15" customHeight="1">
      <c r="A59" s="205"/>
      <c r="B59" s="211"/>
      <c r="C59" s="91">
        <v>143089</v>
      </c>
      <c r="D59" s="64" t="s">
        <v>129</v>
      </c>
      <c r="E59" s="64" t="str">
        <f t="shared" si="1"/>
        <v>143089,</v>
      </c>
      <c r="F59" s="112" t="s">
        <v>261</v>
      </c>
      <c r="G59" s="114" t="s">
        <v>262</v>
      </c>
      <c r="H59" s="63" t="s">
        <v>260</v>
      </c>
      <c r="I59" s="64" t="s">
        <v>146</v>
      </c>
    </row>
    <row r="60" spans="1:9" ht="15" customHeight="1">
      <c r="A60" s="205"/>
      <c r="B60" s="211"/>
      <c r="C60" s="91">
        <v>143095</v>
      </c>
      <c r="D60" s="64" t="s">
        <v>129</v>
      </c>
      <c r="E60" s="64" t="str">
        <f t="shared" si="1"/>
        <v>143095,</v>
      </c>
      <c r="F60" s="112" t="s">
        <v>263</v>
      </c>
      <c r="G60" s="114" t="s">
        <v>264</v>
      </c>
      <c r="H60" s="63" t="s">
        <v>260</v>
      </c>
      <c r="I60" s="64" t="s">
        <v>146</v>
      </c>
    </row>
    <row r="61" spans="1:9" ht="15" customHeight="1">
      <c r="A61" s="205"/>
      <c r="B61" s="211"/>
      <c r="C61" s="91">
        <v>143093</v>
      </c>
      <c r="D61" s="64" t="s">
        <v>129</v>
      </c>
      <c r="E61" s="64" t="str">
        <f t="shared" si="1"/>
        <v>143093,</v>
      </c>
      <c r="F61" s="112" t="s">
        <v>265</v>
      </c>
      <c r="G61" s="114" t="s">
        <v>266</v>
      </c>
      <c r="H61" s="63" t="s">
        <v>260</v>
      </c>
      <c r="I61" s="64" t="s">
        <v>146</v>
      </c>
    </row>
    <row r="62" spans="1:9" ht="15" customHeight="1">
      <c r="A62" s="205"/>
      <c r="B62" s="211"/>
      <c r="C62" s="91">
        <v>143074</v>
      </c>
      <c r="D62" s="64" t="s">
        <v>129</v>
      </c>
      <c r="E62" s="64" t="str">
        <f t="shared" si="1"/>
        <v>143074,</v>
      </c>
      <c r="F62" s="112" t="s">
        <v>267</v>
      </c>
      <c r="G62" s="114" t="s">
        <v>268</v>
      </c>
      <c r="H62" s="63" t="s">
        <v>260</v>
      </c>
      <c r="I62" s="64" t="s">
        <v>146</v>
      </c>
    </row>
    <row r="63" spans="1:9" ht="15" customHeight="1">
      <c r="A63" s="205"/>
      <c r="B63" s="211"/>
      <c r="C63" s="91">
        <v>115425</v>
      </c>
      <c r="D63" s="64" t="s">
        <v>129</v>
      </c>
      <c r="E63" s="64" t="str">
        <f t="shared" si="1"/>
        <v>115425,</v>
      </c>
      <c r="F63" s="112" t="s">
        <v>269</v>
      </c>
      <c r="G63" s="114" t="s">
        <v>270</v>
      </c>
      <c r="H63" s="63" t="s">
        <v>271</v>
      </c>
      <c r="I63" s="64" t="s">
        <v>146</v>
      </c>
    </row>
    <row r="64" spans="1:9" ht="15" customHeight="1">
      <c r="A64" s="205"/>
      <c r="B64" s="211"/>
      <c r="C64" s="91">
        <v>115433</v>
      </c>
      <c r="D64" s="64" t="s">
        <v>129</v>
      </c>
      <c r="E64" s="64" t="str">
        <f t="shared" si="1"/>
        <v>115433,</v>
      </c>
      <c r="F64" s="112" t="s">
        <v>272</v>
      </c>
      <c r="G64" s="114" t="s">
        <v>273</v>
      </c>
      <c r="H64" s="63" t="s">
        <v>271</v>
      </c>
      <c r="I64" s="64" t="s">
        <v>146</v>
      </c>
    </row>
    <row r="65" spans="1:9" ht="15" customHeight="1">
      <c r="A65" s="205"/>
      <c r="B65" s="211"/>
      <c r="C65" s="91">
        <v>16644</v>
      </c>
      <c r="D65" s="64" t="s">
        <v>129</v>
      </c>
      <c r="E65" s="64" t="str">
        <f t="shared" si="1"/>
        <v>16644,</v>
      </c>
      <c r="F65" s="112" t="s">
        <v>274</v>
      </c>
      <c r="G65" s="114" t="s">
        <v>275</v>
      </c>
      <c r="H65" s="63" t="s">
        <v>276</v>
      </c>
      <c r="I65" s="64" t="s">
        <v>146</v>
      </c>
    </row>
    <row r="66" spans="1:9" ht="15" customHeight="1">
      <c r="A66" s="205"/>
      <c r="B66" s="211"/>
      <c r="C66" s="91">
        <v>66994</v>
      </c>
      <c r="D66" s="64" t="s">
        <v>129</v>
      </c>
      <c r="E66" s="64" t="str">
        <f t="shared" si="1"/>
        <v>66994,</v>
      </c>
      <c r="F66" s="112" t="s">
        <v>277</v>
      </c>
      <c r="G66" s="114" t="s">
        <v>278</v>
      </c>
      <c r="H66" s="63" t="s">
        <v>279</v>
      </c>
      <c r="I66" s="64" t="s">
        <v>280</v>
      </c>
    </row>
    <row r="67" spans="1:9" ht="15" customHeight="1">
      <c r="A67" s="205"/>
      <c r="B67" s="211"/>
      <c r="C67" s="69">
        <v>166599</v>
      </c>
      <c r="D67" s="64" t="s">
        <v>129</v>
      </c>
      <c r="E67" s="64" t="str">
        <f t="shared" si="1"/>
        <v>166599,</v>
      </c>
      <c r="F67" s="63" t="s">
        <v>281</v>
      </c>
      <c r="G67" s="63" t="s">
        <v>282</v>
      </c>
      <c r="H67" s="77" t="s">
        <v>283</v>
      </c>
      <c r="I67" s="64" t="s">
        <v>146</v>
      </c>
    </row>
    <row r="68" spans="1:9" ht="15" customHeight="1">
      <c r="A68" s="205"/>
      <c r="B68" s="211"/>
      <c r="C68" s="91">
        <v>62051</v>
      </c>
      <c r="D68" s="64" t="s">
        <v>129</v>
      </c>
      <c r="E68" s="64" t="str">
        <f t="shared" si="1"/>
        <v>62051,</v>
      </c>
      <c r="F68" s="112" t="s">
        <v>284</v>
      </c>
      <c r="G68" s="114" t="s">
        <v>285</v>
      </c>
      <c r="H68" s="63" t="s">
        <v>286</v>
      </c>
      <c r="I68" s="64" t="s">
        <v>146</v>
      </c>
    </row>
    <row r="69" spans="1:9" ht="15" customHeight="1">
      <c r="A69" s="205"/>
      <c r="B69" s="211"/>
      <c r="C69" s="91">
        <v>62049</v>
      </c>
      <c r="D69" s="64" t="s">
        <v>129</v>
      </c>
      <c r="E69" s="64" t="str">
        <f t="shared" si="1"/>
        <v>62049,</v>
      </c>
      <c r="F69" s="112" t="s">
        <v>287</v>
      </c>
      <c r="G69" s="114" t="s">
        <v>288</v>
      </c>
      <c r="H69" s="63" t="s">
        <v>286</v>
      </c>
      <c r="I69" s="64" t="s">
        <v>146</v>
      </c>
    </row>
    <row r="70" spans="1:9" ht="15" customHeight="1">
      <c r="A70" s="205"/>
      <c r="B70" s="211"/>
      <c r="C70" s="91">
        <v>152404</v>
      </c>
      <c r="D70" s="64" t="s">
        <v>129</v>
      </c>
      <c r="E70" s="64" t="str">
        <f t="shared" si="1"/>
        <v>152404,</v>
      </c>
      <c r="F70" s="112" t="s">
        <v>289</v>
      </c>
      <c r="G70" s="114" t="s">
        <v>290</v>
      </c>
      <c r="H70" s="63" t="s">
        <v>286</v>
      </c>
      <c r="I70" s="64" t="s">
        <v>146</v>
      </c>
    </row>
    <row r="71" spans="1:9" ht="15" customHeight="1">
      <c r="A71" s="205"/>
      <c r="B71" s="211"/>
      <c r="C71" s="91">
        <v>62986</v>
      </c>
      <c r="D71" s="64" t="s">
        <v>129</v>
      </c>
      <c r="E71" s="64" t="str">
        <f t="shared" si="1"/>
        <v>62986,</v>
      </c>
      <c r="F71" s="112" t="s">
        <v>291</v>
      </c>
      <c r="G71" s="114" t="s">
        <v>292</v>
      </c>
      <c r="H71" s="63" t="s">
        <v>286</v>
      </c>
      <c r="I71" s="64" t="s">
        <v>146</v>
      </c>
    </row>
    <row r="72" spans="1:9" ht="15" customHeight="1">
      <c r="A72" s="205"/>
      <c r="B72" s="211"/>
      <c r="C72" s="91">
        <v>74934</v>
      </c>
      <c r="D72" s="64" t="s">
        <v>129</v>
      </c>
      <c r="E72" s="64" t="str">
        <f t="shared" si="1"/>
        <v>74934,</v>
      </c>
      <c r="F72" s="112" t="s">
        <v>293</v>
      </c>
      <c r="G72" s="114" t="s">
        <v>294</v>
      </c>
      <c r="H72" s="63" t="s">
        <v>286</v>
      </c>
      <c r="I72" s="64" t="s">
        <v>146</v>
      </c>
    </row>
    <row r="73" spans="1:9" ht="15" customHeight="1">
      <c r="A73" s="205"/>
      <c r="B73" s="211"/>
      <c r="C73" s="91">
        <v>74933</v>
      </c>
      <c r="D73" s="64" t="s">
        <v>129</v>
      </c>
      <c r="E73" s="64" t="str">
        <f t="shared" si="1"/>
        <v>74933,</v>
      </c>
      <c r="F73" s="112" t="s">
        <v>295</v>
      </c>
      <c r="G73" s="114" t="s">
        <v>296</v>
      </c>
      <c r="H73" s="63" t="s">
        <v>286</v>
      </c>
      <c r="I73" s="64" t="s">
        <v>146</v>
      </c>
    </row>
    <row r="74" spans="1:9" ht="15" customHeight="1">
      <c r="A74" s="205"/>
      <c r="B74" s="211"/>
      <c r="C74" s="91">
        <v>123944</v>
      </c>
      <c r="D74" s="64" t="s">
        <v>129</v>
      </c>
      <c r="E74" s="64" t="str">
        <f t="shared" si="1"/>
        <v>123944,</v>
      </c>
      <c r="F74" s="112" t="s">
        <v>297</v>
      </c>
      <c r="G74" s="114" t="s">
        <v>298</v>
      </c>
      <c r="H74" s="63" t="s">
        <v>286</v>
      </c>
      <c r="I74" s="64" t="s">
        <v>146</v>
      </c>
    </row>
    <row r="75" spans="1:9" ht="15" customHeight="1">
      <c r="A75" s="205"/>
      <c r="B75" s="211"/>
      <c r="C75" s="91">
        <v>115435</v>
      </c>
      <c r="D75" s="64" t="s">
        <v>129</v>
      </c>
      <c r="E75" s="64" t="str">
        <f t="shared" si="1"/>
        <v>115435,</v>
      </c>
      <c r="F75" s="112" t="s">
        <v>299</v>
      </c>
      <c r="G75" s="114" t="s">
        <v>300</v>
      </c>
      <c r="H75" s="63" t="s">
        <v>301</v>
      </c>
      <c r="I75" s="64" t="s">
        <v>146</v>
      </c>
    </row>
    <row r="76" spans="1:9" ht="15" customHeight="1">
      <c r="A76" s="205"/>
      <c r="B76" s="211"/>
      <c r="C76" s="91">
        <v>16645</v>
      </c>
      <c r="D76" s="64" t="s">
        <v>129</v>
      </c>
      <c r="E76" s="64" t="str">
        <f t="shared" si="1"/>
        <v>16645,</v>
      </c>
      <c r="F76" s="112" t="s">
        <v>302</v>
      </c>
      <c r="G76" s="114" t="s">
        <v>303</v>
      </c>
      <c r="H76" s="63" t="s">
        <v>301</v>
      </c>
      <c r="I76" s="64" t="s">
        <v>146</v>
      </c>
    </row>
    <row r="77" spans="1:9" ht="15" customHeight="1">
      <c r="A77" s="205"/>
      <c r="B77" s="211"/>
      <c r="C77" s="91">
        <v>62982</v>
      </c>
      <c r="D77" s="64" t="s">
        <v>129</v>
      </c>
      <c r="E77" s="64" t="str">
        <f t="shared" si="1"/>
        <v>62982,</v>
      </c>
      <c r="F77" s="112" t="s">
        <v>304</v>
      </c>
      <c r="G77" s="114" t="s">
        <v>305</v>
      </c>
      <c r="H77" s="63" t="s">
        <v>301</v>
      </c>
      <c r="I77" s="64" t="s">
        <v>146</v>
      </c>
    </row>
    <row r="78" spans="1:9" ht="15" customHeight="1">
      <c r="A78" s="205"/>
      <c r="B78" s="211"/>
      <c r="C78" s="91">
        <v>115434</v>
      </c>
      <c r="D78" s="64" t="s">
        <v>129</v>
      </c>
      <c r="E78" s="64" t="str">
        <f t="shared" si="1"/>
        <v>115434,</v>
      </c>
      <c r="F78" s="112" t="s">
        <v>306</v>
      </c>
      <c r="G78" s="114" t="s">
        <v>307</v>
      </c>
      <c r="H78" s="63" t="s">
        <v>301</v>
      </c>
      <c r="I78" s="64" t="s">
        <v>133</v>
      </c>
    </row>
    <row r="79" spans="1:9" ht="15" customHeight="1">
      <c r="A79" s="205"/>
      <c r="B79" s="211"/>
      <c r="C79" s="91">
        <v>69187</v>
      </c>
      <c r="D79" s="64" t="s">
        <v>129</v>
      </c>
      <c r="E79" s="64" t="str">
        <f t="shared" si="1"/>
        <v>69187,</v>
      </c>
      <c r="F79" s="112" t="s">
        <v>308</v>
      </c>
      <c r="G79" s="114" t="s">
        <v>309</v>
      </c>
      <c r="H79" s="63" t="s">
        <v>310</v>
      </c>
      <c r="I79" s="64" t="s">
        <v>146</v>
      </c>
    </row>
    <row r="80" spans="1:9" ht="15" customHeight="1">
      <c r="A80" s="205"/>
      <c r="B80" s="211"/>
      <c r="C80" s="91">
        <v>84295</v>
      </c>
      <c r="D80" s="64" t="s">
        <v>129</v>
      </c>
      <c r="E80" s="64" t="str">
        <f t="shared" si="1"/>
        <v>84295,</v>
      </c>
      <c r="F80" s="112" t="s">
        <v>311</v>
      </c>
      <c r="G80" s="114" t="s">
        <v>312</v>
      </c>
      <c r="H80" s="63" t="s">
        <v>310</v>
      </c>
      <c r="I80" s="64" t="s">
        <v>146</v>
      </c>
    </row>
    <row r="81" spans="1:9" ht="15" customHeight="1">
      <c r="A81" s="205"/>
      <c r="B81" s="211"/>
      <c r="C81" s="91">
        <v>52532</v>
      </c>
      <c r="D81" s="64" t="s">
        <v>129</v>
      </c>
      <c r="E81" s="64" t="str">
        <f t="shared" si="1"/>
        <v>52532,</v>
      </c>
      <c r="F81" s="112" t="s">
        <v>313</v>
      </c>
      <c r="G81" s="114" t="s">
        <v>314</v>
      </c>
      <c r="H81" s="63" t="s">
        <v>315</v>
      </c>
      <c r="I81" s="64" t="s">
        <v>146</v>
      </c>
    </row>
    <row r="82" spans="1:9" ht="15" customHeight="1">
      <c r="A82" s="205"/>
      <c r="B82" s="211"/>
      <c r="C82" s="91">
        <v>52440</v>
      </c>
      <c r="D82" s="64" t="s">
        <v>129</v>
      </c>
      <c r="E82" s="64" t="str">
        <f t="shared" si="1"/>
        <v>52440,</v>
      </c>
      <c r="F82" s="112" t="s">
        <v>316</v>
      </c>
      <c r="G82" s="114" t="s">
        <v>317</v>
      </c>
      <c r="H82" s="63" t="s">
        <v>315</v>
      </c>
      <c r="I82" s="64" t="s">
        <v>146</v>
      </c>
    </row>
    <row r="83" spans="1:9" ht="15" customHeight="1">
      <c r="A83" s="205"/>
      <c r="B83" s="211"/>
      <c r="C83" s="91">
        <v>52429</v>
      </c>
      <c r="D83" s="64" t="s">
        <v>129</v>
      </c>
      <c r="E83" s="64" t="str">
        <f t="shared" si="1"/>
        <v>52429,</v>
      </c>
      <c r="F83" s="112" t="s">
        <v>318</v>
      </c>
      <c r="G83" s="114" t="s">
        <v>319</v>
      </c>
      <c r="H83" s="63" t="s">
        <v>315</v>
      </c>
      <c r="I83" s="64" t="s">
        <v>146</v>
      </c>
    </row>
    <row r="84" spans="1:9" ht="15" customHeight="1">
      <c r="A84" s="205"/>
      <c r="B84" s="211"/>
      <c r="C84" s="91">
        <v>52451</v>
      </c>
      <c r="D84" s="64" t="s">
        <v>129</v>
      </c>
      <c r="E84" s="64" t="str">
        <f t="shared" si="1"/>
        <v>52451,</v>
      </c>
      <c r="F84" s="112" t="s">
        <v>320</v>
      </c>
      <c r="G84" s="114" t="s">
        <v>321</v>
      </c>
      <c r="H84" s="63" t="s">
        <v>315</v>
      </c>
      <c r="I84" s="64" t="s">
        <v>146</v>
      </c>
    </row>
    <row r="85" spans="1:9" ht="15" customHeight="1">
      <c r="A85" s="205"/>
      <c r="B85" s="211"/>
      <c r="C85" s="91">
        <v>68184</v>
      </c>
      <c r="D85" s="64" t="s">
        <v>129</v>
      </c>
      <c r="E85" s="64" t="str">
        <f t="shared" si="1"/>
        <v>68184,</v>
      </c>
      <c r="F85" s="112" t="s">
        <v>322</v>
      </c>
      <c r="G85" s="114" t="s">
        <v>323</v>
      </c>
      <c r="H85" s="63" t="s">
        <v>315</v>
      </c>
      <c r="I85" s="64" t="s">
        <v>146</v>
      </c>
    </row>
    <row r="86" spans="1:9" ht="15" customHeight="1">
      <c r="A86" s="205"/>
      <c r="B86" s="211"/>
      <c r="C86" s="91">
        <v>52446</v>
      </c>
      <c r="D86" s="64" t="s">
        <v>129</v>
      </c>
      <c r="E86" s="64" t="str">
        <f t="shared" si="1"/>
        <v>52446,</v>
      </c>
      <c r="F86" s="112" t="s">
        <v>324</v>
      </c>
      <c r="G86" s="114" t="s">
        <v>325</v>
      </c>
      <c r="H86" s="63" t="s">
        <v>315</v>
      </c>
      <c r="I86" s="64" t="s">
        <v>146</v>
      </c>
    </row>
    <row r="87" spans="1:9" ht="15" customHeight="1">
      <c r="A87" s="205"/>
      <c r="B87" s="211"/>
      <c r="C87" s="91">
        <v>52447</v>
      </c>
      <c r="D87" s="64" t="s">
        <v>129</v>
      </c>
      <c r="E87" s="64" t="str">
        <f t="shared" si="1"/>
        <v>52447,</v>
      </c>
      <c r="F87" s="112" t="s">
        <v>326</v>
      </c>
      <c r="G87" s="114" t="s">
        <v>327</v>
      </c>
      <c r="H87" s="63" t="s">
        <v>315</v>
      </c>
      <c r="I87" s="64" t="s">
        <v>146</v>
      </c>
    </row>
    <row r="88" spans="1:9" ht="15" customHeight="1">
      <c r="A88" s="205"/>
      <c r="B88" s="211"/>
      <c r="C88" s="91">
        <v>52531</v>
      </c>
      <c r="D88" s="64" t="s">
        <v>129</v>
      </c>
      <c r="E88" s="64" t="str">
        <f t="shared" si="1"/>
        <v>52531,</v>
      </c>
      <c r="F88" s="112" t="s">
        <v>316</v>
      </c>
      <c r="G88" s="114" t="s">
        <v>328</v>
      </c>
      <c r="H88" s="63" t="s">
        <v>315</v>
      </c>
      <c r="I88" s="64" t="s">
        <v>146</v>
      </c>
    </row>
    <row r="89" spans="1:9" ht="15" customHeight="1">
      <c r="A89" s="205"/>
      <c r="B89" s="211"/>
      <c r="C89" s="91">
        <v>52453</v>
      </c>
      <c r="D89" s="64" t="s">
        <v>129</v>
      </c>
      <c r="E89" s="64" t="str">
        <f t="shared" si="1"/>
        <v>52453,</v>
      </c>
      <c r="F89" s="112" t="s">
        <v>329</v>
      </c>
      <c r="G89" s="114" t="s">
        <v>330</v>
      </c>
      <c r="H89" s="63" t="s">
        <v>331</v>
      </c>
      <c r="I89" s="64" t="s">
        <v>146</v>
      </c>
    </row>
    <row r="90" spans="1:9" ht="15" customHeight="1">
      <c r="A90" s="205"/>
      <c r="B90" s="211"/>
      <c r="C90" s="91">
        <v>69178</v>
      </c>
      <c r="D90" s="64" t="s">
        <v>129</v>
      </c>
      <c r="E90" s="64" t="str">
        <f t="shared" si="1"/>
        <v>69178,</v>
      </c>
      <c r="F90" s="112" t="s">
        <v>332</v>
      </c>
      <c r="G90" s="114" t="s">
        <v>333</v>
      </c>
      <c r="H90" s="63" t="s">
        <v>331</v>
      </c>
      <c r="I90" s="64" t="s">
        <v>146</v>
      </c>
    </row>
    <row r="91" spans="1:9" ht="15" customHeight="1">
      <c r="A91" s="205"/>
      <c r="B91" s="211"/>
      <c r="C91" s="91">
        <v>52444</v>
      </c>
      <c r="D91" s="64" t="s">
        <v>129</v>
      </c>
      <c r="E91" s="64" t="str">
        <f t="shared" si="1"/>
        <v>52444,</v>
      </c>
      <c r="F91" s="112" t="s">
        <v>334</v>
      </c>
      <c r="G91" s="114" t="s">
        <v>335</v>
      </c>
      <c r="H91" s="63" t="s">
        <v>331</v>
      </c>
      <c r="I91" s="64" t="s">
        <v>146</v>
      </c>
    </row>
    <row r="92" spans="1:9" ht="15" customHeight="1">
      <c r="A92" s="205"/>
      <c r="B92" s="211"/>
      <c r="C92" s="91">
        <v>69199</v>
      </c>
      <c r="D92" s="64" t="s">
        <v>129</v>
      </c>
      <c r="E92" s="64" t="str">
        <f t="shared" si="1"/>
        <v>69199,</v>
      </c>
      <c r="F92" s="112" t="s">
        <v>336</v>
      </c>
      <c r="G92" s="114" t="s">
        <v>337</v>
      </c>
      <c r="H92" s="63" t="s">
        <v>331</v>
      </c>
      <c r="I92" s="64" t="s">
        <v>146</v>
      </c>
    </row>
    <row r="93" spans="1:9" ht="15" customHeight="1">
      <c r="A93" s="205"/>
      <c r="B93" s="211"/>
      <c r="C93" s="91">
        <v>88782</v>
      </c>
      <c r="D93" s="64" t="s">
        <v>129</v>
      </c>
      <c r="E93" s="64" t="str">
        <f t="shared" si="1"/>
        <v>88782,</v>
      </c>
      <c r="F93" s="112" t="s">
        <v>338</v>
      </c>
      <c r="G93" s="114" t="s">
        <v>314</v>
      </c>
      <c r="H93" s="63" t="s">
        <v>331</v>
      </c>
      <c r="I93" s="64" t="s">
        <v>146</v>
      </c>
    </row>
    <row r="94" spans="1:9" ht="15" customHeight="1">
      <c r="A94" s="205"/>
      <c r="B94" s="211"/>
      <c r="C94" s="91">
        <v>84287</v>
      </c>
      <c r="D94" s="64" t="s">
        <v>129</v>
      </c>
      <c r="E94" s="64" t="str">
        <f t="shared" si="1"/>
        <v>84287,</v>
      </c>
      <c r="F94" s="112" t="s">
        <v>339</v>
      </c>
      <c r="G94" s="114" t="s">
        <v>340</v>
      </c>
      <c r="H94" s="63" t="s">
        <v>331</v>
      </c>
      <c r="I94" s="64" t="s">
        <v>146</v>
      </c>
    </row>
    <row r="95" spans="1:9" ht="15" customHeight="1">
      <c r="A95" s="205"/>
      <c r="B95" s="211"/>
      <c r="C95" s="91">
        <v>69143</v>
      </c>
      <c r="D95" s="64" t="s">
        <v>129</v>
      </c>
      <c r="E95" s="64" t="str">
        <f t="shared" si="1"/>
        <v>69143,</v>
      </c>
      <c r="F95" s="112" t="s">
        <v>251</v>
      </c>
      <c r="G95" s="114" t="s">
        <v>340</v>
      </c>
      <c r="H95" s="63" t="s">
        <v>331</v>
      </c>
      <c r="I95" s="64" t="s">
        <v>146</v>
      </c>
    </row>
    <row r="96" spans="1:9" ht="15" customHeight="1">
      <c r="A96" s="205"/>
      <c r="B96" s="211"/>
      <c r="C96" s="91">
        <v>52533</v>
      </c>
      <c r="D96" s="64" t="s">
        <v>129</v>
      </c>
      <c r="E96" s="64" t="str">
        <f t="shared" si="1"/>
        <v>52533,</v>
      </c>
      <c r="F96" s="112" t="s">
        <v>341</v>
      </c>
      <c r="G96" s="114" t="s">
        <v>342</v>
      </c>
      <c r="H96" s="63" t="s">
        <v>331</v>
      </c>
      <c r="I96" s="64" t="s">
        <v>146</v>
      </c>
    </row>
    <row r="97" spans="1:9" ht="15" customHeight="1">
      <c r="A97" s="205"/>
      <c r="B97" s="211"/>
      <c r="C97" s="91">
        <v>115320</v>
      </c>
      <c r="D97" s="64" t="s">
        <v>129</v>
      </c>
      <c r="E97" s="64" t="str">
        <f t="shared" si="1"/>
        <v>115320,</v>
      </c>
      <c r="F97" s="112" t="s">
        <v>343</v>
      </c>
      <c r="G97" s="114" t="s">
        <v>344</v>
      </c>
      <c r="H97" s="63" t="s">
        <v>331</v>
      </c>
      <c r="I97" s="64" t="s">
        <v>146</v>
      </c>
    </row>
    <row r="98" spans="1:9" ht="15" customHeight="1">
      <c r="A98" s="205"/>
      <c r="B98" s="211"/>
      <c r="C98" s="91">
        <v>52439</v>
      </c>
      <c r="D98" s="64" t="s">
        <v>129</v>
      </c>
      <c r="E98" s="64" t="str">
        <f t="shared" si="1"/>
        <v>52439,</v>
      </c>
      <c r="F98" s="112" t="s">
        <v>345</v>
      </c>
      <c r="G98" s="114" t="s">
        <v>346</v>
      </c>
      <c r="H98" s="63" t="s">
        <v>331</v>
      </c>
      <c r="I98" s="64" t="s">
        <v>146</v>
      </c>
    </row>
    <row r="99" spans="1:9" ht="15" customHeight="1">
      <c r="A99" s="205"/>
      <c r="B99" s="211"/>
      <c r="C99" s="91">
        <v>123211</v>
      </c>
      <c r="D99" s="64" t="s">
        <v>129</v>
      </c>
      <c r="E99" s="64" t="str">
        <f t="shared" si="1"/>
        <v>123211,</v>
      </c>
      <c r="F99" s="112" t="s">
        <v>347</v>
      </c>
      <c r="G99" s="114" t="s">
        <v>348</v>
      </c>
      <c r="H99" s="63" t="s">
        <v>331</v>
      </c>
      <c r="I99" s="64" t="s">
        <v>146</v>
      </c>
    </row>
    <row r="100" spans="1:9" ht="15" customHeight="1">
      <c r="A100" s="205"/>
      <c r="B100" s="211"/>
      <c r="C100" s="91">
        <v>121314</v>
      </c>
      <c r="D100" s="64" t="s">
        <v>129</v>
      </c>
      <c r="E100" s="64" t="str">
        <f t="shared" si="1"/>
        <v>121314,</v>
      </c>
      <c r="F100" s="112" t="s">
        <v>349</v>
      </c>
      <c r="G100" s="114" t="s">
        <v>350</v>
      </c>
      <c r="H100" s="63" t="s">
        <v>331</v>
      </c>
      <c r="I100" s="64" t="s">
        <v>146</v>
      </c>
    </row>
    <row r="101" spans="1:9" ht="15" customHeight="1">
      <c r="A101" s="205"/>
      <c r="B101" s="211"/>
      <c r="C101" s="91">
        <v>122654</v>
      </c>
      <c r="D101" s="64" t="s">
        <v>129</v>
      </c>
      <c r="E101" s="64" t="str">
        <f t="shared" si="1"/>
        <v>122654,</v>
      </c>
      <c r="F101" s="112" t="s">
        <v>351</v>
      </c>
      <c r="G101" s="114" t="s">
        <v>352</v>
      </c>
      <c r="H101" s="63" t="s">
        <v>331</v>
      </c>
      <c r="I101" s="64" t="s">
        <v>236</v>
      </c>
    </row>
    <row r="102" spans="1:9" ht="15" customHeight="1">
      <c r="A102" s="205"/>
      <c r="B102" s="211"/>
      <c r="C102" s="91">
        <v>126313</v>
      </c>
      <c r="D102" s="64" t="s">
        <v>129</v>
      </c>
      <c r="E102" s="64" t="str">
        <f t="shared" si="1"/>
        <v>126313,</v>
      </c>
      <c r="F102" s="112" t="s">
        <v>353</v>
      </c>
      <c r="G102" s="114" t="s">
        <v>354</v>
      </c>
      <c r="H102" s="63" t="s">
        <v>331</v>
      </c>
      <c r="I102" s="64" t="s">
        <v>133</v>
      </c>
    </row>
    <row r="103" spans="1:9" ht="15" customHeight="1">
      <c r="A103" s="205"/>
      <c r="B103" s="211"/>
      <c r="C103" s="91">
        <v>126314</v>
      </c>
      <c r="D103" s="64" t="s">
        <v>129</v>
      </c>
      <c r="E103" s="64" t="str">
        <f t="shared" si="1"/>
        <v>126314,</v>
      </c>
      <c r="F103" s="112" t="s">
        <v>355</v>
      </c>
      <c r="G103" s="114" t="s">
        <v>356</v>
      </c>
      <c r="H103" s="63" t="s">
        <v>331</v>
      </c>
      <c r="I103" s="64" t="s">
        <v>146</v>
      </c>
    </row>
    <row r="104" spans="1:9" ht="15" customHeight="1">
      <c r="A104" s="205"/>
      <c r="B104" s="211"/>
      <c r="C104" s="91">
        <v>130202</v>
      </c>
      <c r="D104" s="64" t="s">
        <v>129</v>
      </c>
      <c r="E104" s="64" t="str">
        <f t="shared" si="1"/>
        <v>130202,</v>
      </c>
      <c r="F104" s="112" t="s">
        <v>357</v>
      </c>
      <c r="G104" s="114" t="s">
        <v>358</v>
      </c>
      <c r="H104" s="63" t="s">
        <v>331</v>
      </c>
      <c r="I104" s="64" t="s">
        <v>146</v>
      </c>
    </row>
    <row r="105" spans="1:9" ht="15" customHeight="1">
      <c r="A105" s="205"/>
      <c r="B105" s="211"/>
      <c r="C105" s="91">
        <v>60603</v>
      </c>
      <c r="D105" s="64" t="s">
        <v>129</v>
      </c>
      <c r="E105" s="64" t="str">
        <f t="shared" si="1"/>
        <v>60603,</v>
      </c>
      <c r="F105" s="112" t="s">
        <v>359</v>
      </c>
      <c r="G105" s="114" t="s">
        <v>360</v>
      </c>
      <c r="H105" s="63" t="s">
        <v>331</v>
      </c>
      <c r="I105" s="64" t="s">
        <v>146</v>
      </c>
    </row>
    <row r="106" spans="1:9" ht="15" customHeight="1">
      <c r="A106" s="205"/>
      <c r="B106" s="211"/>
      <c r="C106" s="91">
        <v>104461</v>
      </c>
      <c r="D106" s="64" t="s">
        <v>129</v>
      </c>
      <c r="E106" s="64" t="str">
        <f t="shared" ref="E106:E169" si="2">C106&amp;D106</f>
        <v>104461,</v>
      </c>
      <c r="F106" s="112" t="s">
        <v>338</v>
      </c>
      <c r="G106" s="114" t="s">
        <v>346</v>
      </c>
      <c r="H106" s="63" t="s">
        <v>331</v>
      </c>
      <c r="I106" s="64" t="s">
        <v>146</v>
      </c>
    </row>
    <row r="107" spans="1:9" ht="15" customHeight="1">
      <c r="A107" s="205"/>
      <c r="B107" s="211"/>
      <c r="C107" s="91">
        <v>123210</v>
      </c>
      <c r="D107" s="64" t="s">
        <v>129</v>
      </c>
      <c r="E107" s="64" t="str">
        <f t="shared" si="2"/>
        <v>123210,</v>
      </c>
      <c r="F107" s="112" t="s">
        <v>361</v>
      </c>
      <c r="G107" s="114" t="s">
        <v>362</v>
      </c>
      <c r="H107" s="63" t="s">
        <v>331</v>
      </c>
      <c r="I107" s="64" t="s">
        <v>146</v>
      </c>
    </row>
    <row r="108" spans="1:9" ht="15" customHeight="1">
      <c r="A108" s="205"/>
      <c r="B108" s="211"/>
      <c r="C108" s="91">
        <v>122653</v>
      </c>
      <c r="D108" s="64" t="s">
        <v>129</v>
      </c>
      <c r="E108" s="64" t="str">
        <f t="shared" si="2"/>
        <v>122653,</v>
      </c>
      <c r="F108" s="112" t="s">
        <v>363</v>
      </c>
      <c r="G108" s="114" t="s">
        <v>364</v>
      </c>
      <c r="H108" s="63" t="s">
        <v>331</v>
      </c>
      <c r="I108" s="64" t="s">
        <v>236</v>
      </c>
    </row>
    <row r="109" spans="1:9" ht="15" customHeight="1">
      <c r="A109" s="205"/>
      <c r="B109" s="211"/>
      <c r="C109" s="91">
        <v>99795</v>
      </c>
      <c r="D109" s="64" t="s">
        <v>129</v>
      </c>
      <c r="E109" s="64" t="str">
        <f t="shared" si="2"/>
        <v>99795,</v>
      </c>
      <c r="F109" s="112" t="s">
        <v>365</v>
      </c>
      <c r="G109" s="114" t="s">
        <v>366</v>
      </c>
      <c r="H109" s="63" t="s">
        <v>331</v>
      </c>
      <c r="I109" s="64" t="s">
        <v>146</v>
      </c>
    </row>
    <row r="110" spans="1:9" ht="15" customHeight="1">
      <c r="A110" s="205"/>
      <c r="B110" s="211"/>
      <c r="C110" s="91">
        <v>134169</v>
      </c>
      <c r="D110" s="64" t="s">
        <v>129</v>
      </c>
      <c r="E110" s="64" t="str">
        <f t="shared" si="2"/>
        <v>134169,</v>
      </c>
      <c r="F110" s="112" t="s">
        <v>367</v>
      </c>
      <c r="G110" s="114" t="s">
        <v>340</v>
      </c>
      <c r="H110" s="63" t="s">
        <v>331</v>
      </c>
      <c r="I110" s="64" t="s">
        <v>146</v>
      </c>
    </row>
    <row r="111" spans="1:9" ht="15" customHeight="1">
      <c r="A111" s="205"/>
      <c r="B111" s="211"/>
      <c r="C111" s="91">
        <v>134171</v>
      </c>
      <c r="D111" s="64" t="s">
        <v>129</v>
      </c>
      <c r="E111" s="64" t="str">
        <f t="shared" si="2"/>
        <v>134171,</v>
      </c>
      <c r="F111" s="112" t="s">
        <v>368</v>
      </c>
      <c r="G111" s="114" t="s">
        <v>369</v>
      </c>
      <c r="H111" s="63" t="s">
        <v>331</v>
      </c>
      <c r="I111" s="64" t="s">
        <v>146</v>
      </c>
    </row>
    <row r="112" spans="1:9" ht="15" customHeight="1">
      <c r="A112" s="205"/>
      <c r="B112" s="211"/>
      <c r="C112" s="91">
        <v>131921</v>
      </c>
      <c r="D112" s="64" t="s">
        <v>129</v>
      </c>
      <c r="E112" s="64" t="str">
        <f t="shared" si="2"/>
        <v>131921,</v>
      </c>
      <c r="F112" s="112" t="s">
        <v>370</v>
      </c>
      <c r="G112" s="114" t="s">
        <v>344</v>
      </c>
      <c r="H112" s="63" t="s">
        <v>331</v>
      </c>
      <c r="I112" s="64" t="s">
        <v>146</v>
      </c>
    </row>
    <row r="113" spans="1:9" ht="15" customHeight="1">
      <c r="A113" s="205"/>
      <c r="B113" s="211"/>
      <c r="C113" s="91">
        <v>137325</v>
      </c>
      <c r="D113" s="64" t="s">
        <v>129</v>
      </c>
      <c r="E113" s="64" t="str">
        <f t="shared" si="2"/>
        <v>137325,</v>
      </c>
      <c r="F113" s="112" t="s">
        <v>371</v>
      </c>
      <c r="G113" s="114" t="s">
        <v>372</v>
      </c>
      <c r="H113" s="63" t="s">
        <v>331</v>
      </c>
      <c r="I113" s="64" t="s">
        <v>146</v>
      </c>
    </row>
    <row r="114" spans="1:9" ht="15" customHeight="1">
      <c r="A114" s="205"/>
      <c r="B114" s="211"/>
      <c r="C114" s="91">
        <v>137359</v>
      </c>
      <c r="D114" s="64" t="s">
        <v>129</v>
      </c>
      <c r="E114" s="64" t="str">
        <f t="shared" si="2"/>
        <v>137359,</v>
      </c>
      <c r="F114" s="112" t="s">
        <v>373</v>
      </c>
      <c r="G114" s="114" t="s">
        <v>374</v>
      </c>
      <c r="H114" s="63" t="s">
        <v>331</v>
      </c>
      <c r="I114" s="64" t="s">
        <v>146</v>
      </c>
    </row>
    <row r="115" spans="1:9" ht="15" customHeight="1">
      <c r="A115" s="205"/>
      <c r="B115" s="211"/>
      <c r="C115" s="91">
        <v>137339</v>
      </c>
      <c r="D115" s="64" t="s">
        <v>129</v>
      </c>
      <c r="E115" s="64" t="str">
        <f t="shared" si="2"/>
        <v>137339,</v>
      </c>
      <c r="F115" s="112" t="s">
        <v>375</v>
      </c>
      <c r="G115" s="114" t="s">
        <v>376</v>
      </c>
      <c r="H115" s="63" t="s">
        <v>331</v>
      </c>
      <c r="I115" s="64" t="s">
        <v>146</v>
      </c>
    </row>
    <row r="116" spans="1:9" ht="15" customHeight="1">
      <c r="A116" s="205"/>
      <c r="B116" s="211"/>
      <c r="C116" s="91">
        <v>134170</v>
      </c>
      <c r="D116" s="64" t="s">
        <v>129</v>
      </c>
      <c r="E116" s="64" t="str">
        <f t="shared" si="2"/>
        <v>134170,</v>
      </c>
      <c r="F116" s="112" t="s">
        <v>377</v>
      </c>
      <c r="G116" s="114" t="s">
        <v>323</v>
      </c>
      <c r="H116" s="63" t="s">
        <v>331</v>
      </c>
      <c r="I116" s="64" t="s">
        <v>146</v>
      </c>
    </row>
    <row r="117" spans="1:9" ht="15" customHeight="1">
      <c r="A117" s="205"/>
      <c r="B117" s="211"/>
      <c r="C117" s="91">
        <v>138699</v>
      </c>
      <c r="D117" s="64" t="s">
        <v>129</v>
      </c>
      <c r="E117" s="64" t="str">
        <f t="shared" si="2"/>
        <v>138699,</v>
      </c>
      <c r="F117" s="112" t="s">
        <v>378</v>
      </c>
      <c r="G117" s="114" t="s">
        <v>379</v>
      </c>
      <c r="H117" s="63" t="s">
        <v>331</v>
      </c>
      <c r="I117" s="64" t="s">
        <v>146</v>
      </c>
    </row>
    <row r="118" spans="1:9" ht="15" customHeight="1">
      <c r="A118" s="205"/>
      <c r="B118" s="211"/>
      <c r="C118" s="91">
        <v>138710</v>
      </c>
      <c r="D118" s="64" t="s">
        <v>129</v>
      </c>
      <c r="E118" s="64" t="str">
        <f t="shared" si="2"/>
        <v>138710,</v>
      </c>
      <c r="F118" s="112" t="s">
        <v>380</v>
      </c>
      <c r="G118" s="114" t="s">
        <v>381</v>
      </c>
      <c r="H118" s="63" t="s">
        <v>331</v>
      </c>
      <c r="I118" s="64" t="s">
        <v>146</v>
      </c>
    </row>
    <row r="119" spans="1:9" ht="15" customHeight="1">
      <c r="A119" s="205"/>
      <c r="B119" s="211"/>
      <c r="C119" s="91">
        <v>140499</v>
      </c>
      <c r="D119" s="64" t="s">
        <v>129</v>
      </c>
      <c r="E119" s="64" t="str">
        <f t="shared" si="2"/>
        <v>140499,</v>
      </c>
      <c r="F119" s="112" t="s">
        <v>382</v>
      </c>
      <c r="G119" s="114" t="s">
        <v>383</v>
      </c>
      <c r="H119" s="63" t="s">
        <v>331</v>
      </c>
      <c r="I119" s="64" t="s">
        <v>146</v>
      </c>
    </row>
    <row r="120" spans="1:9" ht="15" customHeight="1">
      <c r="A120" s="205"/>
      <c r="B120" s="211"/>
      <c r="C120" s="91">
        <v>140517</v>
      </c>
      <c r="D120" s="64" t="s">
        <v>129</v>
      </c>
      <c r="E120" s="64" t="str">
        <f t="shared" si="2"/>
        <v>140517,</v>
      </c>
      <c r="F120" s="112" t="s">
        <v>382</v>
      </c>
      <c r="G120" s="114" t="s">
        <v>384</v>
      </c>
      <c r="H120" s="63" t="s">
        <v>331</v>
      </c>
      <c r="I120" s="64" t="s">
        <v>236</v>
      </c>
    </row>
    <row r="121" spans="1:9" ht="15" customHeight="1">
      <c r="A121" s="205"/>
      <c r="B121" s="211"/>
      <c r="C121" s="91">
        <v>140507</v>
      </c>
      <c r="D121" s="64" t="s">
        <v>129</v>
      </c>
      <c r="E121" s="64" t="str">
        <f t="shared" si="2"/>
        <v>140507,</v>
      </c>
      <c r="F121" s="112" t="s">
        <v>385</v>
      </c>
      <c r="G121" s="114" t="s">
        <v>386</v>
      </c>
      <c r="H121" s="63" t="s">
        <v>331</v>
      </c>
      <c r="I121" s="64" t="s">
        <v>236</v>
      </c>
    </row>
    <row r="122" spans="1:9" ht="15" customHeight="1">
      <c r="A122" s="205"/>
      <c r="B122" s="211"/>
      <c r="C122" s="91">
        <v>84294</v>
      </c>
      <c r="D122" s="64" t="s">
        <v>129</v>
      </c>
      <c r="E122" s="64" t="str">
        <f t="shared" si="2"/>
        <v>84294,</v>
      </c>
      <c r="F122" s="112" t="s">
        <v>387</v>
      </c>
      <c r="G122" s="114" t="s">
        <v>388</v>
      </c>
      <c r="H122" s="63" t="s">
        <v>331</v>
      </c>
      <c r="I122" s="64" t="s">
        <v>146</v>
      </c>
    </row>
    <row r="123" spans="1:9" ht="15" customHeight="1">
      <c r="A123" s="205"/>
      <c r="B123" s="211"/>
      <c r="C123" s="91">
        <v>53584</v>
      </c>
      <c r="D123" s="64" t="s">
        <v>129</v>
      </c>
      <c r="E123" s="64" t="str">
        <f t="shared" si="2"/>
        <v>53584,</v>
      </c>
      <c r="F123" s="112" t="s">
        <v>389</v>
      </c>
      <c r="G123" s="114" t="s">
        <v>390</v>
      </c>
      <c r="H123" s="63" t="s">
        <v>331</v>
      </c>
      <c r="I123" s="64" t="s">
        <v>146</v>
      </c>
    </row>
    <row r="124" spans="1:9" ht="15" customHeight="1">
      <c r="A124" s="205"/>
      <c r="B124" s="211"/>
      <c r="C124" s="91">
        <v>143228</v>
      </c>
      <c r="D124" s="64" t="s">
        <v>129</v>
      </c>
      <c r="E124" s="64" t="str">
        <f t="shared" si="2"/>
        <v>143228,</v>
      </c>
      <c r="F124" s="112" t="s">
        <v>391</v>
      </c>
      <c r="G124" s="114" t="s">
        <v>392</v>
      </c>
      <c r="H124" s="63" t="s">
        <v>331</v>
      </c>
      <c r="I124" s="64" t="s">
        <v>133</v>
      </c>
    </row>
    <row r="125" spans="1:9" ht="15" customHeight="1">
      <c r="A125" s="205"/>
      <c r="B125" s="211"/>
      <c r="C125" s="91">
        <v>162875</v>
      </c>
      <c r="D125" s="64" t="s">
        <v>129</v>
      </c>
      <c r="E125" s="64" t="str">
        <f t="shared" si="2"/>
        <v>162875,</v>
      </c>
      <c r="F125" s="112" t="s">
        <v>393</v>
      </c>
      <c r="G125" s="114" t="s">
        <v>394</v>
      </c>
      <c r="H125" s="63" t="s">
        <v>331</v>
      </c>
      <c r="I125" s="64" t="s">
        <v>133</v>
      </c>
    </row>
    <row r="126" spans="1:9" ht="15" customHeight="1">
      <c r="A126" s="205"/>
      <c r="B126" s="211"/>
      <c r="C126" s="91">
        <v>162305</v>
      </c>
      <c r="D126" s="64" t="s">
        <v>129</v>
      </c>
      <c r="E126" s="64" t="str">
        <f t="shared" si="2"/>
        <v>162305,</v>
      </c>
      <c r="F126" s="112" t="s">
        <v>393</v>
      </c>
      <c r="G126" s="114" t="s">
        <v>395</v>
      </c>
      <c r="H126" s="63" t="s">
        <v>331</v>
      </c>
      <c r="I126" s="64" t="s">
        <v>133</v>
      </c>
    </row>
    <row r="127" spans="1:9" ht="15" customHeight="1">
      <c r="A127" s="205"/>
      <c r="B127" s="211"/>
      <c r="C127" s="91">
        <v>161990</v>
      </c>
      <c r="D127" s="64" t="s">
        <v>129</v>
      </c>
      <c r="E127" s="64" t="str">
        <f t="shared" si="2"/>
        <v>161990,</v>
      </c>
      <c r="F127" s="112" t="s">
        <v>396</v>
      </c>
      <c r="G127" s="114" t="s">
        <v>397</v>
      </c>
      <c r="H127" s="63" t="s">
        <v>331</v>
      </c>
      <c r="I127" s="64" t="s">
        <v>133</v>
      </c>
    </row>
    <row r="128" spans="1:9" ht="15" customHeight="1">
      <c r="A128" s="205"/>
      <c r="B128" s="211"/>
      <c r="C128" s="91">
        <v>161997</v>
      </c>
      <c r="D128" s="64" t="s">
        <v>129</v>
      </c>
      <c r="E128" s="64" t="str">
        <f t="shared" si="2"/>
        <v>161997,</v>
      </c>
      <c r="F128" s="112" t="s">
        <v>398</v>
      </c>
      <c r="G128" s="114" t="s">
        <v>399</v>
      </c>
      <c r="H128" s="63" t="s">
        <v>331</v>
      </c>
      <c r="I128" s="64" t="s">
        <v>146</v>
      </c>
    </row>
    <row r="129" spans="1:9" ht="15" customHeight="1">
      <c r="A129" s="205"/>
      <c r="B129" s="211"/>
      <c r="C129" s="91">
        <v>161999</v>
      </c>
      <c r="D129" s="64" t="s">
        <v>129</v>
      </c>
      <c r="E129" s="64" t="str">
        <f t="shared" si="2"/>
        <v>161999,</v>
      </c>
      <c r="F129" s="112" t="s">
        <v>400</v>
      </c>
      <c r="G129" s="114" t="s">
        <v>401</v>
      </c>
      <c r="H129" s="63" t="s">
        <v>331</v>
      </c>
      <c r="I129" s="64" t="s">
        <v>133</v>
      </c>
    </row>
    <row r="130" spans="1:9" ht="15" customHeight="1">
      <c r="A130" s="205"/>
      <c r="B130" s="211"/>
      <c r="C130" s="91">
        <v>161988</v>
      </c>
      <c r="D130" s="64" t="s">
        <v>129</v>
      </c>
      <c r="E130" s="64" t="str">
        <f t="shared" si="2"/>
        <v>161988,</v>
      </c>
      <c r="F130" s="112" t="s">
        <v>402</v>
      </c>
      <c r="G130" s="114" t="s">
        <v>403</v>
      </c>
      <c r="H130" s="63" t="s">
        <v>331</v>
      </c>
      <c r="I130" s="64" t="s">
        <v>146</v>
      </c>
    </row>
    <row r="131" spans="1:9" ht="15" customHeight="1">
      <c r="A131" s="205"/>
      <c r="B131" s="211"/>
      <c r="C131" s="91">
        <v>162012</v>
      </c>
      <c r="D131" s="64" t="s">
        <v>129</v>
      </c>
      <c r="E131" s="64" t="str">
        <f t="shared" si="2"/>
        <v>162012,</v>
      </c>
      <c r="F131" s="112" t="s">
        <v>404</v>
      </c>
      <c r="G131" s="114" t="s">
        <v>405</v>
      </c>
      <c r="H131" s="63" t="s">
        <v>331</v>
      </c>
      <c r="I131" s="64" t="s">
        <v>133</v>
      </c>
    </row>
    <row r="132" spans="1:9" ht="15" customHeight="1">
      <c r="A132" s="205"/>
      <c r="B132" s="211"/>
      <c r="C132" s="91">
        <v>153140</v>
      </c>
      <c r="D132" s="64" t="s">
        <v>129</v>
      </c>
      <c r="E132" s="64" t="str">
        <f t="shared" si="2"/>
        <v>153140,</v>
      </c>
      <c r="F132" s="112" t="s">
        <v>406</v>
      </c>
      <c r="G132" s="114" t="s">
        <v>407</v>
      </c>
      <c r="H132" s="63" t="s">
        <v>331</v>
      </c>
      <c r="I132" s="64" t="s">
        <v>133</v>
      </c>
    </row>
    <row r="133" spans="1:9" ht="15" customHeight="1">
      <c r="A133" s="205"/>
      <c r="B133" s="211"/>
      <c r="C133" s="91">
        <v>162041</v>
      </c>
      <c r="D133" s="64" t="s">
        <v>129</v>
      </c>
      <c r="E133" s="64" t="str">
        <f t="shared" si="2"/>
        <v>162041,</v>
      </c>
      <c r="F133" s="112" t="s">
        <v>402</v>
      </c>
      <c r="G133" s="114" t="s">
        <v>408</v>
      </c>
      <c r="H133" s="63" t="s">
        <v>331</v>
      </c>
      <c r="I133" s="64" t="s">
        <v>133</v>
      </c>
    </row>
    <row r="134" spans="1:9" ht="15" customHeight="1">
      <c r="A134" s="205"/>
      <c r="B134" s="211"/>
      <c r="C134" s="91">
        <v>162057</v>
      </c>
      <c r="D134" s="64" t="s">
        <v>129</v>
      </c>
      <c r="E134" s="64" t="str">
        <f t="shared" si="2"/>
        <v>162057,</v>
      </c>
      <c r="F134" s="112" t="s">
        <v>400</v>
      </c>
      <c r="G134" s="114" t="s">
        <v>409</v>
      </c>
      <c r="H134" s="63" t="s">
        <v>331</v>
      </c>
      <c r="I134" s="64" t="s">
        <v>146</v>
      </c>
    </row>
    <row r="135" spans="1:9" ht="15" customHeight="1">
      <c r="A135" s="205"/>
      <c r="B135" s="211"/>
      <c r="C135" s="91">
        <v>154689</v>
      </c>
      <c r="D135" s="64" t="s">
        <v>129</v>
      </c>
      <c r="E135" s="64" t="str">
        <f t="shared" si="2"/>
        <v>154689,</v>
      </c>
      <c r="F135" s="112" t="s">
        <v>256</v>
      </c>
      <c r="G135" s="114" t="s">
        <v>410</v>
      </c>
      <c r="H135" s="63" t="s">
        <v>411</v>
      </c>
      <c r="I135" s="64" t="s">
        <v>146</v>
      </c>
    </row>
    <row r="136" spans="1:9" ht="15" customHeight="1">
      <c r="A136" s="205"/>
      <c r="B136" s="211"/>
      <c r="C136" s="91">
        <v>137337</v>
      </c>
      <c r="D136" s="64" t="s">
        <v>129</v>
      </c>
      <c r="E136" s="64" t="str">
        <f t="shared" si="2"/>
        <v>137337,</v>
      </c>
      <c r="F136" s="112" t="s">
        <v>412</v>
      </c>
      <c r="G136" s="114" t="s">
        <v>413</v>
      </c>
      <c r="H136" s="63" t="s">
        <v>414</v>
      </c>
      <c r="I136" s="64" t="s">
        <v>146</v>
      </c>
    </row>
    <row r="137" spans="1:9" ht="15" customHeight="1">
      <c r="A137" s="205"/>
      <c r="B137" s="211"/>
      <c r="C137" s="91">
        <v>140498</v>
      </c>
      <c r="D137" s="64" t="s">
        <v>129</v>
      </c>
      <c r="E137" s="64" t="str">
        <f t="shared" si="2"/>
        <v>140498,</v>
      </c>
      <c r="F137" s="112" t="s">
        <v>415</v>
      </c>
      <c r="G137" s="114" t="s">
        <v>416</v>
      </c>
      <c r="H137" s="63" t="s">
        <v>414</v>
      </c>
      <c r="I137" s="64" t="s">
        <v>236</v>
      </c>
    </row>
    <row r="138" spans="1:9" ht="15" customHeight="1">
      <c r="A138" s="205"/>
      <c r="B138" s="211"/>
      <c r="C138" s="91">
        <v>162622</v>
      </c>
      <c r="D138" s="64" t="s">
        <v>129</v>
      </c>
      <c r="E138" s="64" t="str">
        <f t="shared" si="2"/>
        <v>162622,</v>
      </c>
      <c r="F138" s="112" t="s">
        <v>417</v>
      </c>
      <c r="G138" s="114" t="s">
        <v>418</v>
      </c>
      <c r="H138" s="63" t="s">
        <v>419</v>
      </c>
      <c r="I138" s="64" t="s">
        <v>236</v>
      </c>
    </row>
    <row r="139" spans="1:9" ht="15" customHeight="1">
      <c r="A139" s="205"/>
      <c r="B139" s="211"/>
      <c r="C139" s="91">
        <v>155247</v>
      </c>
      <c r="D139" s="64" t="s">
        <v>129</v>
      </c>
      <c r="E139" s="64" t="str">
        <f t="shared" si="2"/>
        <v>155247,</v>
      </c>
      <c r="F139" s="112" t="s">
        <v>420</v>
      </c>
      <c r="G139" s="114" t="s">
        <v>421</v>
      </c>
      <c r="H139" s="63" t="s">
        <v>422</v>
      </c>
      <c r="I139" s="64" t="s">
        <v>133</v>
      </c>
    </row>
    <row r="140" spans="1:9" ht="15" customHeight="1">
      <c r="A140" s="205"/>
      <c r="B140" s="211"/>
      <c r="C140" s="91">
        <v>160067</v>
      </c>
      <c r="D140" s="64" t="s">
        <v>129</v>
      </c>
      <c r="E140" s="64" t="str">
        <f t="shared" si="2"/>
        <v>160067,</v>
      </c>
      <c r="F140" s="112" t="s">
        <v>423</v>
      </c>
      <c r="G140" s="114" t="s">
        <v>424</v>
      </c>
      <c r="H140" s="63" t="s">
        <v>422</v>
      </c>
      <c r="I140" s="64" t="s">
        <v>146</v>
      </c>
    </row>
    <row r="141" spans="1:9" ht="15" customHeight="1">
      <c r="A141" s="205"/>
      <c r="B141" s="211"/>
      <c r="C141" s="91">
        <v>159519</v>
      </c>
      <c r="D141" s="64" t="s">
        <v>129</v>
      </c>
      <c r="E141" s="64" t="str">
        <f t="shared" si="2"/>
        <v>159519,</v>
      </c>
      <c r="F141" s="112" t="s">
        <v>425</v>
      </c>
      <c r="G141" s="114" t="s">
        <v>426</v>
      </c>
      <c r="H141" s="63" t="s">
        <v>427</v>
      </c>
      <c r="I141" s="64" t="s">
        <v>133</v>
      </c>
    </row>
    <row r="142" spans="1:9" ht="15" customHeight="1">
      <c r="A142" s="205"/>
      <c r="B142" s="211"/>
      <c r="C142" s="91">
        <v>159520</v>
      </c>
      <c r="D142" s="64" t="s">
        <v>129</v>
      </c>
      <c r="E142" s="64" t="str">
        <f t="shared" si="2"/>
        <v>159520,</v>
      </c>
      <c r="F142" s="112" t="s">
        <v>428</v>
      </c>
      <c r="G142" s="114" t="s">
        <v>429</v>
      </c>
      <c r="H142" s="63" t="s">
        <v>427</v>
      </c>
      <c r="I142" s="64" t="s">
        <v>133</v>
      </c>
    </row>
    <row r="143" spans="1:9" ht="15" customHeight="1">
      <c r="A143" s="205"/>
      <c r="B143" s="211"/>
      <c r="C143" s="91">
        <v>128495</v>
      </c>
      <c r="D143" s="64" t="s">
        <v>129</v>
      </c>
      <c r="E143" s="64" t="str">
        <f t="shared" si="2"/>
        <v>128495,</v>
      </c>
      <c r="F143" s="112" t="s">
        <v>430</v>
      </c>
      <c r="G143" s="114" t="s">
        <v>323</v>
      </c>
      <c r="H143" s="63" t="s">
        <v>427</v>
      </c>
      <c r="I143" s="64" t="s">
        <v>146</v>
      </c>
    </row>
    <row r="144" spans="1:9" ht="15" customHeight="1">
      <c r="A144" s="205"/>
      <c r="B144" s="211"/>
      <c r="C144" s="91">
        <v>159522</v>
      </c>
      <c r="D144" s="64" t="s">
        <v>129</v>
      </c>
      <c r="E144" s="64" t="str">
        <f t="shared" si="2"/>
        <v>159522,</v>
      </c>
      <c r="F144" s="112" t="s">
        <v>431</v>
      </c>
      <c r="G144" s="114" t="s">
        <v>432</v>
      </c>
      <c r="H144" s="63" t="s">
        <v>427</v>
      </c>
      <c r="I144" s="64" t="s">
        <v>133</v>
      </c>
    </row>
    <row r="145" spans="1:9" ht="15" customHeight="1">
      <c r="A145" s="205"/>
      <c r="B145" s="211"/>
      <c r="C145" s="91">
        <v>159523</v>
      </c>
      <c r="D145" s="64" t="s">
        <v>129</v>
      </c>
      <c r="E145" s="64" t="str">
        <f t="shared" si="2"/>
        <v>159523,</v>
      </c>
      <c r="F145" s="112" t="s">
        <v>433</v>
      </c>
      <c r="G145" s="114" t="s">
        <v>434</v>
      </c>
      <c r="H145" s="63" t="s">
        <v>427</v>
      </c>
      <c r="I145" s="64" t="s">
        <v>133</v>
      </c>
    </row>
    <row r="146" spans="1:9" ht="15" customHeight="1">
      <c r="A146" s="205"/>
      <c r="B146" s="211"/>
      <c r="C146" s="91">
        <v>159536</v>
      </c>
      <c r="D146" s="64" t="s">
        <v>129</v>
      </c>
      <c r="E146" s="64" t="str">
        <f t="shared" si="2"/>
        <v>159536,</v>
      </c>
      <c r="F146" s="112" t="s">
        <v>435</v>
      </c>
      <c r="G146" s="114" t="s">
        <v>436</v>
      </c>
      <c r="H146" s="63" t="s">
        <v>427</v>
      </c>
      <c r="I146" s="64" t="s">
        <v>133</v>
      </c>
    </row>
    <row r="147" spans="1:9" ht="15" customHeight="1">
      <c r="A147" s="205"/>
      <c r="B147" s="211"/>
      <c r="C147" s="91">
        <v>159521</v>
      </c>
      <c r="D147" s="64" t="s">
        <v>129</v>
      </c>
      <c r="E147" s="64" t="str">
        <f t="shared" si="2"/>
        <v>159521,</v>
      </c>
      <c r="F147" s="112" t="s">
        <v>437</v>
      </c>
      <c r="G147" s="114" t="s">
        <v>438</v>
      </c>
      <c r="H147" s="63" t="s">
        <v>427</v>
      </c>
      <c r="I147" s="64" t="s">
        <v>133</v>
      </c>
    </row>
    <row r="148" spans="1:9" ht="15" customHeight="1">
      <c r="A148" s="205"/>
      <c r="B148" s="211"/>
      <c r="C148" s="91">
        <v>104016</v>
      </c>
      <c r="D148" s="64" t="s">
        <v>129</v>
      </c>
      <c r="E148" s="64" t="str">
        <f t="shared" si="2"/>
        <v>104016,</v>
      </c>
      <c r="F148" s="112" t="s">
        <v>439</v>
      </c>
      <c r="G148" s="114" t="s">
        <v>440</v>
      </c>
      <c r="H148" s="63" t="s">
        <v>427</v>
      </c>
      <c r="I148" s="64" t="s">
        <v>146</v>
      </c>
    </row>
    <row r="149" spans="1:9" ht="15" customHeight="1">
      <c r="A149" s="205"/>
      <c r="B149" s="211"/>
      <c r="C149" s="91">
        <v>159507</v>
      </c>
      <c r="D149" s="64" t="s">
        <v>129</v>
      </c>
      <c r="E149" s="64" t="str">
        <f t="shared" si="2"/>
        <v>159507,</v>
      </c>
      <c r="F149" s="112" t="s">
        <v>441</v>
      </c>
      <c r="G149" s="114" t="s">
        <v>442</v>
      </c>
      <c r="H149" s="63" t="s">
        <v>427</v>
      </c>
      <c r="I149" s="64" t="s">
        <v>133</v>
      </c>
    </row>
    <row r="150" spans="1:9" ht="15" customHeight="1">
      <c r="A150" s="205"/>
      <c r="B150" s="211"/>
      <c r="C150" s="91">
        <v>159506</v>
      </c>
      <c r="D150" s="64" t="s">
        <v>129</v>
      </c>
      <c r="E150" s="64" t="str">
        <f t="shared" si="2"/>
        <v>159506,</v>
      </c>
      <c r="F150" s="112" t="s">
        <v>443</v>
      </c>
      <c r="G150" s="114" t="s">
        <v>432</v>
      </c>
      <c r="H150" s="63" t="s">
        <v>427</v>
      </c>
      <c r="I150" s="64" t="s">
        <v>133</v>
      </c>
    </row>
    <row r="151" spans="1:9" ht="15" customHeight="1">
      <c r="A151" s="205"/>
      <c r="B151" s="211"/>
      <c r="C151" s="91">
        <v>159509</v>
      </c>
      <c r="D151" s="64" t="s">
        <v>129</v>
      </c>
      <c r="E151" s="64" t="str">
        <f t="shared" si="2"/>
        <v>159509,</v>
      </c>
      <c r="F151" s="112" t="s">
        <v>444</v>
      </c>
      <c r="G151" s="114" t="s">
        <v>445</v>
      </c>
      <c r="H151" s="63" t="s">
        <v>427</v>
      </c>
      <c r="I151" s="64" t="s">
        <v>133</v>
      </c>
    </row>
    <row r="152" spans="1:9" ht="15" customHeight="1">
      <c r="A152" s="205"/>
      <c r="B152" s="211"/>
      <c r="C152" s="91">
        <v>159510</v>
      </c>
      <c r="D152" s="64" t="s">
        <v>129</v>
      </c>
      <c r="E152" s="64" t="str">
        <f t="shared" si="2"/>
        <v>159510,</v>
      </c>
      <c r="F152" s="112" t="s">
        <v>446</v>
      </c>
      <c r="G152" s="114" t="s">
        <v>447</v>
      </c>
      <c r="H152" s="63" t="s">
        <v>427</v>
      </c>
      <c r="I152" s="64" t="s">
        <v>133</v>
      </c>
    </row>
    <row r="153" spans="1:9" ht="15" customHeight="1">
      <c r="A153" s="205"/>
      <c r="B153" s="211"/>
      <c r="C153" s="91">
        <v>159512</v>
      </c>
      <c r="D153" s="64" t="s">
        <v>129</v>
      </c>
      <c r="E153" s="64" t="str">
        <f t="shared" si="2"/>
        <v>159512,</v>
      </c>
      <c r="F153" s="112" t="s">
        <v>448</v>
      </c>
      <c r="G153" s="114" t="s">
        <v>449</v>
      </c>
      <c r="H153" s="63" t="s">
        <v>427</v>
      </c>
      <c r="I153" s="64" t="s">
        <v>133</v>
      </c>
    </row>
    <row r="154" spans="1:9" ht="15" customHeight="1">
      <c r="A154" s="205"/>
      <c r="B154" s="211"/>
      <c r="C154" s="91">
        <v>159511</v>
      </c>
      <c r="D154" s="64" t="s">
        <v>129</v>
      </c>
      <c r="E154" s="64" t="str">
        <f t="shared" si="2"/>
        <v>159511,</v>
      </c>
      <c r="F154" s="112" t="s">
        <v>450</v>
      </c>
      <c r="G154" s="114" t="s">
        <v>451</v>
      </c>
      <c r="H154" s="63" t="s">
        <v>427</v>
      </c>
      <c r="I154" s="64" t="s">
        <v>133</v>
      </c>
    </row>
    <row r="155" spans="1:9" ht="15" customHeight="1">
      <c r="A155" s="205"/>
      <c r="B155" s="211"/>
      <c r="C155" s="91">
        <v>159514</v>
      </c>
      <c r="D155" s="64" t="s">
        <v>129</v>
      </c>
      <c r="E155" s="64" t="str">
        <f t="shared" si="2"/>
        <v>159514,</v>
      </c>
      <c r="F155" s="112" t="s">
        <v>452</v>
      </c>
      <c r="G155" s="114" t="s">
        <v>426</v>
      </c>
      <c r="H155" s="63" t="s">
        <v>427</v>
      </c>
      <c r="I155" s="64" t="s">
        <v>133</v>
      </c>
    </row>
    <row r="156" spans="1:9" ht="15" customHeight="1">
      <c r="A156" s="205"/>
      <c r="B156" s="211"/>
      <c r="C156" s="91">
        <v>159517</v>
      </c>
      <c r="D156" s="64" t="s">
        <v>129</v>
      </c>
      <c r="E156" s="64" t="str">
        <f t="shared" si="2"/>
        <v>159517,</v>
      </c>
      <c r="F156" s="112" t="s">
        <v>453</v>
      </c>
      <c r="G156" s="114" t="s">
        <v>454</v>
      </c>
      <c r="H156" s="63" t="s">
        <v>427</v>
      </c>
      <c r="I156" s="64" t="s">
        <v>133</v>
      </c>
    </row>
    <row r="157" spans="1:9" ht="15" customHeight="1">
      <c r="A157" s="205"/>
      <c r="B157" s="211"/>
      <c r="C157" s="91">
        <v>159515</v>
      </c>
      <c r="D157" s="64" t="s">
        <v>129</v>
      </c>
      <c r="E157" s="64" t="str">
        <f t="shared" si="2"/>
        <v>159515,</v>
      </c>
      <c r="F157" s="114" t="s">
        <v>455</v>
      </c>
      <c r="G157" s="114" t="s">
        <v>426</v>
      </c>
      <c r="H157" s="63" t="s">
        <v>427</v>
      </c>
      <c r="I157" s="64" t="s">
        <v>133</v>
      </c>
    </row>
    <row r="158" spans="1:9" ht="15" customHeight="1">
      <c r="A158" s="205"/>
      <c r="B158" s="211"/>
      <c r="C158" s="91">
        <v>159516</v>
      </c>
      <c r="D158" s="64" t="s">
        <v>129</v>
      </c>
      <c r="E158" s="64" t="str">
        <f t="shared" si="2"/>
        <v>159516,</v>
      </c>
      <c r="F158" s="112" t="s">
        <v>456</v>
      </c>
      <c r="G158" s="114" t="s">
        <v>438</v>
      </c>
      <c r="H158" s="63" t="s">
        <v>427</v>
      </c>
      <c r="I158" s="64" t="s">
        <v>133</v>
      </c>
    </row>
    <row r="159" spans="1:9" ht="15" customHeight="1">
      <c r="A159" s="205"/>
      <c r="B159" s="211"/>
      <c r="C159" s="91">
        <v>159518</v>
      </c>
      <c r="D159" s="64" t="s">
        <v>129</v>
      </c>
      <c r="E159" s="64" t="str">
        <f t="shared" si="2"/>
        <v>159518,</v>
      </c>
      <c r="F159" s="112" t="s">
        <v>457</v>
      </c>
      <c r="G159" s="114" t="s">
        <v>458</v>
      </c>
      <c r="H159" s="63" t="s">
        <v>427</v>
      </c>
      <c r="I159" s="64" t="s">
        <v>133</v>
      </c>
    </row>
    <row r="160" spans="1:9" ht="15" customHeight="1">
      <c r="A160" s="205"/>
      <c r="B160" s="211"/>
      <c r="C160" s="91">
        <v>111002</v>
      </c>
      <c r="D160" s="64" t="s">
        <v>129</v>
      </c>
      <c r="E160" s="64" t="str">
        <f t="shared" si="2"/>
        <v>111002,</v>
      </c>
      <c r="F160" s="112" t="s">
        <v>459</v>
      </c>
      <c r="G160" s="114" t="s">
        <v>337</v>
      </c>
      <c r="H160" s="63" t="s">
        <v>427</v>
      </c>
      <c r="I160" s="64" t="s">
        <v>146</v>
      </c>
    </row>
    <row r="161" spans="1:9" ht="15" customHeight="1">
      <c r="A161" s="205"/>
      <c r="B161" s="211"/>
      <c r="C161" s="91">
        <v>120756</v>
      </c>
      <c r="D161" s="64" t="s">
        <v>129</v>
      </c>
      <c r="E161" s="64" t="str">
        <f t="shared" si="2"/>
        <v>120756,</v>
      </c>
      <c r="F161" s="112" t="s">
        <v>460</v>
      </c>
      <c r="G161" s="114" t="s">
        <v>337</v>
      </c>
      <c r="H161" s="63" t="s">
        <v>427</v>
      </c>
      <c r="I161" s="64" t="s">
        <v>146</v>
      </c>
    </row>
    <row r="162" spans="1:9" ht="15" customHeight="1">
      <c r="A162" s="205"/>
      <c r="B162" s="211"/>
      <c r="C162" s="91">
        <v>128521</v>
      </c>
      <c r="D162" s="64" t="s">
        <v>129</v>
      </c>
      <c r="E162" s="64" t="str">
        <f t="shared" si="2"/>
        <v>128521,</v>
      </c>
      <c r="F162" s="112" t="s">
        <v>461</v>
      </c>
      <c r="G162" s="114" t="s">
        <v>462</v>
      </c>
      <c r="H162" s="63" t="s">
        <v>427</v>
      </c>
      <c r="I162" s="64" t="s">
        <v>146</v>
      </c>
    </row>
    <row r="163" spans="1:9" ht="15" customHeight="1">
      <c r="A163" s="205"/>
      <c r="B163" s="211"/>
      <c r="C163" s="91">
        <v>147339</v>
      </c>
      <c r="D163" s="64" t="s">
        <v>129</v>
      </c>
      <c r="E163" s="64" t="str">
        <f t="shared" si="2"/>
        <v>147339,</v>
      </c>
      <c r="F163" s="112" t="s">
        <v>463</v>
      </c>
      <c r="G163" s="114" t="s">
        <v>464</v>
      </c>
      <c r="H163" s="63" t="s">
        <v>465</v>
      </c>
      <c r="I163" s="64" t="s">
        <v>146</v>
      </c>
    </row>
    <row r="164" spans="1:9" ht="15" customHeight="1">
      <c r="A164" s="205"/>
      <c r="B164" s="211"/>
      <c r="C164" s="91">
        <v>147406</v>
      </c>
      <c r="D164" s="64" t="s">
        <v>129</v>
      </c>
      <c r="E164" s="64" t="str">
        <f t="shared" si="2"/>
        <v>147406,</v>
      </c>
      <c r="F164" s="112" t="s">
        <v>466</v>
      </c>
      <c r="G164" s="114" t="s">
        <v>467</v>
      </c>
      <c r="H164" s="63" t="s">
        <v>465</v>
      </c>
      <c r="I164" s="64" t="s">
        <v>133</v>
      </c>
    </row>
    <row r="165" spans="1:9" ht="15" customHeight="1">
      <c r="A165" s="205"/>
      <c r="B165" s="211"/>
      <c r="C165" s="91">
        <v>147407</v>
      </c>
      <c r="D165" s="64" t="s">
        <v>129</v>
      </c>
      <c r="E165" s="64" t="str">
        <f t="shared" si="2"/>
        <v>147407,</v>
      </c>
      <c r="F165" s="112" t="s">
        <v>468</v>
      </c>
      <c r="G165" s="114" t="s">
        <v>469</v>
      </c>
      <c r="H165" s="63" t="s">
        <v>465</v>
      </c>
      <c r="I165" s="64" t="s">
        <v>146</v>
      </c>
    </row>
    <row r="166" spans="1:9" ht="15" customHeight="1">
      <c r="A166" s="205"/>
      <c r="B166" s="211"/>
      <c r="C166" s="91">
        <v>147318</v>
      </c>
      <c r="D166" s="64" t="s">
        <v>129</v>
      </c>
      <c r="E166" s="64" t="str">
        <f t="shared" si="2"/>
        <v>147318,</v>
      </c>
      <c r="F166" s="112" t="s">
        <v>470</v>
      </c>
      <c r="G166" s="114" t="s">
        <v>471</v>
      </c>
      <c r="H166" s="63" t="s">
        <v>465</v>
      </c>
      <c r="I166" s="64" t="s">
        <v>146</v>
      </c>
    </row>
    <row r="167" spans="1:9" ht="15" customHeight="1">
      <c r="A167" s="205"/>
      <c r="B167" s="211"/>
      <c r="C167" s="91">
        <v>60800</v>
      </c>
      <c r="D167" s="64" t="s">
        <v>129</v>
      </c>
      <c r="E167" s="64" t="str">
        <f t="shared" si="2"/>
        <v>60800,</v>
      </c>
      <c r="F167" s="112" t="s">
        <v>472</v>
      </c>
      <c r="G167" s="114" t="s">
        <v>473</v>
      </c>
      <c r="H167" s="63" t="s">
        <v>474</v>
      </c>
      <c r="I167" s="64" t="s">
        <v>146</v>
      </c>
    </row>
    <row r="168" spans="1:9" ht="15" customHeight="1">
      <c r="A168" s="205"/>
      <c r="B168" s="211"/>
      <c r="C168" s="91">
        <v>124497</v>
      </c>
      <c r="D168" s="64" t="s">
        <v>129</v>
      </c>
      <c r="E168" s="64" t="str">
        <f t="shared" si="2"/>
        <v>124497,</v>
      </c>
      <c r="F168" s="114" t="s">
        <v>254</v>
      </c>
      <c r="G168" s="114" t="s">
        <v>475</v>
      </c>
      <c r="H168" s="63" t="s">
        <v>474</v>
      </c>
      <c r="I168" s="64" t="s">
        <v>146</v>
      </c>
    </row>
    <row r="169" spans="1:9" ht="15" customHeight="1">
      <c r="A169" s="205"/>
      <c r="B169" s="211"/>
      <c r="C169" s="91">
        <v>124503</v>
      </c>
      <c r="D169" s="64" t="s">
        <v>129</v>
      </c>
      <c r="E169" s="64" t="str">
        <f t="shared" si="2"/>
        <v>124503,</v>
      </c>
      <c r="F169" s="112" t="s">
        <v>476</v>
      </c>
      <c r="G169" s="114" t="s">
        <v>477</v>
      </c>
      <c r="H169" s="63" t="s">
        <v>474</v>
      </c>
      <c r="I169" s="64" t="s">
        <v>146</v>
      </c>
    </row>
    <row r="170" spans="1:9" ht="15" customHeight="1">
      <c r="A170" s="205"/>
      <c r="B170" s="211"/>
      <c r="C170" s="91">
        <v>147319</v>
      </c>
      <c r="D170" s="64" t="s">
        <v>129</v>
      </c>
      <c r="E170" s="64" t="str">
        <f t="shared" ref="E170:E221" si="3">C170&amp;D170</f>
        <v>147319,</v>
      </c>
      <c r="F170" s="112" t="s">
        <v>251</v>
      </c>
      <c r="G170" s="114" t="s">
        <v>478</v>
      </c>
      <c r="H170" s="63" t="s">
        <v>474</v>
      </c>
      <c r="I170" s="64" t="s">
        <v>146</v>
      </c>
    </row>
    <row r="171" spans="1:9" ht="15" customHeight="1">
      <c r="A171" s="205"/>
      <c r="B171" s="211"/>
      <c r="C171" s="91">
        <v>147426</v>
      </c>
      <c r="D171" s="64" t="s">
        <v>129</v>
      </c>
      <c r="E171" s="64" t="str">
        <f t="shared" si="3"/>
        <v>147426,</v>
      </c>
      <c r="F171" s="112" t="s">
        <v>479</v>
      </c>
      <c r="G171" s="114" t="s">
        <v>478</v>
      </c>
      <c r="H171" s="63" t="s">
        <v>474</v>
      </c>
      <c r="I171" s="64" t="s">
        <v>146</v>
      </c>
    </row>
    <row r="172" spans="1:9" ht="15" customHeight="1">
      <c r="A172" s="205"/>
      <c r="B172" s="211"/>
      <c r="C172" s="91">
        <v>82967</v>
      </c>
      <c r="D172" s="64" t="s">
        <v>129</v>
      </c>
      <c r="E172" s="64" t="str">
        <f t="shared" si="3"/>
        <v>82967,</v>
      </c>
      <c r="F172" s="112" t="s">
        <v>417</v>
      </c>
      <c r="G172" s="114" t="s">
        <v>480</v>
      </c>
      <c r="H172" s="63" t="s">
        <v>481</v>
      </c>
      <c r="I172" s="64" t="s">
        <v>236</v>
      </c>
    </row>
    <row r="173" spans="1:9" ht="15" customHeight="1">
      <c r="A173" s="205"/>
      <c r="B173" s="211"/>
      <c r="C173" s="91">
        <v>124505</v>
      </c>
      <c r="D173" s="64" t="s">
        <v>129</v>
      </c>
      <c r="E173" s="64" t="str">
        <f t="shared" si="3"/>
        <v>124505,</v>
      </c>
      <c r="F173" s="112" t="s">
        <v>482</v>
      </c>
      <c r="G173" s="114" t="s">
        <v>483</v>
      </c>
      <c r="H173" s="63" t="s">
        <v>484</v>
      </c>
      <c r="I173" s="64" t="s">
        <v>146</v>
      </c>
    </row>
    <row r="174" spans="1:9" ht="15" customHeight="1">
      <c r="A174" s="205"/>
      <c r="B174" s="211"/>
      <c r="C174" s="91">
        <v>124495</v>
      </c>
      <c r="D174" s="64" t="s">
        <v>129</v>
      </c>
      <c r="E174" s="64" t="str">
        <f t="shared" si="3"/>
        <v>124495,</v>
      </c>
      <c r="F174" s="112" t="s">
        <v>485</v>
      </c>
      <c r="G174" s="114" t="s">
        <v>319</v>
      </c>
      <c r="H174" s="63" t="s">
        <v>484</v>
      </c>
      <c r="I174" s="64" t="s">
        <v>146</v>
      </c>
    </row>
    <row r="175" spans="1:9" ht="15" customHeight="1">
      <c r="A175" s="205"/>
      <c r="B175" s="211"/>
      <c r="C175" s="91">
        <v>124498</v>
      </c>
      <c r="D175" s="64" t="s">
        <v>129</v>
      </c>
      <c r="E175" s="64" t="str">
        <f t="shared" si="3"/>
        <v>124498,</v>
      </c>
      <c r="F175" s="112" t="s">
        <v>486</v>
      </c>
      <c r="G175" s="114" t="s">
        <v>314</v>
      </c>
      <c r="H175" s="63" t="s">
        <v>484</v>
      </c>
      <c r="I175" s="64" t="s">
        <v>146</v>
      </c>
    </row>
    <row r="176" spans="1:9" ht="15" customHeight="1">
      <c r="A176" s="205"/>
      <c r="B176" s="211"/>
      <c r="C176" s="91">
        <v>142117</v>
      </c>
      <c r="D176" s="64" t="s">
        <v>129</v>
      </c>
      <c r="E176" s="64" t="str">
        <f t="shared" si="3"/>
        <v>142117,</v>
      </c>
      <c r="F176" s="114" t="s">
        <v>487</v>
      </c>
      <c r="G176" s="114" t="s">
        <v>424</v>
      </c>
      <c r="H176" s="63" t="s">
        <v>484</v>
      </c>
      <c r="I176" s="64" t="s">
        <v>146</v>
      </c>
    </row>
    <row r="177" spans="1:9" ht="15" customHeight="1">
      <c r="A177" s="205"/>
      <c r="B177" s="211"/>
      <c r="C177" s="91">
        <v>124508</v>
      </c>
      <c r="D177" s="64" t="s">
        <v>129</v>
      </c>
      <c r="E177" s="64" t="str">
        <f t="shared" si="3"/>
        <v>124508,</v>
      </c>
      <c r="F177" s="112" t="s">
        <v>488</v>
      </c>
      <c r="G177" s="114" t="s">
        <v>381</v>
      </c>
      <c r="H177" s="63" t="s">
        <v>489</v>
      </c>
      <c r="I177" s="64" t="s">
        <v>146</v>
      </c>
    </row>
    <row r="178" spans="1:9" ht="15" customHeight="1">
      <c r="A178" s="205"/>
      <c r="B178" s="211"/>
      <c r="C178" s="91">
        <v>128920</v>
      </c>
      <c r="D178" s="64" t="s">
        <v>129</v>
      </c>
      <c r="E178" s="64" t="str">
        <f t="shared" si="3"/>
        <v>128920,</v>
      </c>
      <c r="F178" s="112" t="s">
        <v>490</v>
      </c>
      <c r="G178" s="114" t="s">
        <v>491</v>
      </c>
      <c r="H178" s="63" t="s">
        <v>492</v>
      </c>
      <c r="I178" s="64" t="s">
        <v>146</v>
      </c>
    </row>
    <row r="179" spans="1:9" ht="15" customHeight="1">
      <c r="A179" s="205"/>
      <c r="B179" s="211"/>
      <c r="C179" s="91">
        <v>16682</v>
      </c>
      <c r="D179" s="64" t="s">
        <v>129</v>
      </c>
      <c r="E179" s="64" t="str">
        <f t="shared" si="3"/>
        <v>16682,</v>
      </c>
      <c r="F179" s="112" t="s">
        <v>493</v>
      </c>
      <c r="G179" s="114" t="s">
        <v>337</v>
      </c>
      <c r="H179" s="63" t="s">
        <v>494</v>
      </c>
      <c r="I179" s="64" t="s">
        <v>146</v>
      </c>
    </row>
    <row r="180" spans="1:9" ht="15" customHeight="1">
      <c r="A180" s="205"/>
      <c r="B180" s="211"/>
      <c r="C180" s="91">
        <v>47020</v>
      </c>
      <c r="D180" s="64" t="s">
        <v>129</v>
      </c>
      <c r="E180" s="64" t="str">
        <f t="shared" si="3"/>
        <v>47020,</v>
      </c>
      <c r="F180" s="112" t="s">
        <v>495</v>
      </c>
      <c r="G180" s="114" t="s">
        <v>314</v>
      </c>
      <c r="H180" s="63" t="s">
        <v>496</v>
      </c>
      <c r="I180" s="64" t="s">
        <v>146</v>
      </c>
    </row>
    <row r="181" spans="1:9" ht="15" customHeight="1">
      <c r="A181" s="205"/>
      <c r="B181" s="211"/>
      <c r="C181" s="91">
        <v>152460</v>
      </c>
      <c r="D181" s="64" t="s">
        <v>129</v>
      </c>
      <c r="E181" s="64" t="str">
        <f t="shared" si="3"/>
        <v>152460,</v>
      </c>
      <c r="F181" s="112" t="s">
        <v>497</v>
      </c>
      <c r="G181" s="114" t="s">
        <v>498</v>
      </c>
      <c r="H181" s="63" t="s">
        <v>496</v>
      </c>
      <c r="I181" s="64" t="s">
        <v>146</v>
      </c>
    </row>
    <row r="182" spans="1:9" ht="15" customHeight="1">
      <c r="A182" s="205"/>
      <c r="B182" s="211"/>
      <c r="C182" s="91">
        <v>98196</v>
      </c>
      <c r="D182" s="64" t="s">
        <v>129</v>
      </c>
      <c r="E182" s="64" t="str">
        <f t="shared" si="3"/>
        <v>98196,</v>
      </c>
      <c r="F182" s="112" t="s">
        <v>499</v>
      </c>
      <c r="G182" s="114" t="s">
        <v>500</v>
      </c>
      <c r="H182" s="63" t="s">
        <v>501</v>
      </c>
      <c r="I182" s="64" t="s">
        <v>146</v>
      </c>
    </row>
    <row r="183" spans="1:9" ht="15" customHeight="1">
      <c r="A183" s="205"/>
      <c r="B183" s="211"/>
      <c r="C183" s="91">
        <v>98194</v>
      </c>
      <c r="D183" s="64" t="s">
        <v>129</v>
      </c>
      <c r="E183" s="64" t="str">
        <f t="shared" si="3"/>
        <v>98194,</v>
      </c>
      <c r="F183" s="112" t="s">
        <v>502</v>
      </c>
      <c r="G183" s="114" t="s">
        <v>503</v>
      </c>
      <c r="H183" s="63" t="s">
        <v>501</v>
      </c>
      <c r="I183" s="64" t="s">
        <v>146</v>
      </c>
    </row>
    <row r="184" spans="1:9" ht="15" customHeight="1">
      <c r="A184" s="205"/>
      <c r="B184" s="211"/>
      <c r="C184" s="91">
        <v>96059</v>
      </c>
      <c r="D184" s="64" t="s">
        <v>129</v>
      </c>
      <c r="E184" s="64" t="str">
        <f t="shared" si="3"/>
        <v>96059,</v>
      </c>
      <c r="F184" s="112" t="s">
        <v>504</v>
      </c>
      <c r="G184" s="114" t="s">
        <v>505</v>
      </c>
      <c r="H184" s="63" t="s">
        <v>506</v>
      </c>
      <c r="I184" s="64" t="s">
        <v>146</v>
      </c>
    </row>
    <row r="185" spans="1:9" ht="15" customHeight="1">
      <c r="A185" s="205"/>
      <c r="B185" s="211"/>
      <c r="C185" s="91">
        <v>96576</v>
      </c>
      <c r="D185" s="64" t="s">
        <v>129</v>
      </c>
      <c r="E185" s="64" t="str">
        <f t="shared" si="3"/>
        <v>96576,</v>
      </c>
      <c r="F185" s="112" t="s">
        <v>507</v>
      </c>
      <c r="G185" s="114" t="s">
        <v>317</v>
      </c>
      <c r="H185" s="63" t="s">
        <v>506</v>
      </c>
      <c r="I185" s="64" t="s">
        <v>146</v>
      </c>
    </row>
    <row r="186" spans="1:9" ht="15" customHeight="1">
      <c r="A186" s="205"/>
      <c r="B186" s="211"/>
      <c r="C186" s="91">
        <v>52454</v>
      </c>
      <c r="D186" s="64" t="s">
        <v>129</v>
      </c>
      <c r="E186" s="64" t="str">
        <f t="shared" si="3"/>
        <v>52454,</v>
      </c>
      <c r="F186" s="112" t="s">
        <v>508</v>
      </c>
      <c r="G186" s="114" t="s">
        <v>475</v>
      </c>
      <c r="H186" s="63" t="s">
        <v>315</v>
      </c>
      <c r="I186" s="64" t="s">
        <v>146</v>
      </c>
    </row>
    <row r="187" spans="1:9" ht="15" customHeight="1">
      <c r="A187" s="205"/>
      <c r="B187" s="211"/>
      <c r="C187" s="91">
        <v>99943</v>
      </c>
      <c r="D187" s="64" t="s">
        <v>129</v>
      </c>
      <c r="E187" s="64" t="str">
        <f t="shared" si="3"/>
        <v>99943,</v>
      </c>
      <c r="F187" s="112" t="s">
        <v>509</v>
      </c>
      <c r="G187" s="114" t="s">
        <v>510</v>
      </c>
      <c r="H187" s="63" t="s">
        <v>315</v>
      </c>
      <c r="I187" s="64" t="s">
        <v>146</v>
      </c>
    </row>
    <row r="188" spans="1:9" ht="15" customHeight="1">
      <c r="A188" s="205"/>
      <c r="B188" s="211"/>
      <c r="C188" s="91">
        <v>110898</v>
      </c>
      <c r="D188" s="64" t="s">
        <v>129</v>
      </c>
      <c r="E188" s="64" t="str">
        <f t="shared" si="3"/>
        <v>110898,</v>
      </c>
      <c r="F188" s="112" t="s">
        <v>511</v>
      </c>
      <c r="G188" s="114" t="s">
        <v>512</v>
      </c>
      <c r="H188" s="63" t="s">
        <v>513</v>
      </c>
      <c r="I188" s="64" t="s">
        <v>146</v>
      </c>
    </row>
    <row r="189" spans="1:9" ht="15" customHeight="1">
      <c r="A189" s="205"/>
      <c r="B189" s="211"/>
      <c r="C189" s="91">
        <v>52423</v>
      </c>
      <c r="D189" s="64" t="s">
        <v>129</v>
      </c>
      <c r="E189" s="64" t="str">
        <f t="shared" si="3"/>
        <v>52423,</v>
      </c>
      <c r="F189" s="112" t="s">
        <v>514</v>
      </c>
      <c r="G189" s="114" t="s">
        <v>515</v>
      </c>
      <c r="H189" s="63" t="s">
        <v>516</v>
      </c>
      <c r="I189" s="64" t="s">
        <v>146</v>
      </c>
    </row>
    <row r="190" spans="1:9" ht="15" customHeight="1">
      <c r="A190" s="205"/>
      <c r="B190" s="211"/>
      <c r="C190" s="91">
        <v>129794</v>
      </c>
      <c r="D190" s="64" t="s">
        <v>129</v>
      </c>
      <c r="E190" s="64" t="str">
        <f t="shared" si="3"/>
        <v>129794,</v>
      </c>
      <c r="F190" s="112" t="s">
        <v>517</v>
      </c>
      <c r="G190" s="114" t="s">
        <v>518</v>
      </c>
      <c r="H190" s="63" t="s">
        <v>519</v>
      </c>
      <c r="I190" s="64" t="s">
        <v>146</v>
      </c>
    </row>
    <row r="191" spans="1:9" ht="15" customHeight="1">
      <c r="A191" s="205"/>
      <c r="B191" s="211"/>
      <c r="C191" s="91">
        <v>66931</v>
      </c>
      <c r="D191" s="64" t="s">
        <v>129</v>
      </c>
      <c r="E191" s="64" t="str">
        <f t="shared" si="3"/>
        <v>66931,</v>
      </c>
      <c r="F191" s="112" t="s">
        <v>520</v>
      </c>
      <c r="G191" s="114" t="s">
        <v>521</v>
      </c>
      <c r="H191" s="63" t="s">
        <v>279</v>
      </c>
      <c r="I191" s="64" t="s">
        <v>146</v>
      </c>
    </row>
    <row r="192" spans="1:9" ht="15" customHeight="1">
      <c r="A192" s="205"/>
      <c r="B192" s="211"/>
      <c r="C192" s="91">
        <v>72291</v>
      </c>
      <c r="D192" s="64" t="s">
        <v>129</v>
      </c>
      <c r="E192" s="64" t="str">
        <f t="shared" si="3"/>
        <v>72291,</v>
      </c>
      <c r="F192" s="112" t="s">
        <v>522</v>
      </c>
      <c r="G192" s="114" t="s">
        <v>523</v>
      </c>
      <c r="H192" s="63" t="s">
        <v>279</v>
      </c>
      <c r="I192" s="64" t="s">
        <v>146</v>
      </c>
    </row>
    <row r="193" spans="1:9" ht="15" customHeight="1">
      <c r="A193" s="205"/>
      <c r="B193" s="211"/>
      <c r="C193" s="91">
        <v>112441</v>
      </c>
      <c r="D193" s="64" t="s">
        <v>129</v>
      </c>
      <c r="E193" s="64" t="str">
        <f t="shared" si="3"/>
        <v>112441,</v>
      </c>
      <c r="F193" s="112" t="s">
        <v>524</v>
      </c>
      <c r="G193" s="114" t="s">
        <v>525</v>
      </c>
      <c r="H193" s="63" t="s">
        <v>279</v>
      </c>
      <c r="I193" s="64" t="s">
        <v>146</v>
      </c>
    </row>
    <row r="194" spans="1:9" ht="15" customHeight="1">
      <c r="A194" s="205"/>
      <c r="B194" s="211"/>
      <c r="C194" s="91">
        <v>125678</v>
      </c>
      <c r="D194" s="64" t="s">
        <v>129</v>
      </c>
      <c r="E194" s="64" t="str">
        <f t="shared" si="3"/>
        <v>125678,</v>
      </c>
      <c r="F194" s="112" t="s">
        <v>526</v>
      </c>
      <c r="G194" s="114" t="s">
        <v>527</v>
      </c>
      <c r="H194" s="63" t="s">
        <v>279</v>
      </c>
      <c r="I194" s="64" t="s">
        <v>146</v>
      </c>
    </row>
    <row r="195" spans="1:9" ht="15" customHeight="1">
      <c r="A195" s="205"/>
      <c r="B195" s="211"/>
      <c r="C195" s="91">
        <v>114019</v>
      </c>
      <c r="D195" s="64" t="s">
        <v>129</v>
      </c>
      <c r="E195" s="64" t="str">
        <f t="shared" si="3"/>
        <v>114019,</v>
      </c>
      <c r="F195" s="112" t="s">
        <v>528</v>
      </c>
      <c r="G195" s="114" t="s">
        <v>529</v>
      </c>
      <c r="H195" s="63" t="s">
        <v>279</v>
      </c>
      <c r="I195" s="64" t="s">
        <v>146</v>
      </c>
    </row>
    <row r="196" spans="1:9" ht="15" customHeight="1">
      <c r="A196" s="205"/>
      <c r="B196" s="211"/>
      <c r="C196" s="91">
        <v>113377</v>
      </c>
      <c r="D196" s="64" t="s">
        <v>129</v>
      </c>
      <c r="E196" s="64" t="str">
        <f t="shared" si="3"/>
        <v>113377,</v>
      </c>
      <c r="F196" s="112" t="s">
        <v>526</v>
      </c>
      <c r="G196" s="114" t="s">
        <v>530</v>
      </c>
      <c r="H196" s="63" t="s">
        <v>279</v>
      </c>
      <c r="I196" s="64" t="s">
        <v>146</v>
      </c>
    </row>
    <row r="197" spans="1:9" ht="15" customHeight="1">
      <c r="A197" s="205"/>
      <c r="B197" s="211"/>
      <c r="C197" s="91">
        <v>112207</v>
      </c>
      <c r="D197" s="64" t="s">
        <v>129</v>
      </c>
      <c r="E197" s="64" t="str">
        <f t="shared" si="3"/>
        <v>112207,</v>
      </c>
      <c r="F197" s="112" t="s">
        <v>531</v>
      </c>
      <c r="G197" s="114" t="s">
        <v>532</v>
      </c>
      <c r="H197" s="63" t="s">
        <v>279</v>
      </c>
      <c r="I197" s="64" t="s">
        <v>146</v>
      </c>
    </row>
    <row r="198" spans="1:9" ht="15" customHeight="1">
      <c r="A198" s="205"/>
      <c r="B198" s="211"/>
      <c r="C198" s="91">
        <v>111523</v>
      </c>
      <c r="D198" s="64" t="s">
        <v>129</v>
      </c>
      <c r="E198" s="64" t="str">
        <f t="shared" si="3"/>
        <v>111523,</v>
      </c>
      <c r="F198" s="112" t="s">
        <v>533</v>
      </c>
      <c r="G198" s="114" t="s">
        <v>534</v>
      </c>
      <c r="H198" s="63" t="s">
        <v>279</v>
      </c>
      <c r="I198" s="64" t="s">
        <v>146</v>
      </c>
    </row>
    <row r="199" spans="1:9" ht="15" customHeight="1">
      <c r="A199" s="205"/>
      <c r="B199" s="211"/>
      <c r="C199" s="91">
        <v>31192</v>
      </c>
      <c r="D199" s="64" t="s">
        <v>129</v>
      </c>
      <c r="E199" s="64" t="str">
        <f t="shared" si="3"/>
        <v>31192,</v>
      </c>
      <c r="F199" s="112" t="s">
        <v>535</v>
      </c>
      <c r="G199" s="114" t="s">
        <v>536</v>
      </c>
      <c r="H199" s="63" t="s">
        <v>301</v>
      </c>
      <c r="I199" s="64" t="s">
        <v>146</v>
      </c>
    </row>
    <row r="200" spans="1:9" ht="15" customHeight="1">
      <c r="A200" s="205"/>
      <c r="B200" s="211"/>
      <c r="C200" s="91">
        <v>171306</v>
      </c>
      <c r="D200" s="64" t="s">
        <v>129</v>
      </c>
      <c r="E200" s="64" t="str">
        <f t="shared" si="3"/>
        <v>171306,</v>
      </c>
      <c r="F200" s="113" t="s">
        <v>393</v>
      </c>
      <c r="G200" s="113" t="s">
        <v>537</v>
      </c>
      <c r="H200" s="113" t="s">
        <v>538</v>
      </c>
      <c r="I200" s="64"/>
    </row>
    <row r="201" spans="1:9" ht="15" customHeight="1">
      <c r="A201" s="205"/>
      <c r="B201" s="211"/>
      <c r="C201" s="91">
        <v>54418</v>
      </c>
      <c r="D201" s="64" t="s">
        <v>129</v>
      </c>
      <c r="E201" s="64" t="str">
        <f t="shared" si="3"/>
        <v>54418,</v>
      </c>
      <c r="F201" s="112" t="s">
        <v>539</v>
      </c>
      <c r="G201" s="114" t="s">
        <v>540</v>
      </c>
      <c r="H201" s="63" t="s">
        <v>331</v>
      </c>
      <c r="I201" s="64" t="s">
        <v>146</v>
      </c>
    </row>
    <row r="202" spans="1:9" ht="15" customHeight="1">
      <c r="A202" s="205"/>
      <c r="B202" s="211"/>
      <c r="C202" s="91">
        <v>52438</v>
      </c>
      <c r="D202" s="64" t="s">
        <v>129</v>
      </c>
      <c r="E202" s="64" t="str">
        <f t="shared" si="3"/>
        <v>52438,</v>
      </c>
      <c r="F202" s="112" t="s">
        <v>541</v>
      </c>
      <c r="G202" s="114" t="s">
        <v>542</v>
      </c>
      <c r="H202" s="63" t="s">
        <v>331</v>
      </c>
      <c r="I202" s="64" t="s">
        <v>146</v>
      </c>
    </row>
    <row r="203" spans="1:9" ht="15" customHeight="1">
      <c r="A203" s="205"/>
      <c r="B203" s="211"/>
      <c r="C203" s="91">
        <v>113685</v>
      </c>
      <c r="D203" s="64" t="s">
        <v>129</v>
      </c>
      <c r="E203" s="64" t="str">
        <f t="shared" si="3"/>
        <v>113685,</v>
      </c>
      <c r="F203" s="112" t="s">
        <v>543</v>
      </c>
      <c r="G203" s="114" t="s">
        <v>478</v>
      </c>
      <c r="H203" s="63" t="s">
        <v>331</v>
      </c>
      <c r="I203" s="64" t="s">
        <v>146</v>
      </c>
    </row>
    <row r="204" spans="1:9" ht="15" customHeight="1">
      <c r="A204" s="205"/>
      <c r="B204" s="211"/>
      <c r="C204" s="91">
        <v>126316</v>
      </c>
      <c r="D204" s="64" t="s">
        <v>129</v>
      </c>
      <c r="E204" s="64" t="str">
        <f t="shared" si="3"/>
        <v>126316,</v>
      </c>
      <c r="F204" s="112" t="s">
        <v>544</v>
      </c>
      <c r="G204" s="114" t="s">
        <v>545</v>
      </c>
      <c r="H204" s="63" t="s">
        <v>331</v>
      </c>
      <c r="I204" s="64" t="s">
        <v>146</v>
      </c>
    </row>
    <row r="205" spans="1:9" ht="15" customHeight="1">
      <c r="A205" s="205"/>
      <c r="B205" s="211"/>
      <c r="C205" s="91">
        <v>132084</v>
      </c>
      <c r="D205" s="64" t="s">
        <v>129</v>
      </c>
      <c r="E205" s="64" t="str">
        <f t="shared" si="3"/>
        <v>132084,</v>
      </c>
      <c r="F205" s="112" t="s">
        <v>546</v>
      </c>
      <c r="G205" s="114" t="s">
        <v>342</v>
      </c>
      <c r="H205" s="63" t="s">
        <v>331</v>
      </c>
      <c r="I205" s="64" t="s">
        <v>146</v>
      </c>
    </row>
    <row r="206" spans="1:9" ht="15" customHeight="1">
      <c r="A206" s="205"/>
      <c r="B206" s="211"/>
      <c r="C206" s="91">
        <v>143123</v>
      </c>
      <c r="D206" s="64" t="s">
        <v>129</v>
      </c>
      <c r="E206" s="64" t="str">
        <f t="shared" si="3"/>
        <v>143123,</v>
      </c>
      <c r="F206" s="112" t="s">
        <v>547</v>
      </c>
      <c r="G206" s="114" t="s">
        <v>548</v>
      </c>
      <c r="H206" s="63" t="s">
        <v>331</v>
      </c>
      <c r="I206" s="64" t="s">
        <v>146</v>
      </c>
    </row>
    <row r="207" spans="1:9" ht="15" customHeight="1">
      <c r="A207" s="205"/>
      <c r="B207" s="211"/>
      <c r="C207" s="91">
        <v>142729</v>
      </c>
      <c r="D207" s="64" t="s">
        <v>129</v>
      </c>
      <c r="E207" s="64" t="str">
        <f t="shared" si="3"/>
        <v>142729,</v>
      </c>
      <c r="F207" s="112" t="s">
        <v>549</v>
      </c>
      <c r="G207" s="114" t="s">
        <v>550</v>
      </c>
      <c r="H207" s="63" t="s">
        <v>331</v>
      </c>
      <c r="I207" s="64" t="s">
        <v>146</v>
      </c>
    </row>
    <row r="208" spans="1:9" ht="15" customHeight="1">
      <c r="A208" s="205"/>
      <c r="B208" s="211"/>
      <c r="C208" s="91">
        <v>126309</v>
      </c>
      <c r="D208" s="64" t="s">
        <v>129</v>
      </c>
      <c r="E208" s="64" t="str">
        <f t="shared" si="3"/>
        <v>126309,</v>
      </c>
      <c r="F208" s="112" t="s">
        <v>551</v>
      </c>
      <c r="G208" s="114" t="s">
        <v>552</v>
      </c>
      <c r="H208" s="63" t="s">
        <v>331</v>
      </c>
      <c r="I208" s="64" t="s">
        <v>146</v>
      </c>
    </row>
    <row r="209" spans="1:9" ht="15" customHeight="1">
      <c r="A209" s="205"/>
      <c r="B209" s="211"/>
      <c r="C209" s="91">
        <v>163824</v>
      </c>
      <c r="D209" s="64" t="s">
        <v>129</v>
      </c>
      <c r="E209" s="64" t="str">
        <f t="shared" si="3"/>
        <v>163824,</v>
      </c>
      <c r="F209" s="112" t="s">
        <v>553</v>
      </c>
      <c r="G209" s="114" t="s">
        <v>554</v>
      </c>
      <c r="H209" s="63" t="s">
        <v>331</v>
      </c>
      <c r="I209" s="64" t="s">
        <v>146</v>
      </c>
    </row>
    <row r="210" spans="1:9" ht="15" customHeight="1">
      <c r="A210" s="205"/>
      <c r="B210" s="211"/>
      <c r="C210" s="91">
        <v>159513</v>
      </c>
      <c r="D210" s="64" t="s">
        <v>129</v>
      </c>
      <c r="E210" s="64" t="str">
        <f t="shared" si="3"/>
        <v>159513,</v>
      </c>
      <c r="F210" s="112" t="s">
        <v>555</v>
      </c>
      <c r="G210" s="114" t="s">
        <v>556</v>
      </c>
      <c r="H210" s="63" t="s">
        <v>427</v>
      </c>
      <c r="I210" s="64" t="s">
        <v>146</v>
      </c>
    </row>
    <row r="211" spans="1:9" ht="15" customHeight="1">
      <c r="A211" s="205"/>
      <c r="B211" s="211"/>
      <c r="C211" s="91">
        <v>142097</v>
      </c>
      <c r="D211" s="64" t="s">
        <v>129</v>
      </c>
      <c r="E211" s="64" t="str">
        <f t="shared" si="3"/>
        <v>142097,</v>
      </c>
      <c r="F211" s="112" t="s">
        <v>557</v>
      </c>
      <c r="G211" s="114" t="s">
        <v>558</v>
      </c>
      <c r="H211" s="63" t="s">
        <v>559</v>
      </c>
      <c r="I211" s="64" t="s">
        <v>146</v>
      </c>
    </row>
    <row r="212" spans="1:9" ht="15" customHeight="1">
      <c r="A212" s="205"/>
      <c r="B212" s="211"/>
      <c r="C212" s="118">
        <v>162002</v>
      </c>
      <c r="D212" s="64" t="s">
        <v>129</v>
      </c>
      <c r="E212" s="64" t="str">
        <f t="shared" si="3"/>
        <v>162002,</v>
      </c>
      <c r="F212" s="119" t="s">
        <v>560</v>
      </c>
      <c r="G212" s="119" t="s">
        <v>561</v>
      </c>
      <c r="H212" s="119" t="s">
        <v>414</v>
      </c>
      <c r="I212" s="64" t="s">
        <v>146</v>
      </c>
    </row>
    <row r="213" spans="1:9" ht="15" customHeight="1">
      <c r="A213" s="205"/>
      <c r="B213" s="211"/>
      <c r="C213" s="120">
        <v>168730</v>
      </c>
      <c r="D213" s="64" t="s">
        <v>129</v>
      </c>
      <c r="E213" s="64" t="str">
        <f t="shared" si="3"/>
        <v>168730,</v>
      </c>
      <c r="F213" s="60" t="s">
        <v>562</v>
      </c>
      <c r="G213" s="121" t="s">
        <v>563</v>
      </c>
      <c r="H213" s="60" t="s">
        <v>414</v>
      </c>
      <c r="I213" s="64" t="s">
        <v>146</v>
      </c>
    </row>
    <row r="214" spans="1:9" ht="15" customHeight="1">
      <c r="A214" s="205"/>
      <c r="B214" s="211"/>
      <c r="C214" s="61">
        <v>169249</v>
      </c>
      <c r="D214" s="64" t="s">
        <v>129</v>
      </c>
      <c r="E214" s="64" t="str">
        <f t="shared" si="3"/>
        <v>169249,</v>
      </c>
      <c r="F214" s="60" t="s">
        <v>564</v>
      </c>
      <c r="G214" s="60" t="s">
        <v>565</v>
      </c>
      <c r="H214" s="60" t="s">
        <v>566</v>
      </c>
      <c r="I214" s="64" t="s">
        <v>146</v>
      </c>
    </row>
    <row r="215" spans="1:9" ht="15" customHeight="1">
      <c r="A215" s="205"/>
      <c r="B215" s="211"/>
      <c r="C215" s="122">
        <v>165184</v>
      </c>
      <c r="D215" s="64" t="s">
        <v>129</v>
      </c>
      <c r="E215" s="64" t="str">
        <f t="shared" si="3"/>
        <v>165184,</v>
      </c>
      <c r="F215" s="123" t="s">
        <v>567</v>
      </c>
      <c r="G215" s="123" t="s">
        <v>568</v>
      </c>
      <c r="H215" s="124" t="s">
        <v>569</v>
      </c>
      <c r="I215" s="122" t="s">
        <v>146</v>
      </c>
    </row>
    <row r="216" spans="1:9" ht="15" customHeight="1">
      <c r="A216" s="205"/>
      <c r="B216" s="211"/>
      <c r="C216" s="122">
        <v>163749</v>
      </c>
      <c r="D216" s="64" t="s">
        <v>129</v>
      </c>
      <c r="E216" s="64" t="str">
        <f t="shared" si="3"/>
        <v>163749,</v>
      </c>
      <c r="F216" s="123" t="s">
        <v>570</v>
      </c>
      <c r="G216" s="123" t="s">
        <v>571</v>
      </c>
      <c r="H216" s="124" t="s">
        <v>569</v>
      </c>
      <c r="I216" s="122" t="s">
        <v>133</v>
      </c>
    </row>
    <row r="217" spans="1:9" ht="15" customHeight="1">
      <c r="A217" s="205"/>
      <c r="B217" s="211"/>
      <c r="C217" s="122">
        <v>162573</v>
      </c>
      <c r="D217" s="64" t="s">
        <v>129</v>
      </c>
      <c r="E217" s="64" t="str">
        <f t="shared" si="3"/>
        <v>162573,</v>
      </c>
      <c r="F217" s="123" t="s">
        <v>572</v>
      </c>
      <c r="G217" s="124" t="s">
        <v>573</v>
      </c>
      <c r="H217" s="123" t="s">
        <v>574</v>
      </c>
      <c r="I217" s="122" t="s">
        <v>133</v>
      </c>
    </row>
    <row r="218" spans="1:9" ht="15" customHeight="1">
      <c r="A218" s="205"/>
      <c r="B218" s="211"/>
      <c r="C218" s="122">
        <v>98193</v>
      </c>
      <c r="D218" s="64" t="s">
        <v>129</v>
      </c>
      <c r="E218" s="64" t="str">
        <f t="shared" si="3"/>
        <v>98193,</v>
      </c>
      <c r="F218" s="124" t="s">
        <v>575</v>
      </c>
      <c r="G218" s="123" t="s">
        <v>576</v>
      </c>
      <c r="H218" s="124" t="s">
        <v>569</v>
      </c>
      <c r="I218" s="122" t="s">
        <v>133</v>
      </c>
    </row>
    <row r="219" spans="1:9" ht="15" customHeight="1">
      <c r="A219" s="205"/>
      <c r="B219" s="211"/>
      <c r="C219" s="122">
        <v>163299</v>
      </c>
      <c r="D219" s="64" t="s">
        <v>129</v>
      </c>
      <c r="E219" s="64" t="str">
        <f t="shared" si="3"/>
        <v>163299,</v>
      </c>
      <c r="F219" s="123" t="s">
        <v>577</v>
      </c>
      <c r="G219" s="123" t="s">
        <v>578</v>
      </c>
      <c r="H219" s="124" t="s">
        <v>569</v>
      </c>
      <c r="I219" s="122" t="s">
        <v>133</v>
      </c>
    </row>
    <row r="220" spans="1:9" ht="15" customHeight="1">
      <c r="A220" s="205"/>
      <c r="B220" s="211"/>
      <c r="C220" s="122">
        <v>158603</v>
      </c>
      <c r="D220" s="64" t="s">
        <v>129</v>
      </c>
      <c r="E220" s="64" t="str">
        <f t="shared" si="3"/>
        <v>158603,</v>
      </c>
      <c r="F220" s="123" t="s">
        <v>579</v>
      </c>
      <c r="G220" s="125" t="s">
        <v>580</v>
      </c>
      <c r="H220" s="123" t="s">
        <v>581</v>
      </c>
      <c r="I220" s="122" t="s">
        <v>146</v>
      </c>
    </row>
    <row r="221" spans="1:9" ht="15" customHeight="1">
      <c r="A221" s="205"/>
      <c r="B221" s="211"/>
      <c r="C221" s="126">
        <v>153799</v>
      </c>
      <c r="D221" s="116" t="s">
        <v>129</v>
      </c>
      <c r="E221" s="116" t="str">
        <f t="shared" si="3"/>
        <v>153799,</v>
      </c>
      <c r="F221" s="127" t="s">
        <v>582</v>
      </c>
      <c r="G221" s="124" t="s">
        <v>583</v>
      </c>
      <c r="H221" s="123" t="s">
        <v>574</v>
      </c>
      <c r="I221" s="122" t="s">
        <v>133</v>
      </c>
    </row>
    <row r="222" spans="1:9" ht="15" customHeight="1">
      <c r="A222" s="205"/>
      <c r="B222" s="211"/>
      <c r="C222" s="128">
        <v>176958</v>
      </c>
      <c r="D222" s="129"/>
      <c r="E222" s="129">
        <v>176958</v>
      </c>
      <c r="F222" s="130" t="s">
        <v>584</v>
      </c>
      <c r="G222" s="131" t="s">
        <v>585</v>
      </c>
      <c r="H222" s="123" t="s">
        <v>581</v>
      </c>
      <c r="I222" s="122"/>
    </row>
    <row r="223" spans="1:9" ht="15" customHeight="1">
      <c r="A223" s="205"/>
      <c r="B223" s="211"/>
      <c r="C223" s="91">
        <v>165120</v>
      </c>
      <c r="D223" s="64" t="s">
        <v>129</v>
      </c>
      <c r="E223" s="64" t="str">
        <f>C223&amp;D223</f>
        <v>165120,</v>
      </c>
      <c r="F223" s="114" t="s">
        <v>586</v>
      </c>
      <c r="G223" s="132" t="s">
        <v>587</v>
      </c>
      <c r="H223" s="77" t="s">
        <v>588</v>
      </c>
      <c r="I223" s="91" t="s">
        <v>133</v>
      </c>
    </row>
    <row r="224" spans="1:9" ht="15" customHeight="1">
      <c r="A224" s="206"/>
      <c r="B224" s="212"/>
      <c r="C224" s="91">
        <v>147402</v>
      </c>
      <c r="D224" s="64" t="s">
        <v>129</v>
      </c>
      <c r="E224" s="64" t="str">
        <f>C224&amp;D224</f>
        <v>147402,</v>
      </c>
      <c r="F224" s="114" t="s">
        <v>589</v>
      </c>
      <c r="G224" s="132" t="s">
        <v>590</v>
      </c>
      <c r="H224" s="77" t="s">
        <v>588</v>
      </c>
      <c r="I224" s="91" t="s">
        <v>133</v>
      </c>
    </row>
  </sheetData>
  <mergeCells count="10">
    <mergeCell ref="B3:B7"/>
    <mergeCell ref="B11:B15"/>
    <mergeCell ref="B17:B19"/>
    <mergeCell ref="B21:B40"/>
    <mergeCell ref="B42:B224"/>
    <mergeCell ref="A3:A7"/>
    <mergeCell ref="A11:A15"/>
    <mergeCell ref="A17:A18"/>
    <mergeCell ref="A21:A40"/>
    <mergeCell ref="A42:A224"/>
  </mergeCells>
  <phoneticPr fontId="13" type="noConversion"/>
  <pageMargins left="0.75" right="0.75" top="1" bottom="1" header="0.50902777777777797" footer="0.50902777777777797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27"/>
  <sheetViews>
    <sheetView topLeftCell="A13" workbookViewId="0">
      <selection activeCell="B52" sqref="B52"/>
    </sheetView>
  </sheetViews>
  <sheetFormatPr defaultColWidth="9" defaultRowHeight="14.25"/>
  <cols>
    <col min="1" max="1" width="7.75" style="52" customWidth="1"/>
    <col min="2" max="2" width="7" style="56" customWidth="1"/>
    <col min="3" max="3" width="12" style="56" customWidth="1"/>
    <col min="4" max="4" width="11" style="55" customWidth="1"/>
    <col min="5" max="5" width="24.75" style="55" customWidth="1"/>
    <col min="6" max="6" width="4.75" style="29" customWidth="1"/>
    <col min="7" max="7" width="6.875" style="29" customWidth="1"/>
    <col min="8" max="8" width="7.875" style="29" customWidth="1"/>
    <col min="9" max="9" width="8.625" style="29" customWidth="1"/>
    <col min="10" max="10" width="9.375" style="29" customWidth="1"/>
    <col min="11" max="11" width="7.25" style="29" customWidth="1"/>
    <col min="12" max="12" width="5.25" style="29" customWidth="1"/>
    <col min="13" max="13" width="5.125" style="29" customWidth="1"/>
    <col min="14" max="14" width="4.875" style="29" customWidth="1"/>
    <col min="15" max="15" width="18.375" style="55" customWidth="1"/>
    <col min="16" max="256" width="9" style="55"/>
    <col min="257" max="16384" width="9" style="4"/>
  </cols>
  <sheetData>
    <row r="1" spans="1:245" s="52" customFormat="1" ht="18.95" customHeight="1">
      <c r="A1" s="216"/>
      <c r="B1" s="217"/>
      <c r="C1" s="216"/>
      <c r="D1" s="216"/>
      <c r="E1" s="216"/>
      <c r="F1" s="216"/>
      <c r="G1" s="216"/>
      <c r="H1" s="58"/>
      <c r="I1" s="218" t="s">
        <v>591</v>
      </c>
      <c r="J1" s="218"/>
      <c r="K1" s="97"/>
      <c r="L1" s="218" t="s">
        <v>592</v>
      </c>
      <c r="M1" s="218"/>
      <c r="N1" s="218"/>
      <c r="O1" s="58"/>
    </row>
    <row r="2" spans="1:245" s="53" customFormat="1" ht="30" customHeight="1">
      <c r="A2" s="5"/>
      <c r="B2" s="49" t="s">
        <v>123</v>
      </c>
      <c r="C2" s="5" t="s">
        <v>124</v>
      </c>
      <c r="D2" s="5" t="s">
        <v>125</v>
      </c>
      <c r="E2" s="59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pans="1:245" s="54" customFormat="1" ht="63" customHeight="1">
      <c r="A3" s="5" t="s">
        <v>0</v>
      </c>
      <c r="B3" s="60">
        <v>115733</v>
      </c>
      <c r="C3" s="60" t="s">
        <v>130</v>
      </c>
      <c r="D3" s="61" t="s">
        <v>131</v>
      </c>
      <c r="E3" s="62" t="s">
        <v>132</v>
      </c>
      <c r="F3" s="61" t="s">
        <v>133</v>
      </c>
      <c r="G3" s="61">
        <v>1099</v>
      </c>
      <c r="H3" s="61">
        <v>264</v>
      </c>
      <c r="I3" s="61">
        <v>355</v>
      </c>
      <c r="J3" s="61">
        <v>448</v>
      </c>
      <c r="K3" s="98" t="s">
        <v>598</v>
      </c>
      <c r="L3" s="61">
        <v>90</v>
      </c>
      <c r="M3" s="61">
        <v>105</v>
      </c>
      <c r="N3" s="61">
        <v>120</v>
      </c>
      <c r="O3" s="61" t="s">
        <v>599</v>
      </c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</row>
    <row r="4" spans="1:245" s="55" customFormat="1" ht="15.95" customHeight="1">
      <c r="A4" s="222" t="s">
        <v>134</v>
      </c>
      <c r="B4" s="63">
        <v>84174</v>
      </c>
      <c r="C4" s="63" t="s">
        <v>136</v>
      </c>
      <c r="D4" s="63" t="s">
        <v>600</v>
      </c>
      <c r="E4" s="63" t="s">
        <v>155</v>
      </c>
      <c r="F4" s="64" t="s">
        <v>133</v>
      </c>
      <c r="G4" s="61">
        <v>35</v>
      </c>
      <c r="H4" s="207">
        <v>246975.5</v>
      </c>
      <c r="I4" s="208">
        <v>271673</v>
      </c>
      <c r="J4" s="208">
        <v>296371</v>
      </c>
      <c r="K4" s="230">
        <v>0.05</v>
      </c>
      <c r="L4" s="235">
        <v>7.0000000000000007E-2</v>
      </c>
      <c r="M4" s="235">
        <v>0.09</v>
      </c>
      <c r="N4" s="235">
        <v>0.11</v>
      </c>
      <c r="O4" s="99"/>
    </row>
    <row r="5" spans="1:245" s="55" customFormat="1" ht="15.95" customHeight="1">
      <c r="A5" s="223"/>
      <c r="B5" s="21">
        <v>21580</v>
      </c>
      <c r="C5" s="21" t="s">
        <v>139</v>
      </c>
      <c r="D5" s="21" t="s">
        <v>140</v>
      </c>
      <c r="E5" s="21" t="s">
        <v>141</v>
      </c>
      <c r="F5" s="10" t="s">
        <v>133</v>
      </c>
      <c r="G5" s="61">
        <v>98</v>
      </c>
      <c r="H5" s="205"/>
      <c r="I5" s="214"/>
      <c r="J5" s="214"/>
      <c r="K5" s="231"/>
      <c r="L5" s="236"/>
      <c r="M5" s="236"/>
      <c r="N5" s="236"/>
      <c r="O5" s="99"/>
    </row>
    <row r="6" spans="1:245" s="55" customFormat="1" ht="15.95" customHeight="1">
      <c r="A6" s="223"/>
      <c r="B6" s="67">
        <v>166880</v>
      </c>
      <c r="C6" s="68" t="s">
        <v>142</v>
      </c>
      <c r="D6" s="68" t="s">
        <v>143</v>
      </c>
      <c r="E6" s="68" t="s">
        <v>144</v>
      </c>
      <c r="F6" s="10"/>
      <c r="G6" s="61"/>
      <c r="H6" s="205"/>
      <c r="I6" s="214"/>
      <c r="J6" s="214"/>
      <c r="K6" s="231"/>
      <c r="L6" s="236"/>
      <c r="M6" s="236"/>
      <c r="N6" s="236"/>
      <c r="O6" s="99"/>
    </row>
    <row r="7" spans="1:245" s="55" customFormat="1" ht="15.95" customHeight="1">
      <c r="A7" s="223"/>
      <c r="B7" s="67">
        <v>40226</v>
      </c>
      <c r="C7" s="68" t="s">
        <v>142</v>
      </c>
      <c r="D7" s="68" t="s">
        <v>145</v>
      </c>
      <c r="E7" s="68" t="s">
        <v>144</v>
      </c>
      <c r="F7" s="10"/>
      <c r="G7" s="61"/>
      <c r="H7" s="205"/>
      <c r="I7" s="214"/>
      <c r="J7" s="214"/>
      <c r="K7" s="231"/>
      <c r="L7" s="236"/>
      <c r="M7" s="236"/>
      <c r="N7" s="236"/>
      <c r="O7" s="99"/>
    </row>
    <row r="8" spans="1:245" s="55" customFormat="1" ht="15.95" customHeight="1">
      <c r="A8" s="223"/>
      <c r="B8" s="67">
        <v>133360</v>
      </c>
      <c r="C8" s="68" t="s">
        <v>147</v>
      </c>
      <c r="D8" s="68" t="s">
        <v>183</v>
      </c>
      <c r="E8" s="68" t="s">
        <v>601</v>
      </c>
      <c r="F8" s="69" t="s">
        <v>133</v>
      </c>
      <c r="G8" s="69">
        <v>39.9</v>
      </c>
      <c r="H8" s="205"/>
      <c r="I8" s="214"/>
      <c r="J8" s="214"/>
      <c r="K8" s="232"/>
      <c r="L8" s="237"/>
      <c r="M8" s="237"/>
      <c r="N8" s="237"/>
      <c r="O8" s="99"/>
    </row>
    <row r="9" spans="1:245" s="55" customFormat="1" ht="15.95" customHeight="1">
      <c r="A9" s="223"/>
      <c r="B9" s="70">
        <v>75138</v>
      </c>
      <c r="C9" s="71" t="s">
        <v>148</v>
      </c>
      <c r="D9" s="71" t="s">
        <v>149</v>
      </c>
      <c r="E9" s="71" t="s">
        <v>150</v>
      </c>
      <c r="F9" s="72" t="s">
        <v>133</v>
      </c>
      <c r="G9" s="69"/>
      <c r="H9" s="205"/>
      <c r="I9" s="214"/>
      <c r="J9" s="214"/>
      <c r="K9" s="232"/>
      <c r="L9" s="237"/>
      <c r="M9" s="237"/>
      <c r="N9" s="237"/>
      <c r="O9" s="99"/>
    </row>
    <row r="10" spans="1:245" s="55" customFormat="1" ht="15.95" customHeight="1">
      <c r="A10" s="223"/>
      <c r="B10" s="67" t="s">
        <v>151</v>
      </c>
      <c r="C10" s="68" t="s">
        <v>148</v>
      </c>
      <c r="D10" s="68" t="s">
        <v>149</v>
      </c>
      <c r="E10" s="68" t="s">
        <v>152</v>
      </c>
      <c r="F10" s="69" t="s">
        <v>133</v>
      </c>
      <c r="G10" s="69"/>
      <c r="H10" s="205"/>
      <c r="I10" s="214"/>
      <c r="J10" s="214"/>
      <c r="K10" s="232"/>
      <c r="L10" s="237"/>
      <c r="M10" s="237"/>
      <c r="N10" s="237"/>
      <c r="O10" s="99"/>
    </row>
    <row r="11" spans="1:245" s="55" customFormat="1" ht="15.95" customHeight="1">
      <c r="A11" s="224"/>
      <c r="B11" s="67">
        <v>31440</v>
      </c>
      <c r="C11" s="68" t="s">
        <v>153</v>
      </c>
      <c r="D11" s="68" t="s">
        <v>154</v>
      </c>
      <c r="E11" s="63" t="s">
        <v>155</v>
      </c>
      <c r="F11" s="69" t="s">
        <v>133</v>
      </c>
      <c r="G11" s="69"/>
      <c r="H11" s="206"/>
      <c r="I11" s="209"/>
      <c r="J11" s="209"/>
      <c r="K11" s="232"/>
      <c r="L11" s="237"/>
      <c r="M11" s="237"/>
      <c r="N11" s="237"/>
      <c r="O11" s="99"/>
    </row>
    <row r="12" spans="1:245" s="52" customFormat="1" ht="15.95" customHeight="1">
      <c r="A12" s="57" t="s">
        <v>134</v>
      </c>
      <c r="B12" s="73"/>
      <c r="C12" s="73"/>
      <c r="D12" s="73"/>
      <c r="E12" s="74"/>
      <c r="F12" s="75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00"/>
    </row>
    <row r="13" spans="1:245" s="55" customFormat="1" ht="12">
      <c r="A13" s="216" t="s">
        <v>156</v>
      </c>
      <c r="B13" s="63">
        <v>118954</v>
      </c>
      <c r="C13" s="63" t="s">
        <v>157</v>
      </c>
      <c r="D13" s="63" t="s">
        <v>158</v>
      </c>
      <c r="E13" s="76" t="s">
        <v>159</v>
      </c>
      <c r="F13" s="64" t="s">
        <v>133</v>
      </c>
      <c r="G13" s="61">
        <v>21.9</v>
      </c>
      <c r="H13" s="207">
        <v>9224</v>
      </c>
      <c r="I13" s="227">
        <v>10153</v>
      </c>
      <c r="J13" s="227">
        <v>11077</v>
      </c>
      <c r="K13" s="213">
        <v>1</v>
      </c>
      <c r="L13" s="101">
        <v>1</v>
      </c>
      <c r="M13" s="10">
        <v>1.5</v>
      </c>
      <c r="N13" s="10">
        <v>2.5</v>
      </c>
      <c r="O13" s="99"/>
    </row>
    <row r="14" spans="1:245" s="55" customFormat="1" ht="12">
      <c r="A14" s="216"/>
      <c r="B14" s="63">
        <v>136714</v>
      </c>
      <c r="C14" s="63" t="s">
        <v>160</v>
      </c>
      <c r="D14" s="63" t="s">
        <v>161</v>
      </c>
      <c r="E14" s="63" t="s">
        <v>162</v>
      </c>
      <c r="F14" s="64" t="s">
        <v>133</v>
      </c>
      <c r="G14" s="61">
        <v>29.8</v>
      </c>
      <c r="H14" s="205"/>
      <c r="I14" s="228"/>
      <c r="J14" s="228"/>
      <c r="K14" s="211"/>
      <c r="L14" s="101">
        <v>1</v>
      </c>
      <c r="M14" s="10">
        <v>1.5</v>
      </c>
      <c r="N14" s="10">
        <v>2.5</v>
      </c>
      <c r="O14" s="99"/>
    </row>
    <row r="15" spans="1:245" s="55" customFormat="1" ht="12.75">
      <c r="A15" s="216"/>
      <c r="B15" s="67">
        <v>104690</v>
      </c>
      <c r="C15" s="68" t="s">
        <v>163</v>
      </c>
      <c r="D15" s="68" t="s">
        <v>164</v>
      </c>
      <c r="E15" s="68" t="s">
        <v>144</v>
      </c>
      <c r="F15" s="64" t="s">
        <v>133</v>
      </c>
      <c r="G15" s="61"/>
      <c r="H15" s="205"/>
      <c r="I15" s="228"/>
      <c r="J15" s="228"/>
      <c r="K15" s="211"/>
      <c r="L15" s="10">
        <v>2</v>
      </c>
      <c r="M15" s="10">
        <v>3</v>
      </c>
      <c r="N15" s="10">
        <v>4</v>
      </c>
      <c r="O15" s="99"/>
    </row>
    <row r="16" spans="1:245" s="55" customFormat="1" ht="12.75">
      <c r="A16" s="216"/>
      <c r="B16" s="67">
        <v>48831</v>
      </c>
      <c r="C16" s="63" t="s">
        <v>603</v>
      </c>
      <c r="D16" s="77" t="s">
        <v>604</v>
      </c>
      <c r="E16" s="63" t="s">
        <v>167</v>
      </c>
      <c r="F16" s="64" t="s">
        <v>133</v>
      </c>
      <c r="G16" s="61"/>
      <c r="H16" s="205"/>
      <c r="I16" s="228"/>
      <c r="J16" s="228"/>
      <c r="K16" s="211"/>
      <c r="L16" s="10">
        <v>0.5</v>
      </c>
      <c r="M16" s="10">
        <v>1</v>
      </c>
      <c r="N16" s="10">
        <v>1.5</v>
      </c>
      <c r="O16" s="99"/>
    </row>
    <row r="17" spans="1:15" s="55" customFormat="1" ht="12.75">
      <c r="A17" s="216"/>
      <c r="B17" s="67">
        <v>117255</v>
      </c>
      <c r="C17" s="68" t="s">
        <v>168</v>
      </c>
      <c r="D17" s="78" t="s">
        <v>605</v>
      </c>
      <c r="E17" s="78" t="s">
        <v>149</v>
      </c>
      <c r="F17" s="64" t="s">
        <v>133</v>
      </c>
      <c r="G17" s="61"/>
      <c r="H17" s="205"/>
      <c r="I17" s="228"/>
      <c r="J17" s="228"/>
      <c r="K17" s="211"/>
      <c r="L17" s="10">
        <v>2</v>
      </c>
      <c r="M17" s="10">
        <v>3</v>
      </c>
      <c r="N17" s="10">
        <v>4</v>
      </c>
      <c r="O17" s="99"/>
    </row>
    <row r="18" spans="1:15" s="55" customFormat="1" ht="12.75">
      <c r="A18" s="216"/>
      <c r="B18" s="67">
        <v>160637</v>
      </c>
      <c r="C18" s="71" t="s">
        <v>169</v>
      </c>
      <c r="D18" s="71" t="s">
        <v>149</v>
      </c>
      <c r="E18" s="71" t="s">
        <v>170</v>
      </c>
      <c r="F18" s="71" t="s">
        <v>146</v>
      </c>
      <c r="G18" s="61"/>
      <c r="H18" s="206"/>
      <c r="I18" s="229"/>
      <c r="J18" s="229"/>
      <c r="K18" s="211"/>
      <c r="L18" s="10">
        <v>2</v>
      </c>
      <c r="M18" s="10">
        <v>3</v>
      </c>
      <c r="N18" s="10">
        <v>4</v>
      </c>
      <c r="O18" s="99"/>
    </row>
    <row r="19" spans="1:15" s="52" customFormat="1" ht="15" customHeight="1">
      <c r="A19" s="57" t="s">
        <v>156</v>
      </c>
      <c r="B19" s="79"/>
      <c r="C19" s="73"/>
      <c r="D19" s="80"/>
      <c r="E19" s="74"/>
      <c r="F19" s="31"/>
      <c r="G19" s="75" t="s">
        <v>120</v>
      </c>
      <c r="H19" s="75">
        <f t="shared" ref="H19:J19" si="1">H13</f>
        <v>9224</v>
      </c>
      <c r="I19" s="32">
        <f t="shared" si="1"/>
        <v>10153</v>
      </c>
      <c r="J19" s="32">
        <f t="shared" si="1"/>
        <v>11077</v>
      </c>
      <c r="K19" s="31"/>
      <c r="L19" s="10"/>
      <c r="M19" s="31"/>
      <c r="N19" s="31"/>
      <c r="O19" s="100"/>
    </row>
    <row r="20" spans="1:15" s="55" customFormat="1" ht="15" customHeight="1">
      <c r="A20" s="222" t="s">
        <v>3</v>
      </c>
      <c r="B20" s="67">
        <v>75028</v>
      </c>
      <c r="C20" s="67" t="s">
        <v>172</v>
      </c>
      <c r="D20" s="68" t="s">
        <v>173</v>
      </c>
      <c r="E20" s="78" t="s">
        <v>174</v>
      </c>
      <c r="F20" s="69" t="s">
        <v>133</v>
      </c>
      <c r="G20" s="64">
        <v>25.8</v>
      </c>
      <c r="H20" s="225">
        <v>49836</v>
      </c>
      <c r="I20" s="225">
        <v>54820</v>
      </c>
      <c r="J20" s="225">
        <v>59803</v>
      </c>
      <c r="K20" s="233">
        <v>0.04</v>
      </c>
      <c r="L20" s="233">
        <v>0.05</v>
      </c>
      <c r="M20" s="233">
        <v>7.0000000000000007E-2</v>
      </c>
      <c r="N20" s="233">
        <v>0.09</v>
      </c>
      <c r="O20" s="99"/>
    </row>
    <row r="21" spans="1:15" s="55" customFormat="1" ht="15" customHeight="1">
      <c r="A21" s="223"/>
      <c r="B21" s="67">
        <v>171872</v>
      </c>
      <c r="C21" s="63" t="s">
        <v>175</v>
      </c>
      <c r="D21" s="68" t="s">
        <v>176</v>
      </c>
      <c r="E21" s="81" t="s">
        <v>177</v>
      </c>
      <c r="F21" s="64" t="s">
        <v>133</v>
      </c>
      <c r="G21" s="64">
        <v>26.9</v>
      </c>
      <c r="H21" s="225"/>
      <c r="I21" s="225"/>
      <c r="J21" s="225"/>
      <c r="K21" s="233"/>
      <c r="L21" s="234"/>
      <c r="M21" s="234"/>
      <c r="N21" s="234"/>
      <c r="O21" s="99"/>
    </row>
    <row r="22" spans="1:15" s="55" customFormat="1" ht="12">
      <c r="A22" s="224"/>
      <c r="B22" s="21">
        <v>134798</v>
      </c>
      <c r="C22" s="21" t="s">
        <v>179</v>
      </c>
      <c r="D22" s="21" t="s">
        <v>180</v>
      </c>
      <c r="E22" s="82" t="s">
        <v>181</v>
      </c>
      <c r="F22" s="10" t="s">
        <v>133</v>
      </c>
      <c r="G22" s="10">
        <v>42</v>
      </c>
      <c r="H22" s="226"/>
      <c r="I22" s="226"/>
      <c r="J22" s="226"/>
      <c r="K22" s="234"/>
      <c r="L22" s="103">
        <v>0.03</v>
      </c>
      <c r="M22" s="104">
        <v>0.04</v>
      </c>
      <c r="N22" s="104">
        <v>0.05</v>
      </c>
      <c r="O22" s="99" t="s">
        <v>606</v>
      </c>
    </row>
    <row r="23" spans="1:15" s="52" customFormat="1" ht="24" customHeight="1">
      <c r="A23" s="57" t="s">
        <v>3</v>
      </c>
      <c r="B23" s="79"/>
      <c r="C23" s="73"/>
      <c r="D23" s="83"/>
      <c r="E23" s="84"/>
      <c r="F23" s="31"/>
      <c r="G23" s="75" t="s">
        <v>120</v>
      </c>
      <c r="H23" s="31">
        <f t="shared" ref="H23:J23" si="2">H20</f>
        <v>49836</v>
      </c>
      <c r="I23" s="32">
        <f t="shared" si="2"/>
        <v>54820</v>
      </c>
      <c r="J23" s="32">
        <f t="shared" si="2"/>
        <v>59803</v>
      </c>
      <c r="K23" s="31"/>
      <c r="L23" s="31"/>
      <c r="M23" s="31"/>
      <c r="N23" s="31"/>
      <c r="O23" s="100"/>
    </row>
    <row r="24" spans="1:15" s="55" customFormat="1" ht="41.1" customHeight="1">
      <c r="A24" s="85" t="s">
        <v>4</v>
      </c>
      <c r="B24" s="86">
        <v>47683</v>
      </c>
      <c r="C24" s="87" t="s">
        <v>182</v>
      </c>
      <c r="D24" s="87" t="s">
        <v>183</v>
      </c>
      <c r="E24" s="88" t="s">
        <v>141</v>
      </c>
      <c r="F24" s="89" t="s">
        <v>133</v>
      </c>
      <c r="G24" s="89">
        <v>17.8</v>
      </c>
      <c r="H24" s="89">
        <v>601614</v>
      </c>
      <c r="I24" s="105"/>
      <c r="J24" s="106"/>
      <c r="K24" s="107">
        <v>0.03</v>
      </c>
      <c r="L24" s="219" t="s">
        <v>607</v>
      </c>
      <c r="M24" s="220"/>
      <c r="N24" s="221"/>
      <c r="O24" s="99"/>
    </row>
    <row r="25" spans="1:15" s="55" customFormat="1" ht="23.1" customHeight="1">
      <c r="A25" s="90" t="s">
        <v>5</v>
      </c>
      <c r="B25" s="77"/>
      <c r="C25" s="63" t="s">
        <v>5</v>
      </c>
      <c r="D25" s="77"/>
      <c r="E25" s="77"/>
      <c r="F25" s="91"/>
      <c r="G25" s="91"/>
      <c r="H25" s="92">
        <v>165983</v>
      </c>
      <c r="I25" s="108">
        <v>182582</v>
      </c>
      <c r="J25" s="108">
        <v>199180</v>
      </c>
      <c r="K25" s="104">
        <v>0.05</v>
      </c>
      <c r="L25" s="104">
        <v>0.15</v>
      </c>
      <c r="M25" s="104">
        <v>0.2</v>
      </c>
      <c r="N25" s="104">
        <v>0.25</v>
      </c>
      <c r="O25" s="109" t="s">
        <v>608</v>
      </c>
    </row>
    <row r="26" spans="1:15" s="53" customFormat="1" ht="48.95" customHeight="1">
      <c r="A26" s="57" t="s">
        <v>222</v>
      </c>
      <c r="B26" s="93"/>
      <c r="C26" s="94" t="s">
        <v>609</v>
      </c>
      <c r="D26" s="95"/>
      <c r="E26" s="95"/>
      <c r="F26" s="96"/>
      <c r="G26" s="96"/>
      <c r="H26" s="96">
        <v>1538433.63072</v>
      </c>
      <c r="I26" s="110">
        <v>1675378.1437919999</v>
      </c>
      <c r="J26" s="110">
        <v>1844742.622464</v>
      </c>
      <c r="K26" s="103">
        <v>0.05</v>
      </c>
      <c r="L26" s="103">
        <v>0.08</v>
      </c>
      <c r="M26" s="103">
        <v>0.1</v>
      </c>
      <c r="N26" s="103">
        <v>0.12</v>
      </c>
      <c r="O26" s="99" t="s">
        <v>610</v>
      </c>
    </row>
    <row r="27" spans="1:15">
      <c r="C27" s="29" t="s">
        <v>611</v>
      </c>
      <c r="H27" s="29" t="s">
        <v>612</v>
      </c>
      <c r="O27" s="55" t="s">
        <v>613</v>
      </c>
    </row>
  </sheetData>
  <mergeCells count="25">
    <mergeCell ref="M4:M11"/>
    <mergeCell ref="M20:M21"/>
    <mergeCell ref="N4:N11"/>
    <mergeCell ref="N20:N21"/>
    <mergeCell ref="K4:K11"/>
    <mergeCell ref="K13:K18"/>
    <mergeCell ref="K20:K22"/>
    <mergeCell ref="L4:L11"/>
    <mergeCell ref="L20:L21"/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</mergeCells>
  <phoneticPr fontId="13" type="noConversion"/>
  <pageMargins left="0.31458333333333299" right="7.9166666666666705E-2" top="0.27916666666666701" bottom="0.15902777777777799" header="0.23888888888888901" footer="0.159027777777777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spans="1:13" ht="33.950000000000003" customHeight="1">
      <c r="A1" s="238" t="s">
        <v>614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6"/>
    </row>
    <row r="2" spans="1:13" ht="36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27"/>
      <c r="L3" s="28"/>
      <c r="M3" s="29"/>
    </row>
    <row r="4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28"/>
      <c r="K4" s="27"/>
      <c r="L4" s="28"/>
      <c r="M4" s="30"/>
    </row>
    <row r="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28"/>
      <c r="K5" s="27"/>
      <c r="L5" s="28"/>
      <c r="M5" s="29"/>
    </row>
    <row r="6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28"/>
      <c r="K6" s="27"/>
      <c r="L6" s="28"/>
      <c r="M6" s="29"/>
    </row>
    <row r="7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28"/>
      <c r="K7" s="27"/>
      <c r="L7" s="28"/>
      <c r="M7" s="30"/>
    </row>
    <row r="8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28"/>
      <c r="K8" s="27"/>
      <c r="L8" s="28"/>
      <c r="M8" s="30"/>
    </row>
    <row r="9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28"/>
      <c r="K9" s="27"/>
      <c r="L9" s="28"/>
      <c r="M9" s="30"/>
    </row>
    <row r="10" spans="1:13">
      <c r="A10" s="17"/>
      <c r="B10" s="10"/>
      <c r="C10" s="10"/>
      <c r="D10" s="10"/>
      <c r="E10" s="10"/>
      <c r="F10" s="10"/>
      <c r="G10" s="10"/>
      <c r="H10" s="10"/>
      <c r="I10" s="31" t="s">
        <v>120</v>
      </c>
      <c r="J10" s="32">
        <f>SUM(J3:J9)</f>
        <v>0</v>
      </c>
      <c r="K10" s="27">
        <v>0.81</v>
      </c>
      <c r="L10" s="28">
        <f>J10*0.5+J10*0.5*K10</f>
        <v>0</v>
      </c>
      <c r="M10" s="33"/>
    </row>
    <row r="11" spans="1:13">
      <c r="A11" s="17"/>
      <c r="B11" s="15"/>
      <c r="C11" s="15"/>
      <c r="D11" s="15"/>
      <c r="E11" s="18"/>
      <c r="F11" s="252" t="s">
        <v>625</v>
      </c>
      <c r="G11" s="5" t="s">
        <v>626</v>
      </c>
      <c r="H11" s="5" t="s">
        <v>627</v>
      </c>
      <c r="I11" s="5" t="s">
        <v>628</v>
      </c>
      <c r="J11" s="31" t="s">
        <v>629</v>
      </c>
      <c r="K11" s="31"/>
      <c r="L11" s="34" t="s">
        <v>630</v>
      </c>
      <c r="M11" s="35"/>
    </row>
    <row r="12" spans="1:13">
      <c r="B12" s="15"/>
      <c r="C12" s="15"/>
      <c r="D12" s="15"/>
      <c r="E12" s="18"/>
      <c r="F12" s="253"/>
      <c r="G12" s="19"/>
      <c r="H12" s="20"/>
      <c r="I12" s="19"/>
      <c r="J12" s="10"/>
      <c r="K12" s="27"/>
      <c r="L12" s="28">
        <v>1446.8</v>
      </c>
      <c r="M12" s="30"/>
    </row>
    <row r="13" spans="1:13">
      <c r="A13" s="21"/>
      <c r="B13" s="10"/>
      <c r="C13" s="10"/>
      <c r="D13" s="10"/>
      <c r="E13" s="10"/>
      <c r="F13" s="10"/>
      <c r="G13" s="10"/>
      <c r="H13" s="10"/>
      <c r="I13" s="31" t="s">
        <v>631</v>
      </c>
      <c r="J13" s="34">
        <f>SUM(J10:J12)</f>
        <v>0</v>
      </c>
      <c r="K13" s="34"/>
      <c r="L13" s="34">
        <f>SUM(L10:L12)</f>
        <v>1446.8</v>
      </c>
      <c r="M13" s="35"/>
    </row>
    <row r="14" spans="1:13">
      <c r="E14" s="22"/>
      <c r="F14" s="22"/>
      <c r="G14" s="22"/>
      <c r="H14" s="22"/>
      <c r="I14" s="22"/>
      <c r="J14" s="22"/>
      <c r="K14" s="22"/>
    </row>
    <row r="15" spans="1:13">
      <c r="A15" s="4" t="s">
        <v>632</v>
      </c>
      <c r="D15" s="4" t="s">
        <v>611</v>
      </c>
      <c r="E15" s="22"/>
      <c r="F15" s="22"/>
      <c r="G15" s="22"/>
      <c r="H15" s="22" t="s">
        <v>612</v>
      </c>
      <c r="I15" s="22"/>
      <c r="J15" s="22"/>
      <c r="K15" s="22"/>
      <c r="L15" s="36" t="s">
        <v>613</v>
      </c>
      <c r="M15" s="36"/>
    </row>
    <row r="18" spans="1:255" s="1" customFormat="1" ht="12.95" hidden="1" customHeight="1">
      <c r="A18" s="23"/>
      <c r="B18" s="23"/>
      <c r="C18" s="23"/>
      <c r="D18" s="23"/>
      <c r="E18" s="239" t="s">
        <v>0</v>
      </c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1" t="s">
        <v>134</v>
      </c>
      <c r="S18" s="242"/>
      <c r="T18" s="242"/>
      <c r="U18" s="242"/>
      <c r="V18" s="242"/>
      <c r="W18" s="242"/>
      <c r="X18" s="242"/>
      <c r="Y18" s="242"/>
      <c r="Z18" s="242"/>
      <c r="AA18" s="242"/>
      <c r="AB18" s="243" t="s">
        <v>156</v>
      </c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00" t="s">
        <v>3</v>
      </c>
      <c r="AP18" s="200"/>
      <c r="AQ18" s="200"/>
      <c r="AR18" s="200"/>
      <c r="AS18" s="200"/>
      <c r="AT18" s="244"/>
      <c r="AU18" s="244"/>
      <c r="AV18" s="244"/>
      <c r="AW18" s="244"/>
      <c r="AX18" s="244"/>
      <c r="AY18" s="244"/>
      <c r="AZ18" s="244"/>
      <c r="BA18" s="245" t="s">
        <v>4</v>
      </c>
      <c r="BB18" s="246"/>
      <c r="BC18" s="246"/>
      <c r="BD18" s="246"/>
      <c r="BE18" s="247"/>
      <c r="BF18" s="248" t="s">
        <v>184</v>
      </c>
      <c r="BG18" s="248"/>
      <c r="BH18" s="248"/>
      <c r="BI18" s="248"/>
      <c r="BJ18" s="248"/>
      <c r="BK18" s="249"/>
      <c r="BL18" s="249"/>
      <c r="BM18" s="249"/>
      <c r="BN18" s="249"/>
      <c r="BO18" s="249"/>
      <c r="BP18" s="250" t="s">
        <v>222</v>
      </c>
      <c r="BQ18" s="250"/>
      <c r="BR18" s="250"/>
      <c r="BS18" s="250"/>
      <c r="BT18" s="250"/>
      <c r="BU18" s="250"/>
      <c r="BV18" s="250"/>
      <c r="BW18" s="250"/>
      <c r="BX18" s="250"/>
      <c r="BY18" s="250"/>
      <c r="BZ18" s="251" t="s">
        <v>120</v>
      </c>
      <c r="CA18" s="251"/>
      <c r="CB18" s="251"/>
      <c r="CC18" s="251"/>
    </row>
    <row r="19" spans="1:255" s="2" customFormat="1" ht="24.95" hidden="1" customHeight="1">
      <c r="A19" s="5" t="s">
        <v>7</v>
      </c>
      <c r="B19" s="5" t="s">
        <v>8</v>
      </c>
      <c r="C19" s="5" t="s">
        <v>9</v>
      </c>
      <c r="D19" s="5" t="s">
        <v>10</v>
      </c>
      <c r="E19" s="24" t="s">
        <v>11</v>
      </c>
      <c r="F19" s="24" t="s">
        <v>12</v>
      </c>
      <c r="G19" s="24" t="s">
        <v>13</v>
      </c>
      <c r="H19" s="24" t="s">
        <v>14</v>
      </c>
      <c r="I19" s="24" t="s">
        <v>15</v>
      </c>
      <c r="J19" s="24" t="s">
        <v>633</v>
      </c>
      <c r="K19" s="37" t="s">
        <v>634</v>
      </c>
      <c r="L19" s="24" t="s">
        <v>635</v>
      </c>
      <c r="M19" s="24" t="s">
        <v>636</v>
      </c>
      <c r="N19" s="24" t="s">
        <v>637</v>
      </c>
      <c r="O19" s="24" t="s">
        <v>638</v>
      </c>
      <c r="P19" s="24" t="s">
        <v>639</v>
      </c>
      <c r="Q19" s="24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4" t="s">
        <v>11</v>
      </c>
      <c r="AC19" s="40" t="s">
        <v>12</v>
      </c>
      <c r="AD19" s="24" t="s">
        <v>13</v>
      </c>
      <c r="AE19" s="24" t="s">
        <v>14</v>
      </c>
      <c r="AF19" s="24" t="s">
        <v>15</v>
      </c>
      <c r="AG19" s="24" t="s">
        <v>641</v>
      </c>
      <c r="AH19" s="24" t="s">
        <v>603</v>
      </c>
      <c r="AI19" s="24" t="s">
        <v>642</v>
      </c>
      <c r="AJ19" s="24" t="s">
        <v>643</v>
      </c>
      <c r="AK19" s="24" t="s">
        <v>637</v>
      </c>
      <c r="AL19" s="24" t="s">
        <v>638</v>
      </c>
      <c r="AM19" s="24" t="s">
        <v>639</v>
      </c>
      <c r="AN19" s="24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43" t="s">
        <v>646</v>
      </c>
      <c r="BB19" s="43" t="s">
        <v>633</v>
      </c>
      <c r="BC19" s="24" t="s">
        <v>647</v>
      </c>
      <c r="BD19" s="24" t="s">
        <v>639</v>
      </c>
      <c r="BE19" s="24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4" t="s">
        <v>11</v>
      </c>
      <c r="BQ19" s="24" t="s">
        <v>12</v>
      </c>
      <c r="BR19" s="24" t="s">
        <v>13</v>
      </c>
      <c r="BS19" s="24" t="s">
        <v>14</v>
      </c>
      <c r="BT19" s="24" t="s">
        <v>17</v>
      </c>
      <c r="BU19" s="24" t="s">
        <v>633</v>
      </c>
      <c r="BV19" s="24" t="s">
        <v>637</v>
      </c>
      <c r="BW19" s="24" t="s">
        <v>638</v>
      </c>
      <c r="BX19" s="24" t="s">
        <v>639</v>
      </c>
      <c r="BY19" s="24" t="s">
        <v>640</v>
      </c>
      <c r="BZ19" s="49" t="s">
        <v>648</v>
      </c>
      <c r="CA19" s="49" t="s">
        <v>649</v>
      </c>
      <c r="CB19" s="49" t="s">
        <v>650</v>
      </c>
      <c r="CC19" s="49" t="s">
        <v>651</v>
      </c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</row>
    <row r="20" spans="1:255" s="3" customFormat="1" ht="12.95" hidden="1" customHeight="1">
      <c r="A20" s="7">
        <v>34</v>
      </c>
      <c r="B20" s="7">
        <v>515</v>
      </c>
      <c r="C20" s="7" t="s">
        <v>56</v>
      </c>
      <c r="D20" s="7" t="s">
        <v>53</v>
      </c>
      <c r="E20" s="25">
        <v>2</v>
      </c>
      <c r="F20" s="25">
        <f>E20+1</f>
        <v>3</v>
      </c>
      <c r="G20" s="25">
        <f>F20+1</f>
        <v>4</v>
      </c>
      <c r="H20" s="25">
        <v>1</v>
      </c>
      <c r="I20" s="25">
        <v>2</v>
      </c>
      <c r="J20" s="38">
        <v>2</v>
      </c>
      <c r="K20" s="39"/>
      <c r="L20" s="38"/>
      <c r="M20" s="38">
        <v>2</v>
      </c>
      <c r="N20" s="38"/>
      <c r="O20" s="38"/>
      <c r="P20" s="38">
        <f>K20*65+L20*30+M20*20</f>
        <v>40</v>
      </c>
      <c r="Q20" s="38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1">
        <v>115</v>
      </c>
      <c r="AC20" s="41">
        <v>132</v>
      </c>
      <c r="AD20" s="41">
        <v>149</v>
      </c>
      <c r="AE20" s="42">
        <v>1</v>
      </c>
      <c r="AF20" s="42">
        <v>115</v>
      </c>
      <c r="AG20" s="42">
        <v>54</v>
      </c>
      <c r="AH20" s="42">
        <v>16</v>
      </c>
      <c r="AI20" s="42">
        <v>27</v>
      </c>
      <c r="AJ20" s="42">
        <f>AG20+AH20+AI20</f>
        <v>97</v>
      </c>
      <c r="AK20" s="42">
        <f>AJ20-AB20</f>
        <v>-18</v>
      </c>
      <c r="AL20" s="42">
        <f>AJ20-AB20</f>
        <v>-18</v>
      </c>
      <c r="AM20" s="42"/>
      <c r="AN20" s="42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44">
        <f>AX20*0.04</f>
        <v>-6.4935999999999998</v>
      </c>
      <c r="BA20" s="45">
        <v>5492</v>
      </c>
      <c r="BB20" s="45">
        <v>3427.56</v>
      </c>
      <c r="BC20" s="45">
        <f>BB20-BA20</f>
        <v>-2064.44</v>
      </c>
      <c r="BD20" s="46">
        <f>BB20*0.1</f>
        <v>342.75599999999997</v>
      </c>
      <c r="BE20" s="46">
        <f>BC20*0.06</f>
        <v>-123.8664</v>
      </c>
      <c r="BF20" s="12">
        <v>1925.6</v>
      </c>
      <c r="BG20" s="8">
        <f>BF20*1.1</f>
        <v>2118.16</v>
      </c>
      <c r="BH20" s="8">
        <f>BF20*1.2</f>
        <v>2310.7199999999998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335.19749999999999</v>
      </c>
      <c r="BO20" s="12"/>
      <c r="BP20" s="47">
        <v>17760</v>
      </c>
      <c r="BQ20" s="48">
        <f>BP20*1.08</f>
        <v>19180.8</v>
      </c>
      <c r="BR20" s="48">
        <f>BQ20*1.08</f>
        <v>20715.263999999999</v>
      </c>
      <c r="BS20" s="47">
        <v>1</v>
      </c>
      <c r="BT20" s="47">
        <v>17760</v>
      </c>
      <c r="BU20" s="50">
        <v>16349.09</v>
      </c>
      <c r="BV20" s="50">
        <f>BU20-BT20</f>
        <v>-1410.91</v>
      </c>
      <c r="BW20" s="50">
        <f>BU20-BT20</f>
        <v>-1410.91</v>
      </c>
      <c r="BX20" s="50">
        <f>BU20*0.08</f>
        <v>1307.9272000000001</v>
      </c>
      <c r="BY20" s="50">
        <f>BV20*0.05</f>
        <v>-70.545500000000004</v>
      </c>
      <c r="BZ20" s="7">
        <f>P20+Z20+AM20+AY20+BD20+BN20+BX20</f>
        <v>2025.8806999999999</v>
      </c>
      <c r="CA20" s="7"/>
      <c r="CB20" s="7"/>
      <c r="CC20" s="7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</row>
  </sheetData>
  <mergeCells count="10">
    <mergeCell ref="BA18:BE18"/>
    <mergeCell ref="BF18:BO18"/>
    <mergeCell ref="BP18:BY18"/>
    <mergeCell ref="BZ18:CC18"/>
    <mergeCell ref="F11:F12"/>
    <mergeCell ref="A1:L1"/>
    <mergeCell ref="E18:Q18"/>
    <mergeCell ref="R18:AA18"/>
    <mergeCell ref="AB18:AN18"/>
    <mergeCell ref="AO18:AZ18"/>
  </mergeCells>
  <phoneticPr fontId="13" type="noConversion"/>
  <pageMargins left="0.75" right="0.75" top="1" bottom="1" header="0.50902777777777797" footer="0.509027777777777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2018-07-31T01:34:35Z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