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100"/>
  </bookViews>
  <sheets>
    <sheet name="任务分配明细表 " sheetId="10" r:id="rId1"/>
    <sheet name="杨伟钰8月金牌" sheetId="7" state="hidden" r:id="rId2"/>
  </sheets>
  <externalReferences>
    <externalReference r:id="rId3"/>
  </externalReferences>
  <definedNames>
    <definedName name="_xlnm._FilterDatabase" localSheetId="0" hidden="1">'任务分配明细表 '!$A$2:$HA$19</definedName>
  </definedNames>
  <calcPr calcId="125725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J13"/>
  <c r="L10"/>
  <c r="J10"/>
  <c r="Y17" i="10"/>
  <c r="Y16"/>
  <c r="Y15"/>
  <c r="Y13"/>
  <c r="Y12"/>
  <c r="Y11"/>
  <c r="Y10"/>
  <c r="Y9"/>
  <c r="Y8"/>
  <c r="Y7"/>
  <c r="Y6"/>
  <c r="Y5"/>
  <c r="Y4"/>
</calcChain>
</file>

<file path=xl/sharedStrings.xml><?xml version="1.0" encoding="utf-8"?>
<sst xmlns="http://schemas.openxmlformats.org/spreadsheetml/2006/main" count="199" uniqueCount="86">
  <si>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</si>
  <si>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</si>
  <si>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</si>
  <si>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</si>
  <si>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</si>
  <si>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</si>
  <si>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</si>
  <si>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</si>
  <si>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</si>
  <si>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</si>
  <si>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</si>
  <si>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</si>
  <si>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</si>
  <si>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</si>
  <si>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</si>
  <si>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</si>
  <si>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</si>
  <si>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</si>
  <si>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</si>
  <si>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</si>
  <si>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</si>
  <si>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</si>
  <si>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</si>
  <si>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</si>
  <si>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</si>
  <si>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</si>
  <si>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</si>
  <si>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</si>
  <si>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</si>
  <si>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</si>
  <si>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</si>
  <si>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</si>
  <si>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</si>
  <si>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</si>
  <si>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城中片区</t>
  </si>
  <si>
    <t>成华区崔家店路药店</t>
  </si>
  <si>
    <t>合计</t>
  </si>
  <si>
    <t>补肾系列</t>
  </si>
  <si>
    <t>感冒系列</t>
  </si>
  <si>
    <t>康复新液</t>
  </si>
  <si>
    <t>藏药</t>
  </si>
  <si>
    <t>大保健品系列</t>
  </si>
  <si>
    <t>散列通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</si>
  <si>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</si>
  <si>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</si>
  <si>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</si>
  <si>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</si>
  <si>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</si>
  <si>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</si>
  <si>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</si>
  <si>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</si>
  <si>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</si>
  <si>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</si>
  <si>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</si>
  <si>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</si>
  <si>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</si>
  <si>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</si>
  <si>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</si>
  <si>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</si>
  <si>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</si>
  <si>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</si>
  <si>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</si>
  <si>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</si>
  <si>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</si>
  <si>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</si>
  <si>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</si>
  <si>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</si>
  <si>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</si>
  <si>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</si>
  <si>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</si>
  <si>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</si>
  <si>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</si>
  <si>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</si>
  <si>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</si>
  <si>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</si>
  <si>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</si>
  <si>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</si>
  <si>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</si>
  <si>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</si>
  <si>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</si>
  <si>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</si>
  <si>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</si>
  <si>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</si>
  <si>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</si>
  <si>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武阳西路店</t>
    <phoneticPr fontId="7" type="noConversion"/>
  </si>
  <si>
    <t>邛崃翠荫路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</si>
</sst>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1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top"/>
    </xf>
    <xf numFmtId="0" fontId="2" fillId="0" borderId="1" xfId="6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2" borderId="1" xfId="6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7" fontId="4" fillId="2" borderId="1" xfId="6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top"/>
    </xf>
    <xf numFmtId="176" fontId="2" fillId="2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0" fontId="8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177" fontId="10" fillId="0" borderId="1" xfId="6" applyNumberFormat="1" applyFont="1" applyFill="1" applyBorder="1" applyAlignment="1">
      <alignment horizontal="center" vertical="top"/>
    </xf>
    <xf numFmtId="177" fontId="10" fillId="0" borderId="1" xfId="6" applyNumberFormat="1" applyFont="1" applyFill="1" applyBorder="1" applyAlignment="1">
      <alignment horizontal="left" vertical="top"/>
    </xf>
    <xf numFmtId="0" fontId="11" fillId="0" borderId="1" xfId="2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center" vertical="center"/>
    </xf>
    <xf numFmtId="0" fontId="10" fillId="0" borderId="1" xfId="6" applyNumberFormat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center" vertical="top"/>
    </xf>
    <xf numFmtId="176" fontId="10" fillId="0" borderId="1" xfId="2" applyNumberFormat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1" applyNumberFormat="1" applyFont="1" applyFill="1" applyAlignment="1">
      <alignment horizontal="center" vertical="top"/>
    </xf>
    <xf numFmtId="0" fontId="12" fillId="0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177" fontId="4" fillId="0" borderId="1" xfId="6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/>
    </xf>
    <xf numFmtId="177" fontId="4" fillId="0" borderId="1" xfId="6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center"/>
    </xf>
    <xf numFmtId="177" fontId="4" fillId="0" borderId="1" xfId="6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</cellXfs>
  <cellStyles count="8">
    <cellStyle name="百分比" xfId="1" builtinId="5"/>
    <cellStyle name="百分比 10 2" xfId="6"/>
    <cellStyle name="常规" xfId="0" builtinId="0"/>
    <cellStyle name="常规 10 2" xfId="2"/>
    <cellStyle name="常规 17" xfId="5"/>
    <cellStyle name="常规 2" xfId="4"/>
    <cellStyle name="常规 20" xfId="3"/>
    <cellStyle name="常规 3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A20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A3" sqref="A3:HA3"/>
    </sheetView>
  </sheetViews>
  <sheetFormatPr defaultColWidth="9" defaultRowHeight="12.95" customHeight="1"/>
  <cols>
    <col min="1" max="1" width="3.125" style="57" customWidth="1"/>
    <col min="2" max="2" width="9.375" style="3" customWidth="1"/>
    <col min="3" max="3" width="10.75" style="57" customWidth="1"/>
    <col min="4" max="4" width="8.125" style="57" customWidth="1"/>
    <col min="5" max="5" width="5.125" style="3" customWidth="1"/>
    <col min="6" max="7" width="5.375" style="3" customWidth="1"/>
    <col min="8" max="8" width="7.875" style="57" customWidth="1"/>
    <col min="9" max="9" width="7.875" style="3" customWidth="1"/>
    <col min="10" max="10" width="7.75" style="58" customWidth="1"/>
    <col min="11" max="11" width="6.375" style="3" customWidth="1"/>
    <col min="12" max="12" width="6.875" style="3" customWidth="1"/>
    <col min="13" max="13" width="6.625" style="3" customWidth="1"/>
    <col min="14" max="14" width="6.875" style="58" customWidth="1"/>
    <col min="15" max="15" width="6.75" style="3" customWidth="1"/>
    <col min="16" max="16" width="5.625" style="3" customWidth="1"/>
    <col min="17" max="17" width="6.25" style="3" customWidth="1"/>
    <col min="18" max="18" width="8.25" style="57" customWidth="1"/>
    <col min="19" max="19" width="9.625" style="57" customWidth="1"/>
    <col min="20" max="20" width="9" style="57"/>
    <col min="21" max="22" width="9.375" style="57"/>
    <col min="23" max="24" width="9" style="57"/>
    <col min="25" max="26" width="10.375" style="57"/>
    <col min="27" max="27" width="9.375" style="57"/>
    <col min="28" max="29" width="10.375" style="57"/>
    <col min="30" max="30" width="9.25" style="57"/>
    <col min="31" max="31" width="9" style="57"/>
    <col min="32" max="34" width="12.625" style="57"/>
    <col min="35" max="35" width="9.25" style="57"/>
    <col min="36" max="36" width="9.375" style="57"/>
    <col min="37" max="127" width="9" style="57"/>
    <col min="128" max="16384" width="9" style="4"/>
  </cols>
  <sheetData>
    <row r="1" spans="1:209" s="53" customFormat="1" ht="12.95" customHeight="1">
      <c r="A1" s="59"/>
      <c r="B1" s="23"/>
      <c r="C1" s="59"/>
      <c r="D1" s="59"/>
      <c r="E1" s="108" t="s">
        <v>0</v>
      </c>
      <c r="F1" s="108"/>
      <c r="G1" s="108"/>
      <c r="H1" s="109"/>
      <c r="I1" s="108"/>
      <c r="J1" s="110" t="s">
        <v>1</v>
      </c>
      <c r="K1" s="110"/>
      <c r="L1" s="110"/>
      <c r="M1" s="110"/>
      <c r="N1" s="110"/>
      <c r="O1" s="110" t="s">
        <v>2</v>
      </c>
      <c r="P1" s="110"/>
      <c r="Q1" s="110"/>
      <c r="R1" s="110"/>
      <c r="S1" s="110"/>
      <c r="T1" s="104" t="s">
        <v>3</v>
      </c>
      <c r="U1" s="105"/>
      <c r="V1" s="105"/>
      <c r="W1" s="105"/>
      <c r="X1" s="106"/>
      <c r="Y1" s="104" t="s">
        <v>4</v>
      </c>
      <c r="Z1" s="105"/>
      <c r="AA1" s="104" t="s">
        <v>5</v>
      </c>
      <c r="AB1" s="105"/>
      <c r="AC1" s="105"/>
      <c r="AD1" s="105"/>
      <c r="AE1" s="106"/>
      <c r="AF1" s="104" t="s">
        <v>6</v>
      </c>
      <c r="AG1" s="105"/>
      <c r="AH1" s="107"/>
      <c r="AI1" s="105"/>
      <c r="AJ1" s="106"/>
    </row>
    <row r="2" spans="1:209" s="54" customFormat="1" ht="24.95" customHeight="1">
      <c r="A2" s="49" t="s">
        <v>7</v>
      </c>
      <c r="B2" s="5" t="s">
        <v>8</v>
      </c>
      <c r="C2" s="49" t="s">
        <v>9</v>
      </c>
      <c r="D2" s="49" t="s">
        <v>10</v>
      </c>
      <c r="E2" s="6" t="s">
        <v>11</v>
      </c>
      <c r="F2" s="6" t="s">
        <v>12</v>
      </c>
      <c r="G2" s="6" t="s">
        <v>13</v>
      </c>
      <c r="H2" s="60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52" t="s">
        <v>11</v>
      </c>
      <c r="U2" s="52" t="s">
        <v>12</v>
      </c>
      <c r="V2" s="52" t="s">
        <v>13</v>
      </c>
      <c r="W2" s="52" t="s">
        <v>14</v>
      </c>
      <c r="X2" s="52" t="s">
        <v>15</v>
      </c>
      <c r="Y2" s="52" t="s">
        <v>16</v>
      </c>
      <c r="Z2" s="52"/>
      <c r="AA2" s="52" t="s">
        <v>11</v>
      </c>
      <c r="AB2" s="52" t="s">
        <v>12</v>
      </c>
      <c r="AC2" s="52" t="s">
        <v>13</v>
      </c>
      <c r="AD2" s="52" t="s">
        <v>14</v>
      </c>
      <c r="AE2" s="52" t="s">
        <v>15</v>
      </c>
      <c r="AF2" s="52" t="s">
        <v>11</v>
      </c>
      <c r="AG2" s="52" t="s">
        <v>12</v>
      </c>
      <c r="AH2" s="52" t="s">
        <v>13</v>
      </c>
      <c r="AI2" s="52" t="s">
        <v>14</v>
      </c>
      <c r="AJ2" s="52" t="s">
        <v>17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</row>
    <row r="3" spans="1:209" s="55" customFormat="1" ht="12">
      <c r="A3" s="145">
        <v>1</v>
      </c>
      <c r="B3" s="146">
        <v>594</v>
      </c>
      <c r="C3" s="145" t="s">
        <v>18</v>
      </c>
      <c r="D3" s="145" t="s">
        <v>19</v>
      </c>
      <c r="E3" s="143">
        <v>1</v>
      </c>
      <c r="F3" s="143">
        <v>2</v>
      </c>
      <c r="G3" s="143">
        <v>3</v>
      </c>
      <c r="H3" s="147">
        <v>1</v>
      </c>
      <c r="I3" s="143">
        <v>1</v>
      </c>
      <c r="J3" s="148">
        <v>1770</v>
      </c>
      <c r="K3" s="149">
        <v>1947</v>
      </c>
      <c r="L3" s="149">
        <v>2124</v>
      </c>
      <c r="M3" s="149">
        <v>1</v>
      </c>
      <c r="N3" s="148">
        <v>1770</v>
      </c>
      <c r="O3" s="143">
        <v>49</v>
      </c>
      <c r="P3" s="150">
        <v>54</v>
      </c>
      <c r="Q3" s="150">
        <v>59</v>
      </c>
      <c r="R3" s="146">
        <v>1</v>
      </c>
      <c r="S3" s="151">
        <v>49</v>
      </c>
      <c r="T3" s="152">
        <v>269.10000000000002</v>
      </c>
      <c r="U3" s="152">
        <v>296.01</v>
      </c>
      <c r="V3" s="152">
        <v>322.92</v>
      </c>
      <c r="W3" s="152">
        <v>1</v>
      </c>
      <c r="X3" s="152">
        <v>269.10000000000002</v>
      </c>
      <c r="Y3" s="152">
        <v>2261.2800000000002</v>
      </c>
      <c r="Z3" s="152">
        <v>2261.2800000000002</v>
      </c>
      <c r="AA3" s="152">
        <v>916.56</v>
      </c>
      <c r="AB3" s="152">
        <v>1008.216</v>
      </c>
      <c r="AC3" s="152">
        <v>1099.8720000000001</v>
      </c>
      <c r="AD3" s="152">
        <v>1</v>
      </c>
      <c r="AE3" s="152">
        <v>916.56</v>
      </c>
      <c r="AF3" s="152">
        <v>9298.7999999999993</v>
      </c>
      <c r="AG3" s="152">
        <v>10228.68</v>
      </c>
      <c r="AH3" s="152">
        <v>11158.56</v>
      </c>
      <c r="AI3" s="152">
        <v>2</v>
      </c>
      <c r="AJ3" s="152">
        <v>10228.68</v>
      </c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29"/>
      <c r="GU3" s="129"/>
      <c r="GV3" s="129"/>
      <c r="GW3" s="129"/>
      <c r="GX3" s="129"/>
      <c r="GY3" s="129"/>
      <c r="GZ3" s="129"/>
      <c r="HA3" s="129"/>
    </row>
    <row r="4" spans="1:209" s="56" customFormat="1" ht="12.95" customHeight="1">
      <c r="A4" s="61">
        <v>2</v>
      </c>
      <c r="B4" s="64">
        <v>549</v>
      </c>
      <c r="C4" s="65" t="s">
        <v>20</v>
      </c>
      <c r="D4" s="65" t="s">
        <v>19</v>
      </c>
      <c r="E4" s="9">
        <v>1</v>
      </c>
      <c r="F4" s="9">
        <v>2</v>
      </c>
      <c r="G4" s="9">
        <v>3</v>
      </c>
      <c r="H4" s="63"/>
      <c r="I4" s="9"/>
      <c r="J4" s="69">
        <v>1462</v>
      </c>
      <c r="K4" s="70">
        <v>1608.2</v>
      </c>
      <c r="L4" s="70">
        <v>1754.4</v>
      </c>
      <c r="M4" s="70"/>
      <c r="N4" s="69"/>
      <c r="O4" s="9">
        <v>48</v>
      </c>
      <c r="P4" s="71">
        <v>53</v>
      </c>
      <c r="Q4" s="71">
        <v>58</v>
      </c>
      <c r="R4" s="62"/>
      <c r="S4" s="72"/>
      <c r="T4" s="65">
        <v>266.39999999999998</v>
      </c>
      <c r="U4" s="65">
        <v>293.04000000000002</v>
      </c>
      <c r="V4" s="65">
        <v>319.68</v>
      </c>
      <c r="W4" s="65"/>
      <c r="X4" s="65"/>
      <c r="Y4" s="73">
        <f>VLOOKUP(B:B,[1]查询时间段分门店销售明细!$B$1:$X$65536,23,0)</f>
        <v>2623.2</v>
      </c>
      <c r="Z4" s="65"/>
      <c r="AA4" s="65">
        <v>992.88</v>
      </c>
      <c r="AB4" s="65">
        <v>1092.1679999999999</v>
      </c>
      <c r="AC4" s="65">
        <v>1191.4559999999999</v>
      </c>
      <c r="AD4" s="65"/>
      <c r="AE4" s="65"/>
      <c r="AF4" s="65">
        <v>10859.4</v>
      </c>
      <c r="AG4" s="65">
        <v>11945.34</v>
      </c>
      <c r="AH4" s="65">
        <v>13031.28</v>
      </c>
      <c r="AI4" s="65"/>
      <c r="AJ4" s="65"/>
    </row>
    <row r="5" spans="1:209" s="55" customFormat="1" ht="12">
      <c r="A5" s="61">
        <v>3</v>
      </c>
      <c r="B5" s="64">
        <v>746</v>
      </c>
      <c r="C5" s="65" t="s">
        <v>21</v>
      </c>
      <c r="D5" s="65" t="s">
        <v>19</v>
      </c>
      <c r="E5" s="9">
        <v>2</v>
      </c>
      <c r="F5" s="9">
        <v>3</v>
      </c>
      <c r="G5" s="9">
        <v>4</v>
      </c>
      <c r="H5" s="63"/>
      <c r="I5" s="9"/>
      <c r="J5" s="69">
        <v>1478</v>
      </c>
      <c r="K5" s="70">
        <v>1625.8</v>
      </c>
      <c r="L5" s="70">
        <v>1773.6</v>
      </c>
      <c r="M5" s="70"/>
      <c r="N5" s="69"/>
      <c r="O5" s="9">
        <v>88</v>
      </c>
      <c r="P5" s="71">
        <v>97</v>
      </c>
      <c r="Q5" s="71">
        <v>106</v>
      </c>
      <c r="R5" s="62"/>
      <c r="S5" s="72"/>
      <c r="T5" s="65">
        <v>504</v>
      </c>
      <c r="U5" s="65">
        <v>554.4</v>
      </c>
      <c r="V5" s="65">
        <v>604.79999999999995</v>
      </c>
      <c r="W5" s="65"/>
      <c r="X5" s="65"/>
      <c r="Y5" s="73">
        <f>VLOOKUP(B:B,[1]查询时间段分门店销售明细!$B$1:$X$65536,23,0)</f>
        <v>2989.33</v>
      </c>
      <c r="Z5" s="65"/>
      <c r="AA5" s="65">
        <v>1643.76</v>
      </c>
      <c r="AB5" s="65">
        <v>1808.136</v>
      </c>
      <c r="AC5" s="65">
        <v>1972.5119999999999</v>
      </c>
      <c r="AD5" s="65"/>
      <c r="AE5" s="65"/>
      <c r="AF5" s="65">
        <v>13189.5</v>
      </c>
      <c r="AG5" s="65">
        <v>14508.45</v>
      </c>
      <c r="AH5" s="65">
        <v>15827.4</v>
      </c>
      <c r="AI5" s="65"/>
      <c r="AJ5" s="65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</row>
    <row r="6" spans="1:209" s="56" customFormat="1" ht="12">
      <c r="A6" s="61">
        <v>4</v>
      </c>
      <c r="B6" s="64">
        <v>716</v>
      </c>
      <c r="C6" s="65" t="s">
        <v>22</v>
      </c>
      <c r="D6" s="65" t="s">
        <v>19</v>
      </c>
      <c r="E6" s="9">
        <v>1</v>
      </c>
      <c r="F6" s="9">
        <v>2</v>
      </c>
      <c r="G6" s="9">
        <v>3</v>
      </c>
      <c r="H6" s="63"/>
      <c r="I6" s="9"/>
      <c r="J6" s="69">
        <v>1433</v>
      </c>
      <c r="K6" s="70">
        <v>1576.3</v>
      </c>
      <c r="L6" s="70">
        <v>1719.6</v>
      </c>
      <c r="M6" s="70"/>
      <c r="N6" s="69"/>
      <c r="O6" s="9">
        <v>61</v>
      </c>
      <c r="P6" s="71">
        <v>67</v>
      </c>
      <c r="Q6" s="71">
        <v>73</v>
      </c>
      <c r="R6" s="62"/>
      <c r="S6" s="72"/>
      <c r="T6" s="65">
        <v>394.2</v>
      </c>
      <c r="U6" s="65">
        <v>433.62</v>
      </c>
      <c r="V6" s="65">
        <v>473.04</v>
      </c>
      <c r="W6" s="65"/>
      <c r="X6" s="65"/>
      <c r="Y6" s="73">
        <f>VLOOKUP(B:B,[1]查询时间段分门店销售明细!$B$1:$X$65536,23,0)</f>
        <v>3331.62</v>
      </c>
      <c r="Z6" s="65"/>
      <c r="AA6" s="65">
        <v>1126.08</v>
      </c>
      <c r="AB6" s="65">
        <v>1238.6880000000001</v>
      </c>
      <c r="AC6" s="65">
        <v>1351.296</v>
      </c>
      <c r="AD6" s="65"/>
      <c r="AE6" s="65"/>
      <c r="AF6" s="65">
        <v>8323.2000000000007</v>
      </c>
      <c r="AG6" s="65">
        <v>9155.52</v>
      </c>
      <c r="AH6" s="65">
        <v>9987.84</v>
      </c>
      <c r="AI6" s="65"/>
      <c r="AJ6" s="65"/>
    </row>
    <row r="7" spans="1:209" s="55" customFormat="1" ht="14.25">
      <c r="A7" s="61">
        <v>5</v>
      </c>
      <c r="B7" s="82">
        <v>717</v>
      </c>
      <c r="C7" s="61" t="s">
        <v>23</v>
      </c>
      <c r="D7" s="61" t="s">
        <v>19</v>
      </c>
      <c r="E7" s="9">
        <v>2</v>
      </c>
      <c r="F7" s="9">
        <v>3</v>
      </c>
      <c r="G7" s="9">
        <v>4</v>
      </c>
      <c r="H7" s="63"/>
      <c r="I7" s="9"/>
      <c r="J7" s="69">
        <v>1854</v>
      </c>
      <c r="K7" s="70">
        <v>2039.4</v>
      </c>
      <c r="L7" s="70">
        <v>2224.8000000000002</v>
      </c>
      <c r="M7" s="70"/>
      <c r="N7" s="69"/>
      <c r="O7" s="9">
        <v>69</v>
      </c>
      <c r="P7" s="71">
        <v>76</v>
      </c>
      <c r="Q7" s="71">
        <v>83</v>
      </c>
      <c r="R7" s="62"/>
      <c r="S7" s="72"/>
      <c r="T7" s="61">
        <v>385.2</v>
      </c>
      <c r="U7" s="61">
        <v>423.72</v>
      </c>
      <c r="V7" s="61">
        <v>462.24</v>
      </c>
      <c r="W7" s="61"/>
      <c r="X7" s="61"/>
      <c r="Y7" s="73">
        <f>VLOOKUP(B:B,[1]查询时间段分门店销售明细!$B$1:$X$65536,23,0)</f>
        <v>3038.04</v>
      </c>
      <c r="Z7" s="61"/>
      <c r="AA7" s="61">
        <v>1265.76</v>
      </c>
      <c r="AB7" s="61">
        <v>1392.336</v>
      </c>
      <c r="AC7" s="61">
        <v>1518.912</v>
      </c>
      <c r="AD7" s="61"/>
      <c r="AE7" s="61"/>
      <c r="AF7" s="61">
        <v>11819.7</v>
      </c>
      <c r="AG7" s="61">
        <v>13001.67</v>
      </c>
      <c r="AH7" s="61">
        <v>14183.64</v>
      </c>
      <c r="AI7" s="61"/>
      <c r="AJ7" s="61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</row>
    <row r="8" spans="1:209" s="56" customFormat="1" ht="12">
      <c r="A8" s="61">
        <v>6</v>
      </c>
      <c r="B8" s="64">
        <v>720</v>
      </c>
      <c r="C8" s="65" t="s">
        <v>24</v>
      </c>
      <c r="D8" s="65" t="s">
        <v>19</v>
      </c>
      <c r="E8" s="9">
        <v>1</v>
      </c>
      <c r="F8" s="9">
        <v>2</v>
      </c>
      <c r="G8" s="9">
        <v>3</v>
      </c>
      <c r="H8" s="63"/>
      <c r="I8" s="9"/>
      <c r="J8" s="69">
        <v>1957</v>
      </c>
      <c r="K8" s="70">
        <v>2152.6999999999998</v>
      </c>
      <c r="L8" s="70">
        <v>2348.4</v>
      </c>
      <c r="M8" s="70"/>
      <c r="N8" s="69"/>
      <c r="O8" s="9">
        <v>47</v>
      </c>
      <c r="P8" s="71">
        <v>52</v>
      </c>
      <c r="Q8" s="71">
        <v>56</v>
      </c>
      <c r="R8" s="62"/>
      <c r="S8" s="72"/>
      <c r="T8" s="65">
        <v>252</v>
      </c>
      <c r="U8" s="65">
        <v>277.2</v>
      </c>
      <c r="V8" s="65">
        <v>302.39999999999998</v>
      </c>
      <c r="W8" s="65"/>
      <c r="X8" s="65"/>
      <c r="Y8" s="73">
        <f>VLOOKUP(B:B,[1]查询时间段分门店销售明细!$B$1:$X$65536,23,0)</f>
        <v>1806.35</v>
      </c>
      <c r="Z8" s="65"/>
      <c r="AA8" s="65">
        <v>912.24</v>
      </c>
      <c r="AB8" s="65">
        <v>1003.4640000000001</v>
      </c>
      <c r="AC8" s="65">
        <v>1094.6880000000001</v>
      </c>
      <c r="AD8" s="65"/>
      <c r="AE8" s="65"/>
      <c r="AF8" s="65">
        <v>8591.4</v>
      </c>
      <c r="AG8" s="65">
        <v>9450.5400000000009</v>
      </c>
      <c r="AH8" s="65">
        <v>10309.68</v>
      </c>
      <c r="AI8" s="65"/>
      <c r="AJ8" s="65"/>
    </row>
    <row r="9" spans="1:209" s="55" customFormat="1" ht="12">
      <c r="A9" s="61">
        <v>7</v>
      </c>
      <c r="B9" s="64">
        <v>539</v>
      </c>
      <c r="C9" s="65" t="s">
        <v>25</v>
      </c>
      <c r="D9" s="65" t="s">
        <v>19</v>
      </c>
      <c r="E9" s="9">
        <v>1</v>
      </c>
      <c r="F9" s="9">
        <v>2</v>
      </c>
      <c r="G9" s="9">
        <v>3</v>
      </c>
      <c r="H9" s="63"/>
      <c r="I9" s="9"/>
      <c r="J9" s="69">
        <v>2669</v>
      </c>
      <c r="K9" s="70">
        <v>2935.9</v>
      </c>
      <c r="L9" s="70">
        <v>3202.8</v>
      </c>
      <c r="M9" s="70"/>
      <c r="N9" s="69"/>
      <c r="O9" s="9">
        <v>53</v>
      </c>
      <c r="P9" s="71">
        <v>58</v>
      </c>
      <c r="Q9" s="71">
        <v>64</v>
      </c>
      <c r="R9" s="62"/>
      <c r="S9" s="72"/>
      <c r="T9" s="74">
        <v>277.2</v>
      </c>
      <c r="U9" s="74">
        <v>304.92</v>
      </c>
      <c r="V9" s="74">
        <v>332.64</v>
      </c>
      <c r="W9" s="74"/>
      <c r="X9" s="74"/>
      <c r="Y9" s="73">
        <f>VLOOKUP(B:B,[1]查询时间段分门店销售明细!$B$1:$X$65536,23,0)</f>
        <v>2895.43</v>
      </c>
      <c r="Z9" s="74"/>
      <c r="AA9" s="74">
        <v>1076.4000000000001</v>
      </c>
      <c r="AB9" s="74">
        <v>1184.04</v>
      </c>
      <c r="AC9" s="74">
        <v>1291.68</v>
      </c>
      <c r="AD9" s="74"/>
      <c r="AE9" s="74"/>
      <c r="AF9" s="74">
        <v>15384.6</v>
      </c>
      <c r="AG9" s="74">
        <v>16923.060000000001</v>
      </c>
      <c r="AH9" s="74">
        <v>18461.52</v>
      </c>
      <c r="AI9" s="74"/>
      <c r="AJ9" s="74"/>
    </row>
    <row r="10" spans="1:209" s="56" customFormat="1" ht="12.95" customHeight="1">
      <c r="A10" s="61">
        <v>8</v>
      </c>
      <c r="B10" s="64">
        <v>721</v>
      </c>
      <c r="C10" s="65" t="s">
        <v>26</v>
      </c>
      <c r="D10" s="65" t="s">
        <v>19</v>
      </c>
      <c r="E10" s="9">
        <v>2</v>
      </c>
      <c r="F10" s="9">
        <v>3</v>
      </c>
      <c r="G10" s="9">
        <v>4</v>
      </c>
      <c r="H10" s="63"/>
      <c r="I10" s="9"/>
      <c r="J10" s="69">
        <v>2111</v>
      </c>
      <c r="K10" s="70">
        <v>2322.1</v>
      </c>
      <c r="L10" s="70">
        <v>2533.1999999999998</v>
      </c>
      <c r="M10" s="70"/>
      <c r="N10" s="69"/>
      <c r="O10" s="9">
        <v>86</v>
      </c>
      <c r="P10" s="71">
        <v>95</v>
      </c>
      <c r="Q10" s="71">
        <v>103</v>
      </c>
      <c r="R10" s="62"/>
      <c r="S10" s="72"/>
      <c r="T10" s="65">
        <v>411.3</v>
      </c>
      <c r="U10" s="65">
        <v>452.43</v>
      </c>
      <c r="V10" s="65">
        <v>493.56</v>
      </c>
      <c r="W10" s="65"/>
      <c r="X10" s="65"/>
      <c r="Y10" s="73">
        <f>VLOOKUP(B:B,[1]查询时间段分门店销售明细!$B$1:$X$65536,23,0)</f>
        <v>17980.599999999999</v>
      </c>
      <c r="Z10" s="65"/>
      <c r="AA10" s="65">
        <v>1379.52</v>
      </c>
      <c r="AB10" s="65">
        <v>1517.472</v>
      </c>
      <c r="AC10" s="65">
        <v>1655.424</v>
      </c>
      <c r="AD10" s="65"/>
      <c r="AE10" s="65"/>
      <c r="AF10" s="65">
        <v>15564.6</v>
      </c>
      <c r="AG10" s="65">
        <v>17121.060000000001</v>
      </c>
      <c r="AH10" s="65">
        <v>18677.52</v>
      </c>
      <c r="AI10" s="65"/>
      <c r="AJ10" s="65"/>
    </row>
    <row r="11" spans="1:209" s="55" customFormat="1" ht="12">
      <c r="A11" s="61">
        <v>9</v>
      </c>
      <c r="B11" s="82">
        <v>732</v>
      </c>
      <c r="C11" s="61" t="s">
        <v>27</v>
      </c>
      <c r="D11" s="61" t="s">
        <v>19</v>
      </c>
      <c r="E11" s="9">
        <v>1</v>
      </c>
      <c r="F11" s="9">
        <v>2</v>
      </c>
      <c r="G11" s="9">
        <v>3</v>
      </c>
      <c r="H11" s="63"/>
      <c r="I11" s="9"/>
      <c r="J11" s="69">
        <v>2366</v>
      </c>
      <c r="K11" s="70">
        <v>2602.6</v>
      </c>
      <c r="L11" s="70">
        <v>2839.2</v>
      </c>
      <c r="M11" s="70"/>
      <c r="N11" s="69"/>
      <c r="O11" s="9">
        <v>48</v>
      </c>
      <c r="P11" s="71">
        <v>53</v>
      </c>
      <c r="Q11" s="71">
        <v>58</v>
      </c>
      <c r="R11" s="62"/>
      <c r="S11" s="72"/>
      <c r="T11" s="73">
        <v>290.7</v>
      </c>
      <c r="U11" s="73">
        <v>319.77</v>
      </c>
      <c r="V11" s="73">
        <v>348.84</v>
      </c>
      <c r="W11" s="73"/>
      <c r="X11" s="73"/>
      <c r="Y11" s="73">
        <f>VLOOKUP(B:B,[1]查询时间段分门店销售明细!$B$1:$X$65536,23,0)</f>
        <v>12551</v>
      </c>
      <c r="Z11" s="73"/>
      <c r="AA11" s="73">
        <v>827.28</v>
      </c>
      <c r="AB11" s="73">
        <v>910.00800000000004</v>
      </c>
      <c r="AC11" s="73">
        <v>992.73599999999999</v>
      </c>
      <c r="AD11" s="73"/>
      <c r="AE11" s="73"/>
      <c r="AF11" s="73">
        <v>7065</v>
      </c>
      <c r="AG11" s="73">
        <v>7771.5</v>
      </c>
      <c r="AH11" s="73">
        <v>8478</v>
      </c>
      <c r="AI11" s="73"/>
      <c r="AJ11" s="73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</row>
    <row r="12" spans="1:209" s="56" customFormat="1" ht="12.95" customHeight="1">
      <c r="A12" s="61">
        <v>10</v>
      </c>
      <c r="B12" s="64">
        <v>591</v>
      </c>
      <c r="C12" s="65" t="s">
        <v>28</v>
      </c>
      <c r="D12" s="65" t="s">
        <v>19</v>
      </c>
      <c r="E12" s="9">
        <v>3</v>
      </c>
      <c r="F12" s="9">
        <v>4</v>
      </c>
      <c r="G12" s="9">
        <v>5</v>
      </c>
      <c r="H12" s="63"/>
      <c r="I12" s="9"/>
      <c r="J12" s="69">
        <v>1860</v>
      </c>
      <c r="K12" s="70">
        <v>2046</v>
      </c>
      <c r="L12" s="70">
        <v>2232</v>
      </c>
      <c r="M12" s="70"/>
      <c r="N12" s="69"/>
      <c r="O12" s="9">
        <v>71</v>
      </c>
      <c r="P12" s="71">
        <v>78</v>
      </c>
      <c r="Q12" s="71">
        <v>85</v>
      </c>
      <c r="R12" s="62"/>
      <c r="S12" s="72"/>
      <c r="T12" s="65">
        <v>386.1</v>
      </c>
      <c r="U12" s="65">
        <v>424.71</v>
      </c>
      <c r="V12" s="65">
        <v>463.32</v>
      </c>
      <c r="W12" s="65"/>
      <c r="X12" s="65"/>
      <c r="Y12" s="73">
        <f>VLOOKUP(B:B,[1]查询时间段分门店销售明细!$B$1:$X$65536,23,0)</f>
        <v>6460</v>
      </c>
      <c r="Z12" s="65"/>
      <c r="AA12" s="65">
        <v>1239.1199999999999</v>
      </c>
      <c r="AB12" s="65">
        <v>1363.0319999999999</v>
      </c>
      <c r="AC12" s="65">
        <v>1486.944</v>
      </c>
      <c r="AD12" s="65"/>
      <c r="AE12" s="65"/>
      <c r="AF12" s="65">
        <v>10089.9</v>
      </c>
      <c r="AG12" s="65">
        <v>11098.89</v>
      </c>
      <c r="AH12" s="65">
        <v>12107.88</v>
      </c>
      <c r="AI12" s="65"/>
      <c r="AJ12" s="65"/>
    </row>
    <row r="13" spans="1:209" s="56" customFormat="1" ht="12.95" customHeight="1">
      <c r="A13" s="61">
        <v>11</v>
      </c>
      <c r="B13" s="64">
        <v>341</v>
      </c>
      <c r="C13" s="65" t="s">
        <v>29</v>
      </c>
      <c r="D13" s="65" t="s">
        <v>19</v>
      </c>
      <c r="E13" s="9">
        <v>5</v>
      </c>
      <c r="F13" s="9">
        <v>6</v>
      </c>
      <c r="G13" s="9">
        <v>7</v>
      </c>
      <c r="H13" s="63"/>
      <c r="I13" s="9"/>
      <c r="J13" s="69">
        <v>12475</v>
      </c>
      <c r="K13" s="70">
        <v>13722.5</v>
      </c>
      <c r="L13" s="70">
        <v>14970</v>
      </c>
      <c r="M13" s="70"/>
      <c r="N13" s="69"/>
      <c r="O13" s="9">
        <v>167</v>
      </c>
      <c r="P13" s="71">
        <v>184</v>
      </c>
      <c r="Q13" s="71">
        <v>200</v>
      </c>
      <c r="R13" s="62"/>
      <c r="S13" s="72"/>
      <c r="T13" s="68">
        <v>801.9</v>
      </c>
      <c r="U13" s="68">
        <v>882.09</v>
      </c>
      <c r="V13" s="68">
        <v>962.28</v>
      </c>
      <c r="W13" s="68"/>
      <c r="X13" s="68"/>
      <c r="Y13" s="73">
        <f>VLOOKUP(B:B,[1]查询时间段分门店销售明细!$B$1:$X$65536,23,0)</f>
        <v>1364.37</v>
      </c>
      <c r="Z13" s="68"/>
      <c r="AA13" s="68">
        <v>3594.24</v>
      </c>
      <c r="AB13" s="68">
        <v>3953.6640000000002</v>
      </c>
      <c r="AC13" s="68">
        <v>4313.0879999999997</v>
      </c>
      <c r="AD13" s="68"/>
      <c r="AE13" s="68"/>
      <c r="AF13" s="68">
        <v>54600.3</v>
      </c>
      <c r="AG13" s="68">
        <v>60060.33</v>
      </c>
      <c r="AH13" s="68">
        <v>65520.36</v>
      </c>
      <c r="AI13" s="68"/>
      <c r="AJ13" s="68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pans="1:209" s="55" customFormat="1" ht="14.25">
      <c r="A14" s="131">
        <v>12</v>
      </c>
      <c r="B14" s="132">
        <v>385</v>
      </c>
      <c r="C14" s="133" t="s">
        <v>30</v>
      </c>
      <c r="D14" s="133" t="s">
        <v>19</v>
      </c>
      <c r="E14" s="128">
        <v>3</v>
      </c>
      <c r="F14" s="128">
        <v>4</v>
      </c>
      <c r="G14" s="128">
        <v>5</v>
      </c>
      <c r="H14" s="134">
        <v>1</v>
      </c>
      <c r="I14" s="128">
        <v>3</v>
      </c>
      <c r="J14" s="137">
        <v>1994</v>
      </c>
      <c r="K14" s="138">
        <v>2193.4</v>
      </c>
      <c r="L14" s="138">
        <v>2392.8000000000002</v>
      </c>
      <c r="M14" s="138">
        <v>1</v>
      </c>
      <c r="N14" s="137">
        <v>1994</v>
      </c>
      <c r="O14" s="128">
        <v>62</v>
      </c>
      <c r="P14" s="139">
        <v>68</v>
      </c>
      <c r="Q14" s="139">
        <v>74</v>
      </c>
      <c r="R14" s="136">
        <v>1</v>
      </c>
      <c r="S14" s="140">
        <v>62</v>
      </c>
      <c r="T14" s="135">
        <v>917.1</v>
      </c>
      <c r="U14" s="135">
        <v>1008.81</v>
      </c>
      <c r="V14" s="135">
        <v>1100.52</v>
      </c>
      <c r="W14" s="135">
        <v>1</v>
      </c>
      <c r="X14" s="135">
        <v>917.1</v>
      </c>
      <c r="Y14" s="141">
        <v>24071.3</v>
      </c>
      <c r="Z14" s="135">
        <v>24071.3</v>
      </c>
      <c r="AA14" s="135">
        <v>2556.7199999999998</v>
      </c>
      <c r="AB14" s="135">
        <v>2812.3919999999998</v>
      </c>
      <c r="AC14" s="135">
        <v>3068.0639999999999</v>
      </c>
      <c r="AD14" s="135">
        <v>1</v>
      </c>
      <c r="AE14" s="135">
        <v>2556.7199999999998</v>
      </c>
      <c r="AF14" s="135">
        <v>21114</v>
      </c>
      <c r="AG14" s="135">
        <v>23225.4</v>
      </c>
      <c r="AH14" s="135">
        <v>25336.799999999999</v>
      </c>
      <c r="AI14" s="135">
        <v>1</v>
      </c>
      <c r="AJ14" s="135">
        <v>21114</v>
      </c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</row>
    <row r="15" spans="1:209" s="56" customFormat="1" ht="14.25">
      <c r="A15" s="61">
        <v>13</v>
      </c>
      <c r="B15" s="64">
        <v>514</v>
      </c>
      <c r="C15" s="65" t="s">
        <v>31</v>
      </c>
      <c r="D15" s="65" t="s">
        <v>19</v>
      </c>
      <c r="E15" s="9">
        <v>3</v>
      </c>
      <c r="F15" s="9">
        <v>4</v>
      </c>
      <c r="G15" s="9">
        <v>5</v>
      </c>
      <c r="H15" s="63"/>
      <c r="I15" s="9"/>
      <c r="J15" s="69">
        <v>3025</v>
      </c>
      <c r="K15" s="70">
        <v>3327.5</v>
      </c>
      <c r="L15" s="70">
        <v>3630</v>
      </c>
      <c r="M15" s="70"/>
      <c r="N15" s="69"/>
      <c r="O15" s="9">
        <v>148</v>
      </c>
      <c r="P15" s="71">
        <v>163</v>
      </c>
      <c r="Q15" s="71">
        <v>178</v>
      </c>
      <c r="R15" s="62"/>
      <c r="S15" s="72"/>
      <c r="T15" s="65">
        <v>810</v>
      </c>
      <c r="U15" s="65">
        <v>891</v>
      </c>
      <c r="V15" s="65">
        <v>972</v>
      </c>
      <c r="W15" s="65"/>
      <c r="X15" s="65"/>
      <c r="Y15" s="73">
        <f>VLOOKUP(B:B,[1]查询时间段分门店销售明细!$B$1:$X$65536,23,0)</f>
        <v>15170.57</v>
      </c>
      <c r="Z15" s="65"/>
      <c r="AA15" s="65">
        <v>2025.36</v>
      </c>
      <c r="AB15" s="65">
        <v>2227.8960000000002</v>
      </c>
      <c r="AC15" s="65">
        <v>2430.4319999999998</v>
      </c>
      <c r="AD15" s="65"/>
      <c r="AE15" s="65"/>
      <c r="AF15" s="65">
        <v>26488.799999999999</v>
      </c>
      <c r="AG15" s="65">
        <v>29137.68</v>
      </c>
      <c r="AH15" s="65">
        <v>31786.560000000001</v>
      </c>
      <c r="AI15" s="65"/>
      <c r="AJ15" s="65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pans="1:209" s="55" customFormat="1" ht="14.25">
      <c r="A16" s="61">
        <v>14</v>
      </c>
      <c r="B16" s="66">
        <v>371</v>
      </c>
      <c r="C16" s="67" t="s">
        <v>32</v>
      </c>
      <c r="D16" s="67" t="s">
        <v>19</v>
      </c>
      <c r="E16" s="9">
        <v>1</v>
      </c>
      <c r="F16" s="9">
        <v>2</v>
      </c>
      <c r="G16" s="9">
        <v>3</v>
      </c>
      <c r="H16" s="63"/>
      <c r="I16" s="9"/>
      <c r="J16" s="69">
        <v>1044</v>
      </c>
      <c r="K16" s="70">
        <v>1148.4000000000001</v>
      </c>
      <c r="L16" s="70">
        <v>1252.8</v>
      </c>
      <c r="M16" s="70"/>
      <c r="N16" s="69"/>
      <c r="O16" s="9">
        <v>50</v>
      </c>
      <c r="P16" s="71">
        <v>55</v>
      </c>
      <c r="Q16" s="71">
        <v>60</v>
      </c>
      <c r="R16" s="62"/>
      <c r="S16" s="72"/>
      <c r="T16" s="67">
        <v>333</v>
      </c>
      <c r="U16" s="67">
        <v>366.3</v>
      </c>
      <c r="V16" s="67">
        <v>399.6</v>
      </c>
      <c r="W16" s="67"/>
      <c r="X16" s="67"/>
      <c r="Y16" s="73">
        <f>VLOOKUP(B:B,[1]查询时间段分门店销售明细!$B$1:$X$65536,23,0)</f>
        <v>7023.41</v>
      </c>
      <c r="Z16" s="67"/>
      <c r="AA16" s="67">
        <v>861.12</v>
      </c>
      <c r="AB16" s="67">
        <v>947.23199999999997</v>
      </c>
      <c r="AC16" s="67">
        <v>1033.3440000000001</v>
      </c>
      <c r="AD16" s="67"/>
      <c r="AE16" s="67"/>
      <c r="AF16" s="67">
        <v>8603.1</v>
      </c>
      <c r="AG16" s="67">
        <v>9463.41</v>
      </c>
      <c r="AH16" s="67">
        <v>10323.719999999999</v>
      </c>
      <c r="AI16" s="67"/>
      <c r="AJ16" s="67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</row>
    <row r="17" spans="1:173" s="55" customFormat="1" ht="14.25">
      <c r="A17" s="61">
        <v>15</v>
      </c>
      <c r="B17" s="64">
        <v>748</v>
      </c>
      <c r="C17" s="65" t="s">
        <v>33</v>
      </c>
      <c r="D17" s="65" t="s">
        <v>19</v>
      </c>
      <c r="E17" s="9">
        <v>1</v>
      </c>
      <c r="F17" s="9">
        <v>2</v>
      </c>
      <c r="G17" s="9">
        <v>3</v>
      </c>
      <c r="H17" s="63"/>
      <c r="I17" s="9"/>
      <c r="J17" s="69">
        <v>1923</v>
      </c>
      <c r="K17" s="70">
        <v>2115.3000000000002</v>
      </c>
      <c r="L17" s="70">
        <v>2307.6</v>
      </c>
      <c r="M17" s="70"/>
      <c r="N17" s="69"/>
      <c r="O17" s="9">
        <v>48</v>
      </c>
      <c r="P17" s="71">
        <v>53</v>
      </c>
      <c r="Q17" s="71">
        <v>58</v>
      </c>
      <c r="R17" s="62"/>
      <c r="S17" s="72"/>
      <c r="T17" s="65">
        <v>281.7</v>
      </c>
      <c r="U17" s="65">
        <v>309.87</v>
      </c>
      <c r="V17" s="65">
        <v>338.04</v>
      </c>
      <c r="W17" s="65"/>
      <c r="X17" s="65"/>
      <c r="Y17" s="73">
        <f>VLOOKUP(B:B,[1]查询时间段分门店销售明细!$B$1:$X$65536,23,0)</f>
        <v>3470.6</v>
      </c>
      <c r="Z17" s="65"/>
      <c r="AA17" s="65">
        <v>986.4</v>
      </c>
      <c r="AB17" s="65">
        <v>1085.04</v>
      </c>
      <c r="AC17" s="65">
        <v>1183.68</v>
      </c>
      <c r="AD17" s="65"/>
      <c r="AE17" s="65"/>
      <c r="AF17" s="65">
        <v>11658.6</v>
      </c>
      <c r="AG17" s="65">
        <v>12824.46</v>
      </c>
      <c r="AH17" s="65">
        <v>13990.32</v>
      </c>
      <c r="AI17" s="65"/>
      <c r="AJ17" s="65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</row>
    <row r="18" spans="1:173" s="96" customFormat="1" ht="12">
      <c r="A18" s="83">
        <v>16</v>
      </c>
      <c r="B18" s="102">
        <v>102567</v>
      </c>
      <c r="C18" s="84" t="s">
        <v>84</v>
      </c>
      <c r="D18" s="85" t="s">
        <v>19</v>
      </c>
      <c r="E18" s="86"/>
      <c r="F18" s="86"/>
      <c r="G18" s="86"/>
      <c r="H18" s="87"/>
      <c r="I18" s="86"/>
      <c r="J18" s="88"/>
      <c r="K18" s="89"/>
      <c r="L18" s="89"/>
      <c r="M18" s="89"/>
      <c r="N18" s="88"/>
      <c r="O18" s="86"/>
      <c r="P18" s="90"/>
      <c r="Q18" s="90"/>
      <c r="R18" s="91"/>
      <c r="S18" s="92"/>
      <c r="T18" s="85"/>
      <c r="U18" s="85"/>
      <c r="V18" s="85"/>
      <c r="W18" s="85"/>
      <c r="X18" s="85"/>
      <c r="Y18" s="93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</row>
    <row r="19" spans="1:173" s="96" customFormat="1" ht="12">
      <c r="A19" s="83">
        <v>17</v>
      </c>
      <c r="B19" s="103">
        <v>102564</v>
      </c>
      <c r="C19" s="97" t="s">
        <v>85</v>
      </c>
      <c r="D19" s="85" t="s">
        <v>19</v>
      </c>
      <c r="E19" s="86"/>
      <c r="F19" s="86"/>
      <c r="G19" s="86"/>
      <c r="H19" s="87"/>
      <c r="I19" s="86"/>
      <c r="J19" s="88"/>
      <c r="K19" s="89"/>
      <c r="L19" s="89"/>
      <c r="M19" s="89"/>
      <c r="N19" s="88"/>
      <c r="O19" s="86"/>
      <c r="P19" s="90"/>
      <c r="Q19" s="90"/>
      <c r="R19" s="91"/>
      <c r="S19" s="92"/>
      <c r="T19" s="85"/>
      <c r="U19" s="85"/>
      <c r="V19" s="85"/>
      <c r="W19" s="85"/>
      <c r="X19" s="85"/>
      <c r="Y19" s="93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</row>
    <row r="20" spans="1:173" s="101" customFormat="1" ht="12.95" customHeight="1">
      <c r="A20" s="98"/>
      <c r="B20" s="99"/>
      <c r="C20" s="98"/>
      <c r="D20" s="98"/>
      <c r="E20" s="99"/>
      <c r="F20" s="99"/>
      <c r="G20" s="99"/>
      <c r="H20" s="98"/>
      <c r="I20" s="99"/>
      <c r="J20" s="100"/>
      <c r="K20" s="99"/>
      <c r="L20" s="99"/>
      <c r="M20" s="99"/>
      <c r="N20" s="100"/>
      <c r="O20" s="99"/>
      <c r="P20" s="99"/>
      <c r="Q20" s="99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</row>
  </sheetData>
  <mergeCells count="7">
    <mergeCell ref="AA1:AE1"/>
    <mergeCell ref="AF1:AJ1"/>
    <mergeCell ref="E1:I1"/>
    <mergeCell ref="J1:N1"/>
    <mergeCell ref="O1:S1"/>
    <mergeCell ref="T1:X1"/>
    <mergeCell ref="Y1:Z1"/>
  </mergeCells>
  <phoneticPr fontId="7" type="noConversion"/>
  <pageMargins left="0.75" right="0.75" top="1" bottom="1" header="0.50902777777777797" footer="0.50902777777777797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spans="1:13" ht="33.950000000000003" customHeight="1">
      <c r="A1" s="120" t="s">
        <v>46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26"/>
    </row>
    <row r="2" spans="1:13" ht="36">
      <c r="A2" s="5" t="s">
        <v>47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48</v>
      </c>
      <c r="G2" s="6" t="s">
        <v>49</v>
      </c>
      <c r="H2" s="5" t="s">
        <v>50</v>
      </c>
      <c r="I2" s="5" t="s">
        <v>51</v>
      </c>
      <c r="J2" s="5" t="s">
        <v>52</v>
      </c>
      <c r="K2" s="5" t="s">
        <v>53</v>
      </c>
      <c r="L2" s="5" t="s">
        <v>54</v>
      </c>
      <c r="M2" s="2"/>
    </row>
    <row r="3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27"/>
      <c r="L3" s="28"/>
      <c r="M3" s="29"/>
    </row>
    <row r="4" spans="1:13">
      <c r="A4" s="10" t="s">
        <v>37</v>
      </c>
      <c r="B4" s="11"/>
      <c r="C4" s="11"/>
      <c r="D4" s="11"/>
      <c r="E4" s="8"/>
      <c r="F4" s="8"/>
      <c r="G4" s="8"/>
      <c r="H4" s="8"/>
      <c r="I4" s="8"/>
      <c r="J4" s="28"/>
      <c r="K4" s="27"/>
      <c r="L4" s="28"/>
      <c r="M4" s="30"/>
    </row>
    <row r="5" spans="1:13">
      <c r="A5" s="10" t="s">
        <v>38</v>
      </c>
      <c r="B5" s="12"/>
      <c r="C5" s="12"/>
      <c r="D5" s="12"/>
      <c r="E5" s="13"/>
      <c r="F5" s="13"/>
      <c r="G5" s="10"/>
      <c r="H5" s="10"/>
      <c r="I5" s="10"/>
      <c r="J5" s="28"/>
      <c r="K5" s="27"/>
      <c r="L5" s="28"/>
      <c r="M5" s="29"/>
    </row>
    <row r="6" spans="1:13">
      <c r="A6" s="10" t="s">
        <v>55</v>
      </c>
      <c r="B6" s="14"/>
      <c r="C6" s="14"/>
      <c r="D6" s="14"/>
      <c r="E6" s="13"/>
      <c r="F6" s="13"/>
      <c r="G6" s="10"/>
      <c r="H6" s="10"/>
      <c r="I6" s="10"/>
      <c r="J6" s="28"/>
      <c r="K6" s="27"/>
      <c r="L6" s="28"/>
      <c r="M6" s="29"/>
    </row>
    <row r="7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28"/>
      <c r="K7" s="27"/>
      <c r="L7" s="28"/>
      <c r="M7" s="30"/>
    </row>
    <row r="8" spans="1:13">
      <c r="A8" s="10" t="s">
        <v>40</v>
      </c>
      <c r="B8" s="12"/>
      <c r="C8" s="8"/>
      <c r="D8" s="8"/>
      <c r="E8" s="12"/>
      <c r="F8" s="12"/>
      <c r="G8" s="10"/>
      <c r="H8" s="10"/>
      <c r="I8" s="10"/>
      <c r="J8" s="28"/>
      <c r="K8" s="27"/>
      <c r="L8" s="28"/>
      <c r="M8" s="30"/>
    </row>
    <row r="9" spans="1:13">
      <c r="A9" s="10" t="s">
        <v>56</v>
      </c>
      <c r="B9" s="11"/>
      <c r="C9" s="16"/>
      <c r="D9" s="16"/>
      <c r="E9" s="11"/>
      <c r="F9" s="11"/>
      <c r="G9" s="7"/>
      <c r="H9" s="10"/>
      <c r="I9" s="10"/>
      <c r="J9" s="28"/>
      <c r="K9" s="27"/>
      <c r="L9" s="28"/>
      <c r="M9" s="30"/>
    </row>
    <row r="10" spans="1:13">
      <c r="A10" s="17"/>
      <c r="B10" s="10"/>
      <c r="C10" s="10"/>
      <c r="D10" s="10"/>
      <c r="E10" s="10"/>
      <c r="F10" s="10"/>
      <c r="G10" s="10"/>
      <c r="H10" s="10"/>
      <c r="I10" s="31" t="s">
        <v>36</v>
      </c>
      <c r="J10" s="32">
        <f>SUM(J3:J9)</f>
        <v>0</v>
      </c>
      <c r="K10" s="27">
        <v>0.81</v>
      </c>
      <c r="L10" s="28">
        <f>J10*0.5+J10*0.5*K10</f>
        <v>0</v>
      </c>
      <c r="M10" s="33"/>
    </row>
    <row r="11" spans="1:13">
      <c r="A11" s="17"/>
      <c r="B11" s="15"/>
      <c r="C11" s="15"/>
      <c r="D11" s="15"/>
      <c r="E11" s="18"/>
      <c r="F11" s="118" t="s">
        <v>57</v>
      </c>
      <c r="G11" s="5" t="s">
        <v>58</v>
      </c>
      <c r="H11" s="5" t="s">
        <v>59</v>
      </c>
      <c r="I11" s="5" t="s">
        <v>60</v>
      </c>
      <c r="J11" s="31" t="s">
        <v>61</v>
      </c>
      <c r="K11" s="31"/>
      <c r="L11" s="34" t="s">
        <v>62</v>
      </c>
      <c r="M11" s="35"/>
    </row>
    <row r="12" spans="1:13">
      <c r="B12" s="15"/>
      <c r="C12" s="15"/>
      <c r="D12" s="15"/>
      <c r="E12" s="18"/>
      <c r="F12" s="119"/>
      <c r="G12" s="19"/>
      <c r="H12" s="20"/>
      <c r="I12" s="19"/>
      <c r="J12" s="10"/>
      <c r="K12" s="27"/>
      <c r="L12" s="28">
        <v>1446.8</v>
      </c>
      <c r="M12" s="30"/>
    </row>
    <row r="13" spans="1:13">
      <c r="A13" s="21"/>
      <c r="B13" s="10"/>
      <c r="C13" s="10"/>
      <c r="D13" s="10"/>
      <c r="E13" s="10"/>
      <c r="F13" s="10"/>
      <c r="G13" s="10"/>
      <c r="H13" s="10"/>
      <c r="I13" s="31" t="s">
        <v>63</v>
      </c>
      <c r="J13" s="34">
        <f>SUM(J10:J12)</f>
        <v>0</v>
      </c>
      <c r="K13" s="34"/>
      <c r="L13" s="34">
        <f>SUM(L10:L12)</f>
        <v>1446.8</v>
      </c>
      <c r="M13" s="35"/>
    </row>
    <row r="14" spans="1:13">
      <c r="E14" s="22"/>
      <c r="F14" s="22"/>
      <c r="G14" s="22"/>
      <c r="H14" s="22"/>
      <c r="I14" s="22"/>
      <c r="J14" s="22"/>
      <c r="K14" s="22"/>
    </row>
    <row r="15" spans="1:13">
      <c r="A15" s="4" t="s">
        <v>64</v>
      </c>
      <c r="D15" s="4" t="s">
        <v>43</v>
      </c>
      <c r="E15" s="22"/>
      <c r="F15" s="22"/>
      <c r="G15" s="22"/>
      <c r="H15" s="22" t="s">
        <v>44</v>
      </c>
      <c r="I15" s="22"/>
      <c r="J15" s="22"/>
      <c r="K15" s="22"/>
      <c r="L15" s="36" t="s">
        <v>45</v>
      </c>
      <c r="M15" s="36"/>
    </row>
    <row r="18" spans="1:255" s="1" customFormat="1" ht="12.95" hidden="1" customHeight="1">
      <c r="A18" s="23"/>
      <c r="B18" s="23"/>
      <c r="C18" s="23"/>
      <c r="D18" s="23"/>
      <c r="E18" s="121" t="s">
        <v>0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3" t="s">
        <v>37</v>
      </c>
      <c r="S18" s="124"/>
      <c r="T18" s="124"/>
      <c r="U18" s="124"/>
      <c r="V18" s="124"/>
      <c r="W18" s="124"/>
      <c r="X18" s="124"/>
      <c r="Y18" s="124"/>
      <c r="Z18" s="124"/>
      <c r="AA18" s="124"/>
      <c r="AB18" s="125" t="s">
        <v>38</v>
      </c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10" t="s">
        <v>3</v>
      </c>
      <c r="AP18" s="110"/>
      <c r="AQ18" s="110"/>
      <c r="AR18" s="110"/>
      <c r="AS18" s="110"/>
      <c r="AT18" s="126"/>
      <c r="AU18" s="126"/>
      <c r="AV18" s="126"/>
      <c r="AW18" s="126"/>
      <c r="AX18" s="126"/>
      <c r="AY18" s="126"/>
      <c r="AZ18" s="126"/>
      <c r="BA18" s="111" t="s">
        <v>4</v>
      </c>
      <c r="BB18" s="112"/>
      <c r="BC18" s="112"/>
      <c r="BD18" s="112"/>
      <c r="BE18" s="113"/>
      <c r="BF18" s="114" t="s">
        <v>40</v>
      </c>
      <c r="BG18" s="114"/>
      <c r="BH18" s="114"/>
      <c r="BI18" s="114"/>
      <c r="BJ18" s="114"/>
      <c r="BK18" s="115"/>
      <c r="BL18" s="115"/>
      <c r="BM18" s="115"/>
      <c r="BN18" s="115"/>
      <c r="BO18" s="115"/>
      <c r="BP18" s="116" t="s">
        <v>41</v>
      </c>
      <c r="BQ18" s="116"/>
      <c r="BR18" s="116"/>
      <c r="BS18" s="116"/>
      <c r="BT18" s="116"/>
      <c r="BU18" s="116"/>
      <c r="BV18" s="116"/>
      <c r="BW18" s="116"/>
      <c r="BX18" s="116"/>
      <c r="BY18" s="116"/>
      <c r="BZ18" s="117" t="s">
        <v>36</v>
      </c>
      <c r="CA18" s="117"/>
      <c r="CB18" s="117"/>
      <c r="CC18" s="117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4" t="s">
        <v>11</v>
      </c>
      <c r="F19" s="24" t="s">
        <v>12</v>
      </c>
      <c r="G19" s="24" t="s">
        <v>13</v>
      </c>
      <c r="H19" s="24" t="s">
        <v>14</v>
      </c>
      <c r="I19" s="24" t="s">
        <v>15</v>
      </c>
      <c r="J19" s="24" t="s">
        <v>65</v>
      </c>
      <c r="K19" s="37" t="s">
        <v>66</v>
      </c>
      <c r="L19" s="24" t="s">
        <v>67</v>
      </c>
      <c r="M19" s="24" t="s">
        <v>68</v>
      </c>
      <c r="N19" s="24" t="s">
        <v>69</v>
      </c>
      <c r="O19" s="24" t="s">
        <v>70</v>
      </c>
      <c r="P19" s="24" t="s">
        <v>71</v>
      </c>
      <c r="Q19" s="24" t="s">
        <v>72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65</v>
      </c>
      <c r="X19" s="6" t="s">
        <v>69</v>
      </c>
      <c r="Y19" s="6" t="s">
        <v>70</v>
      </c>
      <c r="Z19" s="6" t="s">
        <v>71</v>
      </c>
      <c r="AA19" s="6" t="s">
        <v>72</v>
      </c>
      <c r="AB19" s="24" t="s">
        <v>11</v>
      </c>
      <c r="AC19" s="40" t="s">
        <v>12</v>
      </c>
      <c r="AD19" s="24" t="s">
        <v>13</v>
      </c>
      <c r="AE19" s="24" t="s">
        <v>14</v>
      </c>
      <c r="AF19" s="24" t="s">
        <v>15</v>
      </c>
      <c r="AG19" s="24" t="s">
        <v>73</v>
      </c>
      <c r="AH19" s="24" t="s">
        <v>42</v>
      </c>
      <c r="AI19" s="24" t="s">
        <v>74</v>
      </c>
      <c r="AJ19" s="24" t="s">
        <v>75</v>
      </c>
      <c r="AK19" s="24" t="s">
        <v>69</v>
      </c>
      <c r="AL19" s="24" t="s">
        <v>70</v>
      </c>
      <c r="AM19" s="24" t="s">
        <v>71</v>
      </c>
      <c r="AN19" s="24" t="s">
        <v>72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76</v>
      </c>
      <c r="AU19" s="6" t="s">
        <v>39</v>
      </c>
      <c r="AV19" s="6" t="s">
        <v>77</v>
      </c>
      <c r="AW19" s="6" t="s">
        <v>69</v>
      </c>
      <c r="AX19" s="6" t="s">
        <v>70</v>
      </c>
      <c r="AY19" s="6" t="s">
        <v>71</v>
      </c>
      <c r="AZ19" s="6" t="s">
        <v>72</v>
      </c>
      <c r="BA19" s="43" t="s">
        <v>78</v>
      </c>
      <c r="BB19" s="43" t="s">
        <v>65</v>
      </c>
      <c r="BC19" s="24" t="s">
        <v>79</v>
      </c>
      <c r="BD19" s="24" t="s">
        <v>71</v>
      </c>
      <c r="BE19" s="24" t="s">
        <v>72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65</v>
      </c>
      <c r="BL19" s="6" t="s">
        <v>69</v>
      </c>
      <c r="BM19" s="6" t="s">
        <v>70</v>
      </c>
      <c r="BN19" s="6" t="s">
        <v>71</v>
      </c>
      <c r="BO19" s="6" t="s">
        <v>72</v>
      </c>
      <c r="BP19" s="24" t="s">
        <v>11</v>
      </c>
      <c r="BQ19" s="24" t="s">
        <v>12</v>
      </c>
      <c r="BR19" s="24" t="s">
        <v>13</v>
      </c>
      <c r="BS19" s="24" t="s">
        <v>14</v>
      </c>
      <c r="BT19" s="24" t="s">
        <v>17</v>
      </c>
      <c r="BU19" s="24" t="s">
        <v>65</v>
      </c>
      <c r="BV19" s="24" t="s">
        <v>69</v>
      </c>
      <c r="BW19" s="24" t="s">
        <v>70</v>
      </c>
      <c r="BX19" s="24" t="s">
        <v>71</v>
      </c>
      <c r="BY19" s="24" t="s">
        <v>72</v>
      </c>
      <c r="BZ19" s="49" t="s">
        <v>80</v>
      </c>
      <c r="CA19" s="49" t="s">
        <v>81</v>
      </c>
      <c r="CB19" s="49" t="s">
        <v>82</v>
      </c>
      <c r="CC19" s="49" t="s">
        <v>83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</row>
    <row r="20" spans="1:255" s="3" customFormat="1" ht="12.95" hidden="1" customHeight="1">
      <c r="A20" s="7">
        <v>34</v>
      </c>
      <c r="B20" s="7">
        <v>515</v>
      </c>
      <c r="C20" s="7" t="s">
        <v>35</v>
      </c>
      <c r="D20" s="7" t="s">
        <v>34</v>
      </c>
      <c r="E20" s="25">
        <v>2</v>
      </c>
      <c r="F20" s="25">
        <f>E20+1</f>
        <v>3</v>
      </c>
      <c r="G20" s="25">
        <f>F20+1</f>
        <v>4</v>
      </c>
      <c r="H20" s="25">
        <v>1</v>
      </c>
      <c r="I20" s="25">
        <v>2</v>
      </c>
      <c r="J20" s="38">
        <v>2</v>
      </c>
      <c r="K20" s="39"/>
      <c r="L20" s="38"/>
      <c r="M20" s="38">
        <v>2</v>
      </c>
      <c r="N20" s="38"/>
      <c r="O20" s="38"/>
      <c r="P20" s="38">
        <f>K20*65+L20*30+M20*20</f>
        <v>40</v>
      </c>
      <c r="Q20" s="38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1">
        <v>115</v>
      </c>
      <c r="AC20" s="41">
        <v>132</v>
      </c>
      <c r="AD20" s="41">
        <v>149</v>
      </c>
      <c r="AE20" s="42">
        <v>1</v>
      </c>
      <c r="AF20" s="42">
        <v>115</v>
      </c>
      <c r="AG20" s="42">
        <v>54</v>
      </c>
      <c r="AH20" s="42">
        <v>16</v>
      </c>
      <c r="AI20" s="42">
        <v>27</v>
      </c>
      <c r="AJ20" s="42">
        <f>AG20+AH20+AI20</f>
        <v>97</v>
      </c>
      <c r="AK20" s="42">
        <f>AJ20-AB20</f>
        <v>-18</v>
      </c>
      <c r="AL20" s="42">
        <f>AJ20-AB20</f>
        <v>-18</v>
      </c>
      <c r="AM20" s="42"/>
      <c r="AN20" s="42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44">
        <f>AX20*0.04</f>
        <v>-6.4935999999999998</v>
      </c>
      <c r="BA20" s="45">
        <v>5492</v>
      </c>
      <c r="BB20" s="45">
        <v>3427.56</v>
      </c>
      <c r="BC20" s="45">
        <f>BB20-BA20</f>
        <v>-2064.44</v>
      </c>
      <c r="BD20" s="46">
        <f>BB20*0.1</f>
        <v>342.75599999999997</v>
      </c>
      <c r="BE20" s="46">
        <f>BC20*0.06</f>
        <v>-123.8664</v>
      </c>
      <c r="BF20" s="12">
        <v>1925.6</v>
      </c>
      <c r="BG20" s="8">
        <f>BF20*1.1</f>
        <v>2118.16</v>
      </c>
      <c r="BH20" s="8">
        <f>BF20*1.2</f>
        <v>2310.7199999999998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335.19749999999999</v>
      </c>
      <c r="BO20" s="12"/>
      <c r="BP20" s="47">
        <v>17760</v>
      </c>
      <c r="BQ20" s="48">
        <f>BP20*1.08</f>
        <v>19180.8</v>
      </c>
      <c r="BR20" s="48">
        <f>BQ20*1.08</f>
        <v>20715.263999999999</v>
      </c>
      <c r="BS20" s="47">
        <v>1</v>
      </c>
      <c r="BT20" s="47">
        <v>17760</v>
      </c>
      <c r="BU20" s="50">
        <v>16349.09</v>
      </c>
      <c r="BV20" s="50">
        <f>BU20-BT20</f>
        <v>-1410.91</v>
      </c>
      <c r="BW20" s="50">
        <f>BU20-BT20</f>
        <v>-1410.91</v>
      </c>
      <c r="BX20" s="50">
        <f>BU20*0.08</f>
        <v>1307.9272000000001</v>
      </c>
      <c r="BY20" s="50">
        <f>BV20*0.05</f>
        <v>-70.545500000000004</v>
      </c>
      <c r="BZ20" s="7">
        <f>P20+Z20+AM20+AY20+BD20+BN20+BX20</f>
        <v>2025.8806999999999</v>
      </c>
      <c r="CA20" s="7"/>
      <c r="CB20" s="7"/>
      <c r="CC20" s="7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honeticPr fontId="13" type="noConversion"/>
  <pageMargins left="0.7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任务分配明细表 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